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7.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fileSharing userName="IDEA" algorithmName="SHA-512" hashValue="5B9EtS/4muFFhVy8ieHN3cZ34NbKWw3irhMiywJR/4eFdRk026lKL0f7bYMq7PnU2YQ9B1jqTzvXvFEBicxbJA==" saltValue="NPQKnH49ylcDnupvRqOiUw==" spinCount="100000"/>
  <workbookPr showInkAnnotation="0" codeName="ThisWorkbook" autoCompressPictures="0" defaultThemeVersion="124226"/>
  <mc:AlternateContent xmlns:mc="http://schemas.openxmlformats.org/markup-compatibility/2006">
    <mc:Choice Requires="x15">
      <x15ac:absPath xmlns:x15ac="http://schemas.microsoft.com/office/spreadsheetml/2010/11/ac" url="\\168.176.124.240\Lab_Calibración\2-REGISTROS\1-Informe de Calibracion\Year-2026\401-INT-55-Level2-T700\"/>
    </mc:Choice>
  </mc:AlternateContent>
  <xr:revisionPtr revIDLastSave="0" documentId="13_ncr:10001_{6C069E91-4071-4840-8293-DA675A704240}" xr6:coauthVersionLast="47" xr6:coauthVersionMax="47" xr10:uidLastSave="{00000000-0000-0000-0000-000000000000}"/>
  <bookViews>
    <workbookView xWindow="-120" yWindow="-120" windowWidth="29040" windowHeight="15720" tabRatio="806" xr2:uid="{00000000-000D-0000-FFFF-FFFF00000000}"/>
  </bookViews>
  <sheets>
    <sheet name="CERTIFICADO DE CALIBRACIÓN" sheetId="13" r:id="rId1"/>
    <sheet name="Resumen" sheetId="2" r:id="rId2"/>
    <sheet name="Fotometro" sheetId="11" r:id="rId3"/>
    <sheet name="Ciclo0" sheetId="17" r:id="rId4"/>
    <sheet name="Ciclo1" sheetId="3" r:id="rId5"/>
    <sheet name="Ciclo2" sheetId="26" r:id="rId6"/>
    <sheet name="Ciclo3" sheetId="28" r:id="rId7"/>
    <sheet name="BD_Ciclos" sheetId="21" r:id="rId8"/>
    <sheet name="Uexp" sheetId="30" r:id="rId9"/>
    <sheet name="EcuOffset" sheetId="25" state="hidden" r:id="rId10"/>
    <sheet name="Obj." sheetId="29" r:id="rId11"/>
  </sheets>
  <externalReferences>
    <externalReference r:id="rId12"/>
  </externalReferences>
  <definedNames>
    <definedName name="_xlnm._FilterDatabase" localSheetId="7" hidden="1">BD_Ciclos!$B$14:$AJ$22</definedName>
    <definedName name="a" localSheetId="6">#REF!</definedName>
    <definedName name="a" localSheetId="8">#REF!</definedName>
    <definedName name="a">#REF!</definedName>
    <definedName name="_xlnm.Print_Area" localSheetId="0">'CERTIFICADO DE CALIBRACIÓN'!$A$1:$AK$215</definedName>
    <definedName name="FileName">[1]pSRP!$H$4</definedName>
    <definedName name="HojaFin">Resumen!$B$5:$B$11</definedName>
    <definedName name="HojaOri">Fotometro!$G$4</definedName>
    <definedName name="LibroDatos">Resumen!$G$5:$G$11</definedName>
    <definedName name="ReportDate" localSheetId="5">#REF!</definedName>
    <definedName name="ReportDate" localSheetId="6">#REF!</definedName>
    <definedName name="ReportDate" localSheetId="8">#REF!</definedName>
    <definedName name="ReportDate">#REF!</definedName>
    <definedName name="SRPName" localSheetId="7">#REF!</definedName>
    <definedName name="SRPName" localSheetId="3">Ciclo0!#REF!</definedName>
    <definedName name="SRPName" localSheetId="5">Ciclo2!#REF!</definedName>
    <definedName name="SRPName" localSheetId="6">Ciclo3!#REF!</definedName>
    <definedName name="SRPName" localSheetId="8">#REF!</definedName>
    <definedName name="SRPName">Ciclo1!#REF!</definedName>
    <definedName name="_xlnm.Print_Titles" localSheetId="0">'CERTIFICADO DE CALIBRACIÓN'!$3:$11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76" i="13" l="1"/>
  <c r="AD9" i="13" l="1"/>
  <c r="M12" i="17" l="1"/>
  <c r="M12" i="28"/>
  <c r="M12" i="26"/>
  <c r="M12" i="3"/>
  <c r="J57" i="17"/>
  <c r="L19" i="30" l="1"/>
  <c r="K19" i="30"/>
  <c r="L18" i="30"/>
  <c r="K18" i="30"/>
  <c r="L17" i="30"/>
  <c r="K17" i="30"/>
  <c r="L16" i="30"/>
  <c r="K16" i="30"/>
  <c r="L15" i="30"/>
  <c r="K15" i="30"/>
  <c r="L14" i="30"/>
  <c r="K14" i="30"/>
  <c r="L13" i="30"/>
  <c r="K13" i="30"/>
  <c r="L12" i="30"/>
  <c r="K12" i="30"/>
  <c r="L11" i="30"/>
  <c r="K11" i="30"/>
  <c r="L10" i="30"/>
  <c r="K10" i="30"/>
  <c r="L9" i="30"/>
  <c r="K9" i="30"/>
  <c r="L8" i="30"/>
  <c r="K8" i="30"/>
  <c r="K5" i="30"/>
  <c r="Y169" i="13"/>
  <c r="L5" i="30" l="1"/>
  <c r="O98" i="13"/>
  <c r="BB2" i="3" l="1"/>
  <c r="BC2" i="3"/>
  <c r="BH2" i="3"/>
  <c r="BI2" i="3"/>
  <c r="BB3" i="3"/>
  <c r="BC3" i="3"/>
  <c r="BH3" i="3"/>
  <c r="BI3" i="3"/>
  <c r="BB4" i="3"/>
  <c r="BC4" i="3"/>
  <c r="BH4" i="3"/>
  <c r="BI4" i="3"/>
  <c r="BB5" i="3"/>
  <c r="BC5" i="3"/>
  <c r="BH5" i="3"/>
  <c r="BI5" i="3"/>
  <c r="BB6" i="3"/>
  <c r="BC6" i="3"/>
  <c r="BH6" i="3"/>
  <c r="BI6" i="3"/>
  <c r="BB7" i="3"/>
  <c r="BC7" i="3"/>
  <c r="BH7" i="3"/>
  <c r="BI7" i="3"/>
  <c r="BB8" i="3"/>
  <c r="BC8" i="3"/>
  <c r="BH8" i="3"/>
  <c r="BI8" i="3"/>
  <c r="BB9" i="3"/>
  <c r="BC9" i="3"/>
  <c r="BH9" i="3"/>
  <c r="BI9" i="3"/>
  <c r="BB10" i="3"/>
  <c r="BC10" i="3"/>
  <c r="BH10" i="3"/>
  <c r="BI10" i="3"/>
  <c r="BB11" i="3"/>
  <c r="BC11" i="3"/>
  <c r="BH11" i="3"/>
  <c r="BI11" i="3"/>
  <c r="BB12" i="3"/>
  <c r="BC12" i="3"/>
  <c r="BH12" i="3"/>
  <c r="BI12" i="3"/>
  <c r="BB13" i="3"/>
  <c r="BC13" i="3"/>
  <c r="BH13" i="3"/>
  <c r="BI13" i="3"/>
  <c r="BB14" i="3"/>
  <c r="BC14" i="3"/>
  <c r="BH14" i="3"/>
  <c r="BI14" i="3"/>
  <c r="BB15" i="3"/>
  <c r="BC15" i="3"/>
  <c r="BH15" i="3"/>
  <c r="BI15" i="3"/>
  <c r="BB16" i="3"/>
  <c r="BC16" i="3"/>
  <c r="BH16" i="3"/>
  <c r="BI16" i="3"/>
  <c r="BB17" i="3"/>
  <c r="BC17" i="3"/>
  <c r="BH17" i="3"/>
  <c r="BI17" i="3"/>
  <c r="BB18" i="3"/>
  <c r="BC18" i="3"/>
  <c r="BH18" i="3"/>
  <c r="BI18" i="3"/>
  <c r="BB19" i="3"/>
  <c r="BC19" i="3"/>
  <c r="BH19" i="3"/>
  <c r="BI19" i="3"/>
  <c r="BB20" i="3"/>
  <c r="BC20" i="3"/>
  <c r="BH20" i="3"/>
  <c r="BI20" i="3"/>
  <c r="BB21" i="3"/>
  <c r="BC21" i="3"/>
  <c r="BH21" i="3"/>
  <c r="BI21" i="3"/>
  <c r="BB22" i="3"/>
  <c r="BC22" i="3"/>
  <c r="BH22" i="3"/>
  <c r="BI22" i="3"/>
  <c r="BB23" i="3"/>
  <c r="BC23" i="3"/>
  <c r="BH23" i="3"/>
  <c r="BI23" i="3"/>
  <c r="BB24" i="3"/>
  <c r="BC24" i="3"/>
  <c r="BH24" i="3"/>
  <c r="BI24" i="3"/>
  <c r="BB25" i="3"/>
  <c r="BC25" i="3"/>
  <c r="BH25" i="3"/>
  <c r="BI25" i="3"/>
  <c r="BB26" i="3"/>
  <c r="BC26" i="3"/>
  <c r="BH26" i="3"/>
  <c r="BI26" i="3"/>
  <c r="BB27" i="3"/>
  <c r="BC27" i="3"/>
  <c r="BH27" i="3"/>
  <c r="BI27" i="3"/>
  <c r="BB28" i="3"/>
  <c r="BC28" i="3"/>
  <c r="BH28" i="3"/>
  <c r="BI28" i="3"/>
  <c r="BB29" i="3"/>
  <c r="BC29" i="3"/>
  <c r="BH29" i="3"/>
  <c r="BI29" i="3"/>
  <c r="BB30" i="3"/>
  <c r="BC30" i="3"/>
  <c r="BH30" i="3"/>
  <c r="BI30" i="3"/>
  <c r="BB31" i="3"/>
  <c r="BC31" i="3"/>
  <c r="BH31" i="3"/>
  <c r="BI31" i="3"/>
  <c r="BB32" i="3"/>
  <c r="BC32" i="3"/>
  <c r="BH32" i="3"/>
  <c r="BI32" i="3"/>
  <c r="BB33" i="3"/>
  <c r="BC33" i="3"/>
  <c r="BH33" i="3"/>
  <c r="BI33" i="3"/>
  <c r="BB34" i="3"/>
  <c r="BC34" i="3"/>
  <c r="BH34" i="3"/>
  <c r="BI34" i="3"/>
  <c r="BB35" i="3"/>
  <c r="BC35" i="3"/>
  <c r="BH35" i="3"/>
  <c r="BI35" i="3"/>
  <c r="BB36" i="3"/>
  <c r="BC36" i="3"/>
  <c r="BH36" i="3"/>
  <c r="BI36" i="3"/>
  <c r="BB37" i="3"/>
  <c r="BC37" i="3"/>
  <c r="BH37" i="3"/>
  <c r="BI37" i="3"/>
  <c r="BB38" i="3"/>
  <c r="BC38" i="3"/>
  <c r="BH38" i="3"/>
  <c r="BI38" i="3"/>
  <c r="BB39" i="3"/>
  <c r="BC39" i="3"/>
  <c r="BH39" i="3"/>
  <c r="BI39" i="3"/>
  <c r="BB40" i="3"/>
  <c r="BC40" i="3"/>
  <c r="BH40" i="3"/>
  <c r="BI40" i="3"/>
  <c r="BB41" i="3"/>
  <c r="BC41" i="3"/>
  <c r="BH41" i="3"/>
  <c r="BI41" i="3"/>
  <c r="BB42" i="3"/>
  <c r="BC42" i="3"/>
  <c r="BH42" i="3"/>
  <c r="BI42" i="3"/>
  <c r="BB43" i="3"/>
  <c r="BC43" i="3"/>
  <c r="BH43" i="3"/>
  <c r="BI43" i="3"/>
  <c r="BB44" i="3"/>
  <c r="BC44" i="3"/>
  <c r="BH44" i="3"/>
  <c r="BI44" i="3"/>
  <c r="BB45" i="3"/>
  <c r="BC45" i="3"/>
  <c r="BH45" i="3"/>
  <c r="BI45" i="3"/>
  <c r="BB46" i="3"/>
  <c r="BC46" i="3"/>
  <c r="BH46" i="3"/>
  <c r="BI46" i="3"/>
  <c r="BB47" i="3"/>
  <c r="BC47" i="3"/>
  <c r="BH47" i="3"/>
  <c r="BI47" i="3"/>
  <c r="BB48" i="3"/>
  <c r="BC48" i="3"/>
  <c r="BH48" i="3"/>
  <c r="BI48" i="3"/>
  <c r="BB49" i="3"/>
  <c r="BC49" i="3"/>
  <c r="BH49" i="3"/>
  <c r="BI49" i="3"/>
  <c r="BB50" i="3"/>
  <c r="BC50" i="3"/>
  <c r="BH50" i="3"/>
  <c r="BI50" i="3"/>
  <c r="BB51" i="3"/>
  <c r="BC51" i="3"/>
  <c r="BH51" i="3"/>
  <c r="BI51" i="3"/>
  <c r="BB52" i="3"/>
  <c r="BC52" i="3"/>
  <c r="BH52" i="3"/>
  <c r="BI52" i="3"/>
  <c r="BB53" i="3"/>
  <c r="BC53" i="3"/>
  <c r="BH53" i="3"/>
  <c r="BI53" i="3"/>
  <c r="BB54" i="3"/>
  <c r="BC54" i="3"/>
  <c r="BH54" i="3"/>
  <c r="BI54" i="3"/>
  <c r="BB55" i="3"/>
  <c r="BC55" i="3"/>
  <c r="BH55" i="3"/>
  <c r="BI55" i="3"/>
  <c r="BB56" i="3"/>
  <c r="BC56" i="3"/>
  <c r="BH56" i="3"/>
  <c r="BI56" i="3"/>
  <c r="BB57" i="3"/>
  <c r="BC57" i="3"/>
  <c r="BH57" i="3"/>
  <c r="BI57" i="3"/>
  <c r="BB58" i="3"/>
  <c r="BC58" i="3"/>
  <c r="BH58" i="3"/>
  <c r="BI58" i="3"/>
  <c r="BB59" i="3"/>
  <c r="BC59" i="3"/>
  <c r="BH59" i="3"/>
  <c r="BI59" i="3"/>
  <c r="BB60" i="3"/>
  <c r="BC60" i="3"/>
  <c r="BH60" i="3"/>
  <c r="BI60" i="3"/>
  <c r="BB61" i="3"/>
  <c r="BC61" i="3"/>
  <c r="BH61" i="3"/>
  <c r="BI61" i="3"/>
  <c r="BB62" i="3"/>
  <c r="BC62" i="3"/>
  <c r="BH62" i="3"/>
  <c r="BI62" i="3"/>
  <c r="BB63" i="3"/>
  <c r="BC63" i="3"/>
  <c r="BH63" i="3"/>
  <c r="BI63" i="3"/>
  <c r="BB64" i="3"/>
  <c r="BC64" i="3"/>
  <c r="BH64" i="3"/>
  <c r="BI64" i="3"/>
  <c r="BB65" i="3"/>
  <c r="BC65" i="3"/>
  <c r="BH65" i="3"/>
  <c r="BI65" i="3"/>
  <c r="BB66" i="3"/>
  <c r="BC66" i="3"/>
  <c r="BH66" i="3"/>
  <c r="BI66" i="3"/>
  <c r="BB67" i="3"/>
  <c r="BC67" i="3"/>
  <c r="BH67" i="3"/>
  <c r="BI67" i="3"/>
  <c r="BB68" i="3"/>
  <c r="BC68" i="3"/>
  <c r="BH68" i="3"/>
  <c r="BI68" i="3"/>
  <c r="BB69" i="3"/>
  <c r="BC69" i="3"/>
  <c r="BH69" i="3"/>
  <c r="BI69" i="3"/>
  <c r="BB70" i="3"/>
  <c r="BC70" i="3"/>
  <c r="BH70" i="3"/>
  <c r="BI70" i="3"/>
  <c r="BB71" i="3"/>
  <c r="BC71" i="3"/>
  <c r="BH71" i="3"/>
  <c r="BI71" i="3"/>
  <c r="BB72" i="3"/>
  <c r="BC72" i="3"/>
  <c r="BH72" i="3"/>
  <c r="BI72" i="3"/>
  <c r="BB73" i="3"/>
  <c r="BC73" i="3"/>
  <c r="BH73" i="3"/>
  <c r="BI73" i="3"/>
  <c r="BB74" i="3"/>
  <c r="BC74" i="3"/>
  <c r="BH74" i="3"/>
  <c r="BI74" i="3"/>
  <c r="BB75" i="3"/>
  <c r="BC75" i="3"/>
  <c r="BH75" i="3"/>
  <c r="BI75" i="3"/>
  <c r="BB76" i="3"/>
  <c r="BC76" i="3"/>
  <c r="BH76" i="3"/>
  <c r="BI76" i="3"/>
  <c r="BB77" i="3"/>
  <c r="BC77" i="3"/>
  <c r="BH77" i="3"/>
  <c r="BI77" i="3"/>
  <c r="BB78" i="3"/>
  <c r="BC78" i="3"/>
  <c r="BH78" i="3"/>
  <c r="BI78" i="3"/>
  <c r="BB79" i="3"/>
  <c r="BC79" i="3"/>
  <c r="BH79" i="3"/>
  <c r="BI79" i="3"/>
  <c r="BB80" i="3"/>
  <c r="BC80" i="3"/>
  <c r="BH80" i="3"/>
  <c r="BI80" i="3"/>
  <c r="BB81" i="3"/>
  <c r="BC81" i="3"/>
  <c r="BH81" i="3"/>
  <c r="BI81" i="3"/>
  <c r="BB82" i="3"/>
  <c r="BC82" i="3"/>
  <c r="BH82" i="3"/>
  <c r="BI82" i="3"/>
  <c r="BB83" i="3"/>
  <c r="BC83" i="3"/>
  <c r="BH83" i="3"/>
  <c r="BI83" i="3"/>
  <c r="BB84" i="3"/>
  <c r="BC84" i="3"/>
  <c r="BH84" i="3"/>
  <c r="BI84" i="3"/>
  <c r="BB85" i="3"/>
  <c r="BC85" i="3"/>
  <c r="BH85" i="3"/>
  <c r="BI85" i="3"/>
  <c r="BB86" i="3"/>
  <c r="BC86" i="3"/>
  <c r="BH86" i="3"/>
  <c r="BI86" i="3"/>
  <c r="BB87" i="3"/>
  <c r="BC87" i="3"/>
  <c r="BH87" i="3"/>
  <c r="BI87" i="3"/>
  <c r="BB88" i="3"/>
  <c r="BC88" i="3"/>
  <c r="BH88" i="3"/>
  <c r="BI88" i="3"/>
  <c r="BB89" i="3"/>
  <c r="BC89" i="3"/>
  <c r="BH89" i="3"/>
  <c r="BI89" i="3"/>
  <c r="BB90" i="3"/>
  <c r="BC90" i="3"/>
  <c r="BH90" i="3"/>
  <c r="BI90" i="3"/>
  <c r="BB91" i="3"/>
  <c r="BC91" i="3"/>
  <c r="BH91" i="3"/>
  <c r="BI91" i="3"/>
  <c r="BB92" i="3"/>
  <c r="BC92" i="3"/>
  <c r="BH92" i="3"/>
  <c r="BI92" i="3"/>
  <c r="BB93" i="3"/>
  <c r="BC93" i="3"/>
  <c r="BH93" i="3"/>
  <c r="BI93" i="3"/>
  <c r="BB94" i="3"/>
  <c r="BC94" i="3"/>
  <c r="BH94" i="3"/>
  <c r="BI94" i="3"/>
  <c r="BB95" i="3"/>
  <c r="BC95" i="3"/>
  <c r="BH95" i="3"/>
  <c r="BI95" i="3"/>
  <c r="BB96" i="3"/>
  <c r="BC96" i="3"/>
  <c r="BH96" i="3"/>
  <c r="BI96" i="3"/>
  <c r="BB97" i="3"/>
  <c r="BC97" i="3"/>
  <c r="BH97" i="3"/>
  <c r="BI97" i="3"/>
  <c r="BB98" i="3"/>
  <c r="BC98" i="3"/>
  <c r="BH98" i="3"/>
  <c r="BI98" i="3"/>
  <c r="BB99" i="3"/>
  <c r="BC99" i="3"/>
  <c r="BH99" i="3"/>
  <c r="BI99" i="3"/>
  <c r="BB100" i="3"/>
  <c r="BC100" i="3"/>
  <c r="BH100" i="3"/>
  <c r="BI100" i="3"/>
  <c r="BB101" i="3"/>
  <c r="BC101" i="3"/>
  <c r="BH101" i="3"/>
  <c r="BI101" i="3"/>
  <c r="BB102" i="3"/>
  <c r="BC102" i="3"/>
  <c r="BH102" i="3"/>
  <c r="BI102" i="3"/>
  <c r="BB103" i="3"/>
  <c r="BC103" i="3"/>
  <c r="BH103" i="3"/>
  <c r="BI103" i="3"/>
  <c r="BB104" i="3"/>
  <c r="BC104" i="3"/>
  <c r="BH104" i="3"/>
  <c r="BI104" i="3"/>
  <c r="BB105" i="3"/>
  <c r="BC105" i="3"/>
  <c r="BH105" i="3"/>
  <c r="BI105" i="3"/>
  <c r="BB106" i="3"/>
  <c r="BC106" i="3"/>
  <c r="BH106" i="3"/>
  <c r="BI106" i="3"/>
  <c r="BB107" i="3"/>
  <c r="BC107" i="3"/>
  <c r="BH107" i="3"/>
  <c r="BI107" i="3"/>
  <c r="BB108" i="3"/>
  <c r="BC108" i="3"/>
  <c r="BH108" i="3"/>
  <c r="BI108" i="3"/>
  <c r="BB109" i="3"/>
  <c r="BC109" i="3"/>
  <c r="BH109" i="3"/>
  <c r="BI109" i="3"/>
  <c r="BB110" i="3"/>
  <c r="BC110" i="3"/>
  <c r="BH110" i="3"/>
  <c r="BI110" i="3"/>
  <c r="BB111" i="3"/>
  <c r="BC111" i="3"/>
  <c r="BH111" i="3"/>
  <c r="BI111" i="3"/>
  <c r="BB112" i="3"/>
  <c r="BC112" i="3"/>
  <c r="BH112" i="3"/>
  <c r="BI112" i="3"/>
  <c r="BB113" i="3"/>
  <c r="BC113" i="3"/>
  <c r="BH113" i="3"/>
  <c r="BI113" i="3"/>
  <c r="BB114" i="3"/>
  <c r="BC114" i="3"/>
  <c r="BH114" i="3"/>
  <c r="BI114" i="3"/>
  <c r="BB115" i="3"/>
  <c r="BC115" i="3"/>
  <c r="BH115" i="3"/>
  <c r="BI115" i="3"/>
  <c r="BB116" i="3"/>
  <c r="BC116" i="3"/>
  <c r="BH116" i="3"/>
  <c r="BI116" i="3"/>
  <c r="BB117" i="3"/>
  <c r="BC117" i="3"/>
  <c r="BH117" i="3"/>
  <c r="BI117" i="3"/>
  <c r="BB118" i="3"/>
  <c r="BC118" i="3"/>
  <c r="BH118" i="3"/>
  <c r="BI118" i="3"/>
  <c r="BB119" i="3"/>
  <c r="BC119" i="3"/>
  <c r="BH119" i="3"/>
  <c r="BI119" i="3"/>
  <c r="BB120" i="3"/>
  <c r="BC120" i="3"/>
  <c r="BH120" i="3"/>
  <c r="BI120" i="3"/>
  <c r="BB121" i="3"/>
  <c r="BC121" i="3"/>
  <c r="BH121" i="3"/>
  <c r="BI121" i="3"/>
  <c r="BB122" i="3"/>
  <c r="BC122" i="3"/>
  <c r="BH122" i="3"/>
  <c r="BI122" i="3"/>
  <c r="BB123" i="3"/>
  <c r="BC123" i="3"/>
  <c r="BH123" i="3"/>
  <c r="BI123" i="3"/>
  <c r="BB124" i="3"/>
  <c r="BC124" i="3"/>
  <c r="BH124" i="3"/>
  <c r="BI124" i="3"/>
  <c r="BB125" i="3"/>
  <c r="BC125" i="3"/>
  <c r="BH125" i="3"/>
  <c r="BI125" i="3"/>
  <c r="BB126" i="3"/>
  <c r="BC126" i="3"/>
  <c r="BH126" i="3"/>
  <c r="BI126" i="3"/>
  <c r="BB127" i="3"/>
  <c r="BC127" i="3"/>
  <c r="BH127" i="3"/>
  <c r="BI127" i="3"/>
  <c r="BB128" i="3"/>
  <c r="BC128" i="3"/>
  <c r="BH128" i="3"/>
  <c r="BI128" i="3"/>
  <c r="BB129" i="3"/>
  <c r="BC129" i="3"/>
  <c r="BH129" i="3"/>
  <c r="BI129" i="3"/>
  <c r="BB130" i="3"/>
  <c r="BC130" i="3"/>
  <c r="BH130" i="3"/>
  <c r="BI130" i="3"/>
  <c r="BB131" i="3"/>
  <c r="BC131" i="3"/>
  <c r="BH131" i="3"/>
  <c r="BI131" i="3"/>
  <c r="BB132" i="3"/>
  <c r="BC132" i="3"/>
  <c r="BH132" i="3"/>
  <c r="BI132" i="3"/>
  <c r="BB133" i="3"/>
  <c r="BC133" i="3"/>
  <c r="BH133" i="3"/>
  <c r="BI133" i="3"/>
  <c r="BB134" i="3"/>
  <c r="BC134" i="3"/>
  <c r="BH134" i="3"/>
  <c r="BI134" i="3"/>
  <c r="BB135" i="3"/>
  <c r="BC135" i="3"/>
  <c r="BH135" i="3"/>
  <c r="BI135" i="3"/>
  <c r="BB136" i="3"/>
  <c r="BC136" i="3"/>
  <c r="BH136" i="3"/>
  <c r="BI136" i="3"/>
  <c r="BB137" i="3"/>
  <c r="BC137" i="3"/>
  <c r="BH137" i="3"/>
  <c r="BI137" i="3"/>
  <c r="BB138" i="3"/>
  <c r="BC138" i="3"/>
  <c r="BH138" i="3"/>
  <c r="BI138" i="3"/>
  <c r="BB139" i="3"/>
  <c r="BC139" i="3"/>
  <c r="BH139" i="3"/>
  <c r="BI139" i="3"/>
  <c r="BB140" i="3"/>
  <c r="BC140" i="3"/>
  <c r="BH140" i="3"/>
  <c r="BI140" i="3"/>
  <c r="BB141" i="3"/>
  <c r="BC141" i="3"/>
  <c r="BH141" i="3"/>
  <c r="BI141" i="3"/>
  <c r="BB142" i="3"/>
  <c r="BC142" i="3"/>
  <c r="BH142" i="3"/>
  <c r="BI142" i="3"/>
  <c r="BB143" i="3"/>
  <c r="BC143" i="3"/>
  <c r="BH143" i="3"/>
  <c r="BI143" i="3"/>
  <c r="BB144" i="3"/>
  <c r="BC144" i="3"/>
  <c r="BH144" i="3"/>
  <c r="BI144" i="3"/>
  <c r="BB145" i="3"/>
  <c r="BC145" i="3"/>
  <c r="BH145" i="3"/>
  <c r="BI145" i="3"/>
  <c r="BB146" i="3"/>
  <c r="BC146" i="3"/>
  <c r="BH146" i="3"/>
  <c r="BI146" i="3"/>
  <c r="BB147" i="3"/>
  <c r="BC147" i="3"/>
  <c r="BH147" i="3"/>
  <c r="BI147" i="3"/>
  <c r="BB148" i="3"/>
  <c r="BC148" i="3"/>
  <c r="BH148" i="3"/>
  <c r="BI148" i="3"/>
  <c r="BB149" i="3"/>
  <c r="BC149" i="3"/>
  <c r="BH149" i="3"/>
  <c r="BI149" i="3"/>
  <c r="BB150" i="3"/>
  <c r="BC150" i="3"/>
  <c r="BH150" i="3"/>
  <c r="BI150" i="3"/>
  <c r="BB151" i="3"/>
  <c r="BC151" i="3"/>
  <c r="BH151" i="3"/>
  <c r="BI151" i="3"/>
  <c r="BB152" i="3"/>
  <c r="BC152" i="3"/>
  <c r="BH152" i="3"/>
  <c r="BI152" i="3"/>
  <c r="BB153" i="3"/>
  <c r="BC153" i="3"/>
  <c r="BH153" i="3"/>
  <c r="BI153" i="3"/>
  <c r="BB154" i="3"/>
  <c r="BC154" i="3"/>
  <c r="BH154" i="3"/>
  <c r="BI154" i="3"/>
  <c r="BB155" i="3"/>
  <c r="BC155" i="3"/>
  <c r="BH155" i="3"/>
  <c r="BI155" i="3"/>
  <c r="BB156" i="3"/>
  <c r="BC156" i="3"/>
  <c r="BH156" i="3"/>
  <c r="BI156" i="3"/>
  <c r="BB157" i="3"/>
  <c r="BC157" i="3"/>
  <c r="BH157" i="3"/>
  <c r="BI157" i="3"/>
  <c r="BB158" i="3"/>
  <c r="BC158" i="3"/>
  <c r="BH158" i="3"/>
  <c r="BI158" i="3"/>
  <c r="BB159" i="3"/>
  <c r="BC159" i="3"/>
  <c r="BH159" i="3"/>
  <c r="BI159" i="3"/>
  <c r="BB160" i="3"/>
  <c r="BC160" i="3"/>
  <c r="BH160" i="3"/>
  <c r="BI160" i="3"/>
  <c r="BB161" i="3"/>
  <c r="BC161" i="3"/>
  <c r="BH161" i="3"/>
  <c r="BI161" i="3"/>
  <c r="BB162" i="3"/>
  <c r="BC162" i="3"/>
  <c r="BH162" i="3"/>
  <c r="BI162" i="3"/>
  <c r="BB163" i="3"/>
  <c r="BC163" i="3"/>
  <c r="BH163" i="3"/>
  <c r="BI163" i="3"/>
  <c r="BB164" i="3"/>
  <c r="BC164" i="3"/>
  <c r="BH164" i="3"/>
  <c r="BI164" i="3"/>
  <c r="BB165" i="3"/>
  <c r="BC165" i="3"/>
  <c r="BH165" i="3"/>
  <c r="BI165" i="3"/>
  <c r="BB166" i="3"/>
  <c r="BC166" i="3"/>
  <c r="BH166" i="3"/>
  <c r="BI166" i="3"/>
  <c r="BB167" i="3"/>
  <c r="BC167" i="3"/>
  <c r="BH167" i="3"/>
  <c r="BI167" i="3"/>
  <c r="BB168" i="3"/>
  <c r="BC168" i="3"/>
  <c r="BH168" i="3"/>
  <c r="BI168" i="3"/>
  <c r="BB169" i="3"/>
  <c r="BC169" i="3"/>
  <c r="BH169" i="3"/>
  <c r="BI169" i="3"/>
  <c r="BB170" i="3"/>
  <c r="BC170" i="3"/>
  <c r="BH170" i="3"/>
  <c r="BI170" i="3"/>
  <c r="BB171" i="3"/>
  <c r="BC171" i="3"/>
  <c r="BH171" i="3"/>
  <c r="BI171" i="3"/>
  <c r="BB172" i="3"/>
  <c r="BC172" i="3"/>
  <c r="BH172" i="3"/>
  <c r="BI172" i="3"/>
  <c r="BB173" i="3"/>
  <c r="BC173" i="3"/>
  <c r="BH173" i="3"/>
  <c r="BI173" i="3"/>
  <c r="BB174" i="3"/>
  <c r="BC174" i="3"/>
  <c r="BH174" i="3"/>
  <c r="BI174" i="3"/>
  <c r="BB175" i="3"/>
  <c r="BC175" i="3"/>
  <c r="BH175" i="3"/>
  <c r="BI175" i="3"/>
  <c r="BB176" i="3"/>
  <c r="BC176" i="3"/>
  <c r="BH176" i="3"/>
  <c r="BI176" i="3"/>
  <c r="BB177" i="3"/>
  <c r="BC177" i="3"/>
  <c r="BH177" i="3"/>
  <c r="BI177" i="3"/>
  <c r="BB178" i="3"/>
  <c r="BC178" i="3"/>
  <c r="BH178" i="3"/>
  <c r="BI178" i="3"/>
  <c r="BB179" i="3"/>
  <c r="BC179" i="3"/>
  <c r="BH179" i="3"/>
  <c r="BI179" i="3"/>
  <c r="BB180" i="3"/>
  <c r="BC180" i="3"/>
  <c r="BH180" i="3"/>
  <c r="BI180" i="3"/>
  <c r="BB181" i="3"/>
  <c r="BC181" i="3"/>
  <c r="BH181" i="3"/>
  <c r="BI181" i="3"/>
  <c r="BB182" i="3"/>
  <c r="BC182" i="3"/>
  <c r="BH182" i="3"/>
  <c r="BI182" i="3"/>
  <c r="BB183" i="3"/>
  <c r="BC183" i="3"/>
  <c r="BH183" i="3"/>
  <c r="BI183" i="3"/>
  <c r="BB184" i="3"/>
  <c r="BC184" i="3"/>
  <c r="BH184" i="3"/>
  <c r="BI184" i="3"/>
  <c r="BB185" i="3"/>
  <c r="BC185" i="3"/>
  <c r="BH185" i="3"/>
  <c r="BI185" i="3"/>
  <c r="BB186" i="3"/>
  <c r="BC186" i="3"/>
  <c r="BH186" i="3"/>
  <c r="BI186" i="3"/>
  <c r="BB187" i="3"/>
  <c r="BC187" i="3"/>
  <c r="BH187" i="3"/>
  <c r="BI187" i="3"/>
  <c r="BB188" i="3"/>
  <c r="BC188" i="3"/>
  <c r="BH188" i="3"/>
  <c r="BI188" i="3"/>
  <c r="BB189" i="3"/>
  <c r="BC189" i="3"/>
  <c r="BH189" i="3"/>
  <c r="BI189" i="3"/>
  <c r="BB190" i="3"/>
  <c r="BC190" i="3"/>
  <c r="BH190" i="3"/>
  <c r="BI190" i="3"/>
  <c r="BB191" i="3"/>
  <c r="BC191" i="3"/>
  <c r="BH191" i="3"/>
  <c r="BI191" i="3"/>
  <c r="BB192" i="3"/>
  <c r="BC192" i="3"/>
  <c r="BH192" i="3"/>
  <c r="BI192" i="3"/>
  <c r="BB193" i="3"/>
  <c r="BC193" i="3"/>
  <c r="BH193" i="3"/>
  <c r="BI193" i="3"/>
  <c r="BB194" i="3"/>
  <c r="BC194" i="3"/>
  <c r="BH194" i="3"/>
  <c r="BI194" i="3"/>
  <c r="BB195" i="3"/>
  <c r="BC195" i="3"/>
  <c r="BH195" i="3"/>
  <c r="BI195" i="3"/>
  <c r="BB196" i="3"/>
  <c r="BC196" i="3"/>
  <c r="BH196" i="3"/>
  <c r="BI196" i="3"/>
  <c r="BB197" i="3"/>
  <c r="BC197" i="3"/>
  <c r="BH197" i="3"/>
  <c r="BI197" i="3"/>
  <c r="BB198" i="3"/>
  <c r="BC198" i="3"/>
  <c r="BH198" i="3"/>
  <c r="BI198" i="3"/>
  <c r="BB199" i="3"/>
  <c r="BC199" i="3"/>
  <c r="BH199" i="3"/>
  <c r="BI199" i="3"/>
  <c r="BB200" i="3"/>
  <c r="BC200" i="3"/>
  <c r="BH200" i="3"/>
  <c r="BI200" i="3"/>
  <c r="BB201" i="3"/>
  <c r="BC201" i="3"/>
  <c r="BH201" i="3"/>
  <c r="BI201" i="3"/>
  <c r="BB202" i="3"/>
  <c r="BC202" i="3"/>
  <c r="BH202" i="3"/>
  <c r="BI202" i="3"/>
  <c r="BB203" i="3"/>
  <c r="BC203" i="3"/>
  <c r="BH203" i="3"/>
  <c r="BI203" i="3"/>
  <c r="BB204" i="3"/>
  <c r="BC204" i="3"/>
  <c r="BH204" i="3"/>
  <c r="BI204" i="3"/>
  <c r="BB205" i="3"/>
  <c r="BC205" i="3"/>
  <c r="BH205" i="3"/>
  <c r="BI205" i="3"/>
  <c r="BB206" i="3"/>
  <c r="BC206" i="3"/>
  <c r="BH206" i="3"/>
  <c r="BI206" i="3"/>
  <c r="BB207" i="3"/>
  <c r="BC207" i="3"/>
  <c r="BH207" i="3"/>
  <c r="BI207" i="3"/>
  <c r="BB208" i="3"/>
  <c r="BC208" i="3"/>
  <c r="BH208" i="3"/>
  <c r="BI208" i="3"/>
  <c r="BB209" i="3"/>
  <c r="BC209" i="3"/>
  <c r="BH209" i="3"/>
  <c r="BI209" i="3"/>
  <c r="BB210" i="3"/>
  <c r="BC210" i="3"/>
  <c r="BH210" i="3"/>
  <c r="BI210" i="3"/>
  <c r="BB211" i="3"/>
  <c r="BC211" i="3"/>
  <c r="BH211" i="3"/>
  <c r="BI211" i="3"/>
  <c r="BB212" i="3"/>
  <c r="BC212" i="3"/>
  <c r="BH212" i="3"/>
  <c r="BI212" i="3"/>
  <c r="BB213" i="3"/>
  <c r="BC213" i="3"/>
  <c r="BH213" i="3"/>
  <c r="BI213" i="3"/>
  <c r="BB214" i="3"/>
  <c r="BC214" i="3"/>
  <c r="BH214" i="3"/>
  <c r="BI214" i="3"/>
  <c r="BB215" i="3"/>
  <c r="BC215" i="3"/>
  <c r="BH215" i="3"/>
  <c r="BI215" i="3"/>
  <c r="BB216" i="3"/>
  <c r="BC216" i="3"/>
  <c r="BH216" i="3"/>
  <c r="BI216" i="3"/>
  <c r="BB217" i="3"/>
  <c r="BC217" i="3"/>
  <c r="BH217" i="3"/>
  <c r="BI217" i="3"/>
  <c r="BB218" i="3"/>
  <c r="BC218" i="3"/>
  <c r="BH218" i="3"/>
  <c r="BI218" i="3"/>
  <c r="BB219" i="3"/>
  <c r="BC219" i="3"/>
  <c r="BH219" i="3"/>
  <c r="BI219" i="3"/>
  <c r="BB220" i="3"/>
  <c r="BC220" i="3"/>
  <c r="BH220" i="3"/>
  <c r="BI220" i="3"/>
  <c r="BB221" i="3"/>
  <c r="BC221" i="3"/>
  <c r="BH221" i="3"/>
  <c r="BI221" i="3"/>
  <c r="BB222" i="3"/>
  <c r="BC222" i="3"/>
  <c r="BH222" i="3"/>
  <c r="BI222" i="3"/>
  <c r="BB223" i="3"/>
  <c r="BC223" i="3"/>
  <c r="BH223" i="3"/>
  <c r="BI223" i="3"/>
  <c r="BB224" i="3"/>
  <c r="BC224" i="3"/>
  <c r="BH224" i="3"/>
  <c r="BI224" i="3"/>
  <c r="BB225" i="3"/>
  <c r="BC225" i="3"/>
  <c r="BH225" i="3"/>
  <c r="BI225" i="3"/>
  <c r="BB226" i="3"/>
  <c r="BC226" i="3"/>
  <c r="BH226" i="3"/>
  <c r="BI226" i="3"/>
  <c r="BB227" i="3"/>
  <c r="BC227" i="3"/>
  <c r="BH227" i="3"/>
  <c r="BI227" i="3"/>
  <c r="BB228" i="3"/>
  <c r="BC228" i="3"/>
  <c r="BH228" i="3"/>
  <c r="BI228" i="3"/>
  <c r="BB229" i="3"/>
  <c r="BC229" i="3"/>
  <c r="BH229" i="3"/>
  <c r="BI229" i="3"/>
  <c r="BB230" i="3"/>
  <c r="BC230" i="3"/>
  <c r="BH230" i="3"/>
  <c r="BI230" i="3"/>
  <c r="BB231" i="3"/>
  <c r="BC231" i="3"/>
  <c r="BH231" i="3"/>
  <c r="BI231" i="3"/>
  <c r="BB232" i="3"/>
  <c r="BC232" i="3"/>
  <c r="BH232" i="3"/>
  <c r="BI232" i="3"/>
  <c r="BB233" i="3"/>
  <c r="BC233" i="3"/>
  <c r="BH233" i="3"/>
  <c r="BI233" i="3"/>
  <c r="BB234" i="3"/>
  <c r="BC234" i="3"/>
  <c r="BH234" i="3"/>
  <c r="BI234" i="3"/>
  <c r="BB235" i="3"/>
  <c r="BC235" i="3"/>
  <c r="BH235" i="3"/>
  <c r="BI235" i="3"/>
  <c r="BB236" i="3"/>
  <c r="BC236" i="3"/>
  <c r="BH236" i="3"/>
  <c r="BI236" i="3"/>
  <c r="BB237" i="3"/>
  <c r="BC237" i="3"/>
  <c r="BH237" i="3"/>
  <c r="BI237" i="3"/>
  <c r="BB238" i="3"/>
  <c r="BC238" i="3"/>
  <c r="BH238" i="3"/>
  <c r="BI238" i="3"/>
  <c r="BB239" i="3"/>
  <c r="BC239" i="3"/>
  <c r="BH239" i="3"/>
  <c r="BI239" i="3"/>
  <c r="BB240" i="3"/>
  <c r="BC240" i="3"/>
  <c r="BH240" i="3"/>
  <c r="BI240" i="3"/>
  <c r="BB241" i="3"/>
  <c r="BC241" i="3"/>
  <c r="BH241" i="3"/>
  <c r="BI241" i="3"/>
  <c r="BB242" i="3"/>
  <c r="BC242" i="3"/>
  <c r="BH242" i="3"/>
  <c r="BI242" i="3"/>
  <c r="BB243" i="3"/>
  <c r="BC243" i="3"/>
  <c r="BH243" i="3"/>
  <c r="BI243" i="3"/>
  <c r="BB244" i="3"/>
  <c r="BC244" i="3"/>
  <c r="BH244" i="3"/>
  <c r="BI244" i="3"/>
  <c r="BB245" i="3"/>
  <c r="BC245" i="3"/>
  <c r="BH245" i="3"/>
  <c r="BI245" i="3"/>
  <c r="BB246" i="3"/>
  <c r="BC246" i="3"/>
  <c r="BH246" i="3"/>
  <c r="BI246" i="3"/>
  <c r="BB247" i="3"/>
  <c r="BC247" i="3"/>
  <c r="BH247" i="3"/>
  <c r="BI247" i="3"/>
  <c r="BB248" i="3"/>
  <c r="BC248" i="3"/>
  <c r="BH248" i="3"/>
  <c r="BI248" i="3"/>
  <c r="BB249" i="3"/>
  <c r="BC249" i="3"/>
  <c r="BH249" i="3"/>
  <c r="BI249" i="3"/>
  <c r="BB250" i="3"/>
  <c r="BC250" i="3"/>
  <c r="BH250" i="3"/>
  <c r="BI250" i="3"/>
  <c r="BB251" i="3"/>
  <c r="BC251" i="3"/>
  <c r="BH251" i="3"/>
  <c r="BI251" i="3"/>
  <c r="BB252" i="3"/>
  <c r="BC252" i="3"/>
  <c r="BH252" i="3"/>
  <c r="BI252" i="3"/>
  <c r="BB253" i="3"/>
  <c r="BC253" i="3"/>
  <c r="BH253" i="3"/>
  <c r="BI253" i="3"/>
  <c r="BB254" i="3"/>
  <c r="BC254" i="3"/>
  <c r="BH254" i="3"/>
  <c r="BI254" i="3"/>
  <c r="BB255" i="3"/>
  <c r="BC255" i="3"/>
  <c r="BH255" i="3"/>
  <c r="BI255" i="3"/>
  <c r="BB256" i="3"/>
  <c r="BC256" i="3"/>
  <c r="BH256" i="3"/>
  <c r="BI256" i="3"/>
  <c r="BB257" i="3"/>
  <c r="BC257" i="3"/>
  <c r="BH257" i="3"/>
  <c r="BI257" i="3"/>
  <c r="BB258" i="3"/>
  <c r="BC258" i="3"/>
  <c r="BH258" i="3"/>
  <c r="BI258" i="3"/>
  <c r="BB259" i="3"/>
  <c r="BC259" i="3"/>
  <c r="BH259" i="3"/>
  <c r="BI259" i="3"/>
  <c r="BB260" i="3"/>
  <c r="BC260" i="3"/>
  <c r="BH260" i="3"/>
  <c r="BI260" i="3"/>
  <c r="BB261" i="3"/>
  <c r="BC261" i="3"/>
  <c r="BH261" i="3"/>
  <c r="BI261" i="3"/>
  <c r="BB262" i="3"/>
  <c r="BC262" i="3"/>
  <c r="BH262" i="3"/>
  <c r="BI262" i="3"/>
  <c r="BB263" i="3"/>
  <c r="BC263" i="3"/>
  <c r="BH263" i="3"/>
  <c r="BI263" i="3"/>
  <c r="BB264" i="3"/>
  <c r="BC264" i="3"/>
  <c r="BH264" i="3"/>
  <c r="BI264" i="3"/>
  <c r="BB265" i="3"/>
  <c r="BC265" i="3"/>
  <c r="BH265" i="3"/>
  <c r="BI265" i="3"/>
  <c r="BB266" i="3"/>
  <c r="BC266" i="3"/>
  <c r="BH266" i="3"/>
  <c r="BI266" i="3"/>
  <c r="BB267" i="3"/>
  <c r="BC267" i="3"/>
  <c r="BH267" i="3"/>
  <c r="BI267" i="3"/>
  <c r="BB268" i="3"/>
  <c r="BC268" i="3"/>
  <c r="BH268" i="3"/>
  <c r="BI268" i="3"/>
  <c r="BB269" i="3"/>
  <c r="BC269" i="3"/>
  <c r="BH269" i="3"/>
  <c r="BI269" i="3"/>
  <c r="BB270" i="3"/>
  <c r="BC270" i="3"/>
  <c r="BH270" i="3"/>
  <c r="BI270" i="3"/>
  <c r="BB271" i="3"/>
  <c r="BC271" i="3"/>
  <c r="BH271" i="3"/>
  <c r="BI271" i="3"/>
  <c r="BB272" i="3"/>
  <c r="BC272" i="3"/>
  <c r="BH272" i="3"/>
  <c r="BI272" i="3"/>
  <c r="BB273" i="3"/>
  <c r="BC273" i="3"/>
  <c r="BH273" i="3"/>
  <c r="BI273" i="3"/>
  <c r="BB274" i="3"/>
  <c r="BC274" i="3"/>
  <c r="BH274" i="3"/>
  <c r="BI274" i="3"/>
  <c r="BB275" i="3"/>
  <c r="BC275" i="3"/>
  <c r="BH275" i="3"/>
  <c r="BI275" i="3"/>
  <c r="BB276" i="3"/>
  <c r="BC276" i="3"/>
  <c r="BH276" i="3"/>
  <c r="BI276" i="3"/>
  <c r="BB277" i="3"/>
  <c r="BC277" i="3"/>
  <c r="BH277" i="3"/>
  <c r="BI277" i="3"/>
  <c r="BB278" i="3"/>
  <c r="BC278" i="3"/>
  <c r="BH278" i="3"/>
  <c r="BI278" i="3"/>
  <c r="BB279" i="3"/>
  <c r="BC279" i="3"/>
  <c r="BH279" i="3"/>
  <c r="BI279" i="3"/>
  <c r="BB280" i="3"/>
  <c r="BC280" i="3"/>
  <c r="BH280" i="3"/>
  <c r="BI280" i="3"/>
  <c r="BB281" i="3"/>
  <c r="BC281" i="3"/>
  <c r="BH281" i="3"/>
  <c r="BI281" i="3"/>
  <c r="BB282" i="3"/>
  <c r="BC282" i="3"/>
  <c r="BH282" i="3"/>
  <c r="BI282" i="3"/>
  <c r="BB283" i="3"/>
  <c r="BC283" i="3"/>
  <c r="BH283" i="3"/>
  <c r="BI283" i="3"/>
  <c r="BB284" i="3"/>
  <c r="BC284" i="3"/>
  <c r="BH284" i="3"/>
  <c r="BI284" i="3"/>
  <c r="BB285" i="3"/>
  <c r="BC285" i="3"/>
  <c r="BH285" i="3"/>
  <c r="BI285" i="3"/>
  <c r="BB286" i="3"/>
  <c r="BC286" i="3"/>
  <c r="BH286" i="3"/>
  <c r="BI286" i="3"/>
  <c r="BB287" i="3"/>
  <c r="BC287" i="3"/>
  <c r="BH287" i="3"/>
  <c r="BI287" i="3"/>
  <c r="BB288" i="3"/>
  <c r="BC288" i="3"/>
  <c r="BH288" i="3"/>
  <c r="BI288" i="3"/>
  <c r="BB289" i="3"/>
  <c r="BC289" i="3"/>
  <c r="BH289" i="3"/>
  <c r="BI289" i="3"/>
  <c r="BB290" i="3"/>
  <c r="BC290" i="3"/>
  <c r="BH290" i="3"/>
  <c r="BI290" i="3"/>
  <c r="BB291" i="3"/>
  <c r="BC291" i="3"/>
  <c r="BH291" i="3"/>
  <c r="BI291" i="3"/>
  <c r="BB292" i="3"/>
  <c r="BC292" i="3"/>
  <c r="BH292" i="3"/>
  <c r="BI292" i="3"/>
  <c r="BB293" i="3"/>
  <c r="BC293" i="3"/>
  <c r="BH293" i="3"/>
  <c r="BI293" i="3"/>
  <c r="BB294" i="3"/>
  <c r="BC294" i="3"/>
  <c r="BH294" i="3"/>
  <c r="BI294" i="3"/>
  <c r="BB295" i="3"/>
  <c r="BC295" i="3"/>
  <c r="BH295" i="3"/>
  <c r="BI295" i="3"/>
  <c r="BB296" i="3"/>
  <c r="BC296" i="3"/>
  <c r="BH296" i="3"/>
  <c r="BI296" i="3"/>
  <c r="BB297" i="3"/>
  <c r="BC297" i="3"/>
  <c r="BH297" i="3"/>
  <c r="BI297" i="3"/>
  <c r="BB298" i="3"/>
  <c r="BC298" i="3"/>
  <c r="BH298" i="3"/>
  <c r="BI298" i="3"/>
  <c r="BB299" i="3"/>
  <c r="BC299" i="3"/>
  <c r="BH299" i="3"/>
  <c r="BI299" i="3"/>
  <c r="BB300" i="3"/>
  <c r="BC300" i="3"/>
  <c r="BH300" i="3"/>
  <c r="BI300" i="3"/>
  <c r="BL97" i="3" l="1"/>
  <c r="BL95" i="3"/>
  <c r="BL91" i="3"/>
  <c r="BL83" i="3"/>
  <c r="BL81" i="3"/>
  <c r="BL79" i="3"/>
  <c r="BL77" i="3"/>
  <c r="BL75" i="3"/>
  <c r="BL69" i="3"/>
  <c r="BL67" i="3"/>
  <c r="BL63" i="3"/>
  <c r="BL61" i="3"/>
  <c r="BL57" i="3"/>
  <c r="BL53" i="3"/>
  <c r="BL49" i="3"/>
  <c r="BL47" i="3"/>
  <c r="BL45" i="3"/>
  <c r="BL43" i="3"/>
  <c r="BL41" i="3"/>
  <c r="BL35" i="3"/>
  <c r="BL33" i="3"/>
  <c r="BL31" i="3"/>
  <c r="BL29" i="3"/>
  <c r="BL27" i="3"/>
  <c r="BL25" i="3"/>
  <c r="BL23" i="3"/>
  <c r="BL21" i="3"/>
  <c r="BL19" i="3"/>
  <c r="BL15" i="3"/>
  <c r="BL13" i="3"/>
  <c r="BL3" i="3"/>
  <c r="BL2" i="3"/>
  <c r="BF97" i="3"/>
  <c r="BF95" i="3"/>
  <c r="BF93" i="3"/>
  <c r="BF91" i="3"/>
  <c r="BF89" i="3"/>
  <c r="BF87" i="3"/>
  <c r="BF85" i="3"/>
  <c r="BF83" i="3"/>
  <c r="BF81" i="3"/>
  <c r="BF79" i="3"/>
  <c r="BF77" i="3"/>
  <c r="BF75" i="3"/>
  <c r="BF73" i="3"/>
  <c r="BF72" i="3"/>
  <c r="BF71" i="3"/>
  <c r="BF70" i="3"/>
  <c r="BF69" i="3"/>
  <c r="BF68" i="3"/>
  <c r="BF67" i="3"/>
  <c r="BF66" i="3"/>
  <c r="BF65" i="3"/>
  <c r="BF63" i="3"/>
  <c r="BF61" i="3"/>
  <c r="BF59" i="3"/>
  <c r="BF57" i="3"/>
  <c r="BF55" i="3"/>
  <c r="BF53" i="3"/>
  <c r="BF51" i="3"/>
  <c r="BF49" i="3"/>
  <c r="BF47" i="3"/>
  <c r="BF45" i="3"/>
  <c r="BF43" i="3"/>
  <c r="BF41" i="3"/>
  <c r="BF39" i="3"/>
  <c r="BF37" i="3"/>
  <c r="BF35" i="3"/>
  <c r="BF33" i="3"/>
  <c r="BF31" i="3"/>
  <c r="BF29" i="3"/>
  <c r="BF27" i="3"/>
  <c r="BF25" i="3"/>
  <c r="BF23" i="3"/>
  <c r="BF21" i="3"/>
  <c r="BF19" i="3"/>
  <c r="BF17" i="3"/>
  <c r="BF15" i="3"/>
  <c r="BF13" i="3"/>
  <c r="BF11" i="3"/>
  <c r="BF9" i="3"/>
  <c r="BF7" i="3"/>
  <c r="BF5" i="3"/>
  <c r="BF3" i="3"/>
  <c r="BF2" i="3"/>
  <c r="BL93" i="3"/>
  <c r="BL85" i="3"/>
  <c r="BL73" i="3"/>
  <c r="BL65" i="3"/>
  <c r="BL51" i="3"/>
  <c r="BL37" i="3"/>
  <c r="BL17" i="3"/>
  <c r="BL11" i="3"/>
  <c r="BL7" i="3"/>
  <c r="BL5" i="3"/>
  <c r="BF96" i="3"/>
  <c r="BF94" i="3"/>
  <c r="BF92" i="3"/>
  <c r="BF90" i="3"/>
  <c r="BF88" i="3"/>
  <c r="BF86" i="3"/>
  <c r="BF84" i="3"/>
  <c r="BF82" i="3"/>
  <c r="BF80" i="3"/>
  <c r="BF78" i="3"/>
  <c r="BF76" i="3"/>
  <c r="BF74" i="3"/>
  <c r="BF64" i="3"/>
  <c r="BF62" i="3"/>
  <c r="BF60" i="3"/>
  <c r="BF58" i="3"/>
  <c r="BF56" i="3"/>
  <c r="BF54" i="3"/>
  <c r="BF52" i="3"/>
  <c r="BF50" i="3"/>
  <c r="BF48" i="3"/>
  <c r="BF46" i="3"/>
  <c r="BF44" i="3"/>
  <c r="BF42" i="3"/>
  <c r="BF40" i="3"/>
  <c r="BF38" i="3"/>
  <c r="BF36" i="3"/>
  <c r="BF34" i="3"/>
  <c r="BF32" i="3"/>
  <c r="BF30" i="3"/>
  <c r="BF28" i="3"/>
  <c r="BF26" i="3"/>
  <c r="BF24" i="3"/>
  <c r="BF22" i="3"/>
  <c r="BF20" i="3"/>
  <c r="BF18" i="3"/>
  <c r="BF16" i="3"/>
  <c r="BF14" i="3"/>
  <c r="BF12" i="3"/>
  <c r="BF10" i="3"/>
  <c r="BF8" i="3"/>
  <c r="BF6" i="3"/>
  <c r="BF4" i="3"/>
  <c r="BL89" i="3"/>
  <c r="BL87" i="3"/>
  <c r="BL71" i="3"/>
  <c r="BL59" i="3"/>
  <c r="BL55" i="3"/>
  <c r="BL39" i="3"/>
  <c r="BL9" i="3"/>
  <c r="BL96" i="3"/>
  <c r="BL94" i="3"/>
  <c r="BL92" i="3"/>
  <c r="BL90" i="3"/>
  <c r="BL88" i="3"/>
  <c r="BL86" i="3"/>
  <c r="BL84" i="3"/>
  <c r="BL82" i="3"/>
  <c r="BL80" i="3"/>
  <c r="BL78" i="3"/>
  <c r="BL76" i="3"/>
  <c r="BL74" i="3"/>
  <c r="BL72" i="3"/>
  <c r="BL70" i="3"/>
  <c r="BL68" i="3"/>
  <c r="BL66" i="3"/>
  <c r="BL64" i="3"/>
  <c r="BL62" i="3"/>
  <c r="BL60" i="3"/>
  <c r="BL58" i="3"/>
  <c r="BL56" i="3"/>
  <c r="BL54" i="3"/>
  <c r="BL52" i="3"/>
  <c r="BL50" i="3"/>
  <c r="BL48" i="3"/>
  <c r="BL46" i="3"/>
  <c r="BL44" i="3"/>
  <c r="BL42" i="3"/>
  <c r="BL40" i="3"/>
  <c r="BL38" i="3"/>
  <c r="BL36" i="3"/>
  <c r="BL34" i="3"/>
  <c r="BL32" i="3"/>
  <c r="BL30" i="3"/>
  <c r="BL28" i="3"/>
  <c r="BL26" i="3"/>
  <c r="BL24" i="3"/>
  <c r="BL22" i="3"/>
  <c r="BL20" i="3"/>
  <c r="BL18" i="3"/>
  <c r="BL16" i="3"/>
  <c r="BL14" i="3"/>
  <c r="BL12" i="3"/>
  <c r="BL10" i="3"/>
  <c r="BL8" i="3"/>
  <c r="BL6" i="3"/>
  <c r="BL4" i="3"/>
  <c r="D176" i="13" l="1"/>
  <c r="I22" i="2" l="1"/>
  <c r="I25" i="2" l="1"/>
  <c r="K57" i="17" l="1"/>
  <c r="C28" i="2" l="1"/>
  <c r="C27" i="2"/>
  <c r="C26" i="2"/>
  <c r="C25" i="2"/>
  <c r="C23" i="2"/>
  <c r="K90" i="17"/>
  <c r="Q31" i="13" l="1"/>
  <c r="AD169" i="13" s="1"/>
  <c r="M17" i="26" l="1"/>
  <c r="D48" i="28" l="1"/>
  <c r="D47" i="28" s="1"/>
  <c r="D48" i="26"/>
  <c r="E47" i="26" s="1"/>
  <c r="D48" i="3"/>
  <c r="C47" i="3" s="1"/>
  <c r="B43" i="17"/>
  <c r="C45" i="17" s="1"/>
  <c r="V11" i="28"/>
  <c r="S10" i="28" s="1"/>
  <c r="R11" i="28"/>
  <c r="O10" i="28" s="1"/>
  <c r="V10" i="28"/>
  <c r="R10" i="28"/>
  <c r="V11" i="26"/>
  <c r="T10" i="26" s="1"/>
  <c r="R11" i="26"/>
  <c r="O10" i="26" s="1"/>
  <c r="V10" i="26"/>
  <c r="R10" i="26"/>
  <c r="V11" i="3"/>
  <c r="T10" i="3" s="1"/>
  <c r="R11" i="3"/>
  <c r="O10" i="3" s="1"/>
  <c r="V10" i="3"/>
  <c r="R10" i="3"/>
  <c r="V11" i="17"/>
  <c r="U10" i="17" s="1"/>
  <c r="R11" i="17"/>
  <c r="Q10" i="17" s="1"/>
  <c r="Q11" i="17" s="1"/>
  <c r="K93" i="2" l="1"/>
  <c r="E47" i="3"/>
  <c r="E47" i="28"/>
  <c r="D47" i="3"/>
  <c r="C47" i="28"/>
  <c r="C47" i="26"/>
  <c r="D47" i="26"/>
  <c r="C43" i="17"/>
  <c r="C47" i="17"/>
  <c r="Q10" i="26"/>
  <c r="Q11" i="26" s="1"/>
  <c r="P10" i="28"/>
  <c r="S10" i="17"/>
  <c r="Q10" i="3"/>
  <c r="T10" i="28"/>
  <c r="T10" i="17"/>
  <c r="U10" i="28"/>
  <c r="T11" i="28" s="1"/>
  <c r="U10" i="3"/>
  <c r="U10" i="26"/>
  <c r="O10" i="17"/>
  <c r="P10" i="17"/>
  <c r="P10" i="3"/>
  <c r="P10" i="26"/>
  <c r="Q10" i="28"/>
  <c r="Q11" i="28" s="1"/>
  <c r="S10" i="26"/>
  <c r="S10" i="3"/>
  <c r="K92" i="2" l="1"/>
  <c r="M92" i="2"/>
  <c r="Q11" i="3"/>
  <c r="M93" i="2"/>
  <c r="M94" i="2"/>
  <c r="K94" i="2"/>
  <c r="T11" i="26"/>
  <c r="T11" i="3"/>
  <c r="M9" i="28" l="1"/>
  <c r="M9" i="26"/>
  <c r="M9" i="3"/>
  <c r="M9" i="17"/>
  <c r="G98" i="2" l="1"/>
  <c r="W85" i="13" s="1"/>
  <c r="E98" i="2"/>
  <c r="S85" i="13" s="1"/>
  <c r="C98" i="2"/>
  <c r="O85" i="13" s="1"/>
  <c r="G96" i="2"/>
  <c r="W82" i="13" s="1"/>
  <c r="E96" i="2"/>
  <c r="S82" i="13" s="1"/>
  <c r="C96" i="2"/>
  <c r="O82" i="13" s="1"/>
  <c r="BI300" i="28" l="1"/>
  <c r="BH300" i="28"/>
  <c r="BC300" i="28"/>
  <c r="BB300" i="28"/>
  <c r="BI299" i="28"/>
  <c r="BH299" i="28"/>
  <c r="BC299" i="28"/>
  <c r="BB299" i="28"/>
  <c r="BI298" i="28"/>
  <c r="BH298" i="28"/>
  <c r="BC298" i="28"/>
  <c r="BB298" i="28"/>
  <c r="BI297" i="28"/>
  <c r="BH297" i="28"/>
  <c r="BC297" i="28"/>
  <c r="BB297" i="28"/>
  <c r="BI296" i="28"/>
  <c r="BH296" i="28"/>
  <c r="BC296" i="28"/>
  <c r="BB296" i="28"/>
  <c r="BI295" i="28"/>
  <c r="BH295" i="28"/>
  <c r="BC295" i="28"/>
  <c r="BB295" i="28"/>
  <c r="BI294" i="28"/>
  <c r="BH294" i="28"/>
  <c r="BC294" i="28"/>
  <c r="BB294" i="28"/>
  <c r="BI293" i="28"/>
  <c r="BH293" i="28"/>
  <c r="BC293" i="28"/>
  <c r="BB293" i="28"/>
  <c r="BI292" i="28"/>
  <c r="BH292" i="28"/>
  <c r="BC292" i="28"/>
  <c r="BB292" i="28"/>
  <c r="BI291" i="28"/>
  <c r="BH291" i="28"/>
  <c r="BC291" i="28"/>
  <c r="BB291" i="28"/>
  <c r="BI290" i="28"/>
  <c r="BH290" i="28"/>
  <c r="BC290" i="28"/>
  <c r="BB290" i="28"/>
  <c r="BI289" i="28"/>
  <c r="BH289" i="28"/>
  <c r="BC289" i="28"/>
  <c r="BB289" i="28"/>
  <c r="BI288" i="28"/>
  <c r="BH288" i="28"/>
  <c r="BC288" i="28"/>
  <c r="BB288" i="28"/>
  <c r="BI287" i="28"/>
  <c r="BH287" i="28"/>
  <c r="BC287" i="28"/>
  <c r="BB287" i="28"/>
  <c r="BI286" i="28"/>
  <c r="BH286" i="28"/>
  <c r="BC286" i="28"/>
  <c r="BB286" i="28"/>
  <c r="BI285" i="28"/>
  <c r="BH285" i="28"/>
  <c r="BC285" i="28"/>
  <c r="BB285" i="28"/>
  <c r="BI284" i="28"/>
  <c r="BH284" i="28"/>
  <c r="BC284" i="28"/>
  <c r="BB284" i="28"/>
  <c r="BI283" i="28"/>
  <c r="BH283" i="28"/>
  <c r="BC283" i="28"/>
  <c r="BB283" i="28"/>
  <c r="BI282" i="28"/>
  <c r="BH282" i="28"/>
  <c r="BC282" i="28"/>
  <c r="BB282" i="28"/>
  <c r="BI281" i="28"/>
  <c r="BH281" i="28"/>
  <c r="BC281" i="28"/>
  <c r="BB281" i="28"/>
  <c r="BI280" i="28"/>
  <c r="BH280" i="28"/>
  <c r="BC280" i="28"/>
  <c r="BB280" i="28"/>
  <c r="BI279" i="28"/>
  <c r="BH279" i="28"/>
  <c r="BC279" i="28"/>
  <c r="BB279" i="28"/>
  <c r="BI278" i="28"/>
  <c r="BH278" i="28"/>
  <c r="BC278" i="28"/>
  <c r="BB278" i="28"/>
  <c r="BI277" i="28"/>
  <c r="BH277" i="28"/>
  <c r="BC277" i="28"/>
  <c r="BB277" i="28"/>
  <c r="BI276" i="28"/>
  <c r="BH276" i="28"/>
  <c r="BC276" i="28"/>
  <c r="BB276" i="28"/>
  <c r="BI275" i="28"/>
  <c r="BH275" i="28"/>
  <c r="BC275" i="28"/>
  <c r="BB275" i="28"/>
  <c r="BI274" i="28"/>
  <c r="BH274" i="28"/>
  <c r="BC274" i="28"/>
  <c r="BB274" i="28"/>
  <c r="BI273" i="28"/>
  <c r="BH273" i="28"/>
  <c r="BC273" i="28"/>
  <c r="BB273" i="28"/>
  <c r="BI272" i="28"/>
  <c r="BH272" i="28"/>
  <c r="BC272" i="28"/>
  <c r="BB272" i="28"/>
  <c r="BI271" i="28"/>
  <c r="BH271" i="28"/>
  <c r="BC271" i="28"/>
  <c r="BB271" i="28"/>
  <c r="BI270" i="28"/>
  <c r="BH270" i="28"/>
  <c r="BC270" i="28"/>
  <c r="BB270" i="28"/>
  <c r="BI269" i="28"/>
  <c r="BH269" i="28"/>
  <c r="BC269" i="28"/>
  <c r="BB269" i="28"/>
  <c r="BI268" i="28"/>
  <c r="BH268" i="28"/>
  <c r="BC268" i="28"/>
  <c r="BB268" i="28"/>
  <c r="BI267" i="28"/>
  <c r="BH267" i="28"/>
  <c r="BC267" i="28"/>
  <c r="BB267" i="28"/>
  <c r="BI266" i="28"/>
  <c r="BH266" i="28"/>
  <c r="BC266" i="28"/>
  <c r="BB266" i="28"/>
  <c r="BI265" i="28"/>
  <c r="BH265" i="28"/>
  <c r="BC265" i="28"/>
  <c r="BB265" i="28"/>
  <c r="BI264" i="28"/>
  <c r="BH264" i="28"/>
  <c r="BC264" i="28"/>
  <c r="BB264" i="28"/>
  <c r="BI263" i="28"/>
  <c r="BH263" i="28"/>
  <c r="BC263" i="28"/>
  <c r="BB263" i="28"/>
  <c r="BI262" i="28"/>
  <c r="BH262" i="28"/>
  <c r="BC262" i="28"/>
  <c r="BB262" i="28"/>
  <c r="BI261" i="28"/>
  <c r="BH261" i="28"/>
  <c r="BC261" i="28"/>
  <c r="BB261" i="28"/>
  <c r="BI260" i="28"/>
  <c r="BH260" i="28"/>
  <c r="BC260" i="28"/>
  <c r="BB260" i="28"/>
  <c r="BI259" i="28"/>
  <c r="BH259" i="28"/>
  <c r="BC259" i="28"/>
  <c r="BB259" i="28"/>
  <c r="BI258" i="28"/>
  <c r="BH258" i="28"/>
  <c r="BC258" i="28"/>
  <c r="BB258" i="28"/>
  <c r="BI257" i="28"/>
  <c r="BH257" i="28"/>
  <c r="BC257" i="28"/>
  <c r="BB257" i="28"/>
  <c r="BI256" i="28"/>
  <c r="BH256" i="28"/>
  <c r="BC256" i="28"/>
  <c r="BB256" i="28"/>
  <c r="BI255" i="28"/>
  <c r="BH255" i="28"/>
  <c r="BC255" i="28"/>
  <c r="BB255" i="28"/>
  <c r="BI254" i="28"/>
  <c r="BH254" i="28"/>
  <c r="BC254" i="28"/>
  <c r="BB254" i="28"/>
  <c r="BI253" i="28"/>
  <c r="BH253" i="28"/>
  <c r="BC253" i="28"/>
  <c r="BB253" i="28"/>
  <c r="BI252" i="28"/>
  <c r="BH252" i="28"/>
  <c r="BC252" i="28"/>
  <c r="BB252" i="28"/>
  <c r="BI251" i="28"/>
  <c r="BH251" i="28"/>
  <c r="BC251" i="28"/>
  <c r="BB251" i="28"/>
  <c r="BI250" i="28"/>
  <c r="BH250" i="28"/>
  <c r="BC250" i="28"/>
  <c r="BB250" i="28"/>
  <c r="BI249" i="28"/>
  <c r="BH249" i="28"/>
  <c r="BC249" i="28"/>
  <c r="BB249" i="28"/>
  <c r="BI248" i="28"/>
  <c r="BH248" i="28"/>
  <c r="BC248" i="28"/>
  <c r="BB248" i="28"/>
  <c r="BI247" i="28"/>
  <c r="BH247" i="28"/>
  <c r="BC247" i="28"/>
  <c r="BB247" i="28"/>
  <c r="BI246" i="28"/>
  <c r="BH246" i="28"/>
  <c r="BC246" i="28"/>
  <c r="BB246" i="28"/>
  <c r="BI245" i="28"/>
  <c r="BH245" i="28"/>
  <c r="BC245" i="28"/>
  <c r="BB245" i="28"/>
  <c r="BI244" i="28"/>
  <c r="BH244" i="28"/>
  <c r="BC244" i="28"/>
  <c r="BB244" i="28"/>
  <c r="BI243" i="28"/>
  <c r="BH243" i="28"/>
  <c r="BC243" i="28"/>
  <c r="BB243" i="28"/>
  <c r="BI242" i="28"/>
  <c r="BH242" i="28"/>
  <c r="BC242" i="28"/>
  <c r="BB242" i="28"/>
  <c r="BI241" i="28"/>
  <c r="BH241" i="28"/>
  <c r="BC241" i="28"/>
  <c r="BB241" i="28"/>
  <c r="BI240" i="28"/>
  <c r="BH240" i="28"/>
  <c r="BC240" i="28"/>
  <c r="BB240" i="28"/>
  <c r="BI239" i="28"/>
  <c r="BH239" i="28"/>
  <c r="BC239" i="28"/>
  <c r="BB239" i="28"/>
  <c r="BI238" i="28"/>
  <c r="BH238" i="28"/>
  <c r="BC238" i="28"/>
  <c r="BB238" i="28"/>
  <c r="BI237" i="28"/>
  <c r="BH237" i="28"/>
  <c r="BC237" i="28"/>
  <c r="BB237" i="28"/>
  <c r="BI236" i="28"/>
  <c r="BH236" i="28"/>
  <c r="BC236" i="28"/>
  <c r="BB236" i="28"/>
  <c r="BI235" i="28"/>
  <c r="BH235" i="28"/>
  <c r="BC235" i="28"/>
  <c r="BB235" i="28"/>
  <c r="BI234" i="28"/>
  <c r="BH234" i="28"/>
  <c r="BC234" i="28"/>
  <c r="BB234" i="28"/>
  <c r="BI233" i="28"/>
  <c r="BH233" i="28"/>
  <c r="BC233" i="28"/>
  <c r="BB233" i="28"/>
  <c r="BI232" i="28"/>
  <c r="BH232" i="28"/>
  <c r="BC232" i="28"/>
  <c r="BB232" i="28"/>
  <c r="BI231" i="28"/>
  <c r="BH231" i="28"/>
  <c r="BC231" i="28"/>
  <c r="BB231" i="28"/>
  <c r="BI230" i="28"/>
  <c r="BH230" i="28"/>
  <c r="BC230" i="28"/>
  <c r="BB230" i="28"/>
  <c r="BI229" i="28"/>
  <c r="BH229" i="28"/>
  <c r="BC229" i="28"/>
  <c r="BB229" i="28"/>
  <c r="BI228" i="28"/>
  <c r="BH228" i="28"/>
  <c r="BC228" i="28"/>
  <c r="BB228" i="28"/>
  <c r="BI227" i="28"/>
  <c r="BH227" i="28"/>
  <c r="BC227" i="28"/>
  <c r="BB227" i="28"/>
  <c r="BI226" i="28"/>
  <c r="BH226" i="28"/>
  <c r="BC226" i="28"/>
  <c r="BB226" i="28"/>
  <c r="BI225" i="28"/>
  <c r="BH225" i="28"/>
  <c r="BC225" i="28"/>
  <c r="BB225" i="28"/>
  <c r="BI224" i="28"/>
  <c r="BH224" i="28"/>
  <c r="BC224" i="28"/>
  <c r="BB224" i="28"/>
  <c r="BI223" i="28"/>
  <c r="BH223" i="28"/>
  <c r="BC223" i="28"/>
  <c r="BB223" i="28"/>
  <c r="BI222" i="28"/>
  <c r="BH222" i="28"/>
  <c r="BC222" i="28"/>
  <c r="BB222" i="28"/>
  <c r="BI221" i="28"/>
  <c r="BH221" i="28"/>
  <c r="BC221" i="28"/>
  <c r="BB221" i="28"/>
  <c r="BI220" i="28"/>
  <c r="BH220" i="28"/>
  <c r="BC220" i="28"/>
  <c r="BB220" i="28"/>
  <c r="BI219" i="28"/>
  <c r="BH219" i="28"/>
  <c r="BC219" i="28"/>
  <c r="BB219" i="28"/>
  <c r="BI218" i="28"/>
  <c r="BH218" i="28"/>
  <c r="BC218" i="28"/>
  <c r="BB218" i="28"/>
  <c r="BI217" i="28"/>
  <c r="BH217" i="28"/>
  <c r="BC217" i="28"/>
  <c r="BB217" i="28"/>
  <c r="BI216" i="28"/>
  <c r="BH216" i="28"/>
  <c r="BC216" i="28"/>
  <c r="BB216" i="28"/>
  <c r="BI215" i="28"/>
  <c r="BH215" i="28"/>
  <c r="BC215" i="28"/>
  <c r="BB215" i="28"/>
  <c r="BI214" i="28"/>
  <c r="BH214" i="28"/>
  <c r="BC214" i="28"/>
  <c r="BB214" i="28"/>
  <c r="BI213" i="28"/>
  <c r="BH213" i="28"/>
  <c r="BC213" i="28"/>
  <c r="BB213" i="28"/>
  <c r="BI212" i="28"/>
  <c r="BH212" i="28"/>
  <c r="BC212" i="28"/>
  <c r="BB212" i="28"/>
  <c r="BI211" i="28"/>
  <c r="BH211" i="28"/>
  <c r="BC211" i="28"/>
  <c r="BB211" i="28"/>
  <c r="BI210" i="28"/>
  <c r="BH210" i="28"/>
  <c r="BC210" i="28"/>
  <c r="BB210" i="28"/>
  <c r="BI209" i="28"/>
  <c r="BH209" i="28"/>
  <c r="BC209" i="28"/>
  <c r="BB209" i="28"/>
  <c r="BI208" i="28"/>
  <c r="BH208" i="28"/>
  <c r="BC208" i="28"/>
  <c r="BB208" i="28"/>
  <c r="BI207" i="28"/>
  <c r="BH207" i="28"/>
  <c r="BC207" i="28"/>
  <c r="BB207" i="28"/>
  <c r="BI206" i="28"/>
  <c r="BH206" i="28"/>
  <c r="BC206" i="28"/>
  <c r="BB206" i="28"/>
  <c r="BI205" i="28"/>
  <c r="BH205" i="28"/>
  <c r="BC205" i="28"/>
  <c r="BB205" i="28"/>
  <c r="BI204" i="28"/>
  <c r="BH204" i="28"/>
  <c r="BC204" i="28"/>
  <c r="BB204" i="28"/>
  <c r="BI203" i="28"/>
  <c r="BH203" i="28"/>
  <c r="BC203" i="28"/>
  <c r="BB203" i="28"/>
  <c r="BI202" i="28"/>
  <c r="BH202" i="28"/>
  <c r="BC202" i="28"/>
  <c r="BB202" i="28"/>
  <c r="BI201" i="28"/>
  <c r="BH201" i="28"/>
  <c r="BC201" i="28"/>
  <c r="BB201" i="28"/>
  <c r="BI200" i="28"/>
  <c r="BH200" i="28"/>
  <c r="BC200" i="28"/>
  <c r="BB200" i="28"/>
  <c r="BI199" i="28"/>
  <c r="BH199" i="28"/>
  <c r="BC199" i="28"/>
  <c r="BB199" i="28"/>
  <c r="BI198" i="28"/>
  <c r="BH198" i="28"/>
  <c r="BC198" i="28"/>
  <c r="BB198" i="28"/>
  <c r="BI197" i="28"/>
  <c r="BH197" i="28"/>
  <c r="BC197" i="28"/>
  <c r="BB197" i="28"/>
  <c r="BI196" i="28"/>
  <c r="BH196" i="28"/>
  <c r="BC196" i="28"/>
  <c r="BB196" i="28"/>
  <c r="BI195" i="28"/>
  <c r="BH195" i="28"/>
  <c r="BC195" i="28"/>
  <c r="BB195" i="28"/>
  <c r="BI194" i="28"/>
  <c r="BH194" i="28"/>
  <c r="BC194" i="28"/>
  <c r="BB194" i="28"/>
  <c r="BI193" i="28"/>
  <c r="BH193" i="28"/>
  <c r="BC193" i="28"/>
  <c r="BB193" i="28"/>
  <c r="BI192" i="28"/>
  <c r="BH192" i="28"/>
  <c r="BC192" i="28"/>
  <c r="BB192" i="28"/>
  <c r="BI191" i="28"/>
  <c r="BH191" i="28"/>
  <c r="BC191" i="28"/>
  <c r="BB191" i="28"/>
  <c r="BI190" i="28"/>
  <c r="BH190" i="28"/>
  <c r="BC190" i="28"/>
  <c r="BB190" i="28"/>
  <c r="BI189" i="28"/>
  <c r="BH189" i="28"/>
  <c r="BC189" i="28"/>
  <c r="BB189" i="28"/>
  <c r="BI188" i="28"/>
  <c r="BH188" i="28"/>
  <c r="BC188" i="28"/>
  <c r="BB188" i="28"/>
  <c r="BI187" i="28"/>
  <c r="BH187" i="28"/>
  <c r="BC187" i="28"/>
  <c r="BB187" i="28"/>
  <c r="BI186" i="28"/>
  <c r="BH186" i="28"/>
  <c r="BC186" i="28"/>
  <c r="BB186" i="28"/>
  <c r="BI185" i="28"/>
  <c r="BH185" i="28"/>
  <c r="BC185" i="28"/>
  <c r="BB185" i="28"/>
  <c r="BI184" i="28"/>
  <c r="BH184" i="28"/>
  <c r="BC184" i="28"/>
  <c r="BB184" i="28"/>
  <c r="BI183" i="28"/>
  <c r="BH183" i="28"/>
  <c r="BC183" i="28"/>
  <c r="BB183" i="28"/>
  <c r="BI182" i="28"/>
  <c r="BH182" i="28"/>
  <c r="BC182" i="28"/>
  <c r="BB182" i="28"/>
  <c r="BI181" i="28"/>
  <c r="BH181" i="28"/>
  <c r="BC181" i="28"/>
  <c r="BB181" i="28"/>
  <c r="BI180" i="28"/>
  <c r="BH180" i="28"/>
  <c r="BC180" i="28"/>
  <c r="BB180" i="28"/>
  <c r="BI179" i="28"/>
  <c r="BH179" i="28"/>
  <c r="BC179" i="28"/>
  <c r="BB179" i="28"/>
  <c r="BI178" i="28"/>
  <c r="BH178" i="28"/>
  <c r="BC178" i="28"/>
  <c r="BB178" i="28"/>
  <c r="BI177" i="28"/>
  <c r="BH177" i="28"/>
  <c r="BC177" i="28"/>
  <c r="BB177" i="28"/>
  <c r="BI176" i="28"/>
  <c r="BH176" i="28"/>
  <c r="BC176" i="28"/>
  <c r="BB176" i="28"/>
  <c r="BI175" i="28"/>
  <c r="BH175" i="28"/>
  <c r="BC175" i="28"/>
  <c r="BB175" i="28"/>
  <c r="BI174" i="28"/>
  <c r="BH174" i="28"/>
  <c r="BC174" i="28"/>
  <c r="BB174" i="28"/>
  <c r="BI173" i="28"/>
  <c r="BH173" i="28"/>
  <c r="BC173" i="28"/>
  <c r="BB173" i="28"/>
  <c r="BI172" i="28"/>
  <c r="BH172" i="28"/>
  <c r="BC172" i="28"/>
  <c r="BB172" i="28"/>
  <c r="BI171" i="28"/>
  <c r="BH171" i="28"/>
  <c r="BC171" i="28"/>
  <c r="BB171" i="28"/>
  <c r="BI170" i="28"/>
  <c r="BH170" i="28"/>
  <c r="BC170" i="28"/>
  <c r="BB170" i="28"/>
  <c r="BI169" i="28"/>
  <c r="BH169" i="28"/>
  <c r="BC169" i="28"/>
  <c r="BB169" i="28"/>
  <c r="BI168" i="28"/>
  <c r="BH168" i="28"/>
  <c r="BC168" i="28"/>
  <c r="BB168" i="28"/>
  <c r="BI167" i="28"/>
  <c r="BH167" i="28"/>
  <c r="BC167" i="28"/>
  <c r="BB167" i="28"/>
  <c r="BI166" i="28"/>
  <c r="BH166" i="28"/>
  <c r="BC166" i="28"/>
  <c r="BB166" i="28"/>
  <c r="BI165" i="28"/>
  <c r="BH165" i="28"/>
  <c r="BC165" i="28"/>
  <c r="BB165" i="28"/>
  <c r="BI164" i="28"/>
  <c r="BH164" i="28"/>
  <c r="BC164" i="28"/>
  <c r="BB164" i="28"/>
  <c r="BI163" i="28"/>
  <c r="BH163" i="28"/>
  <c r="BC163" i="28"/>
  <c r="BB163" i="28"/>
  <c r="BI162" i="28"/>
  <c r="BH162" i="28"/>
  <c r="BC162" i="28"/>
  <c r="BB162" i="28"/>
  <c r="BI161" i="28"/>
  <c r="BH161" i="28"/>
  <c r="BC161" i="28"/>
  <c r="BB161" i="28"/>
  <c r="BI160" i="28"/>
  <c r="BH160" i="28"/>
  <c r="BC160" i="28"/>
  <c r="BB160" i="28"/>
  <c r="BI159" i="28"/>
  <c r="BH159" i="28"/>
  <c r="BC159" i="28"/>
  <c r="BB159" i="28"/>
  <c r="BI158" i="28"/>
  <c r="BH158" i="28"/>
  <c r="BC158" i="28"/>
  <c r="BB158" i="28"/>
  <c r="BI157" i="28"/>
  <c r="BH157" i="28"/>
  <c r="BC157" i="28"/>
  <c r="BB157" i="28"/>
  <c r="BI156" i="28"/>
  <c r="BH156" i="28"/>
  <c r="BC156" i="28"/>
  <c r="BB156" i="28"/>
  <c r="BI155" i="28"/>
  <c r="BH155" i="28"/>
  <c r="BC155" i="28"/>
  <c r="BB155" i="28"/>
  <c r="BI154" i="28"/>
  <c r="BH154" i="28"/>
  <c r="BC154" i="28"/>
  <c r="BB154" i="28"/>
  <c r="BI153" i="28"/>
  <c r="BH153" i="28"/>
  <c r="BC153" i="28"/>
  <c r="BB153" i="28"/>
  <c r="BI152" i="28"/>
  <c r="BH152" i="28"/>
  <c r="BC152" i="28"/>
  <c r="BB152" i="28"/>
  <c r="BI151" i="28"/>
  <c r="BH151" i="28"/>
  <c r="BC151" i="28"/>
  <c r="BB151" i="28"/>
  <c r="BI150" i="28"/>
  <c r="BH150" i="28"/>
  <c r="BC150" i="28"/>
  <c r="BB150" i="28"/>
  <c r="BI149" i="28"/>
  <c r="BH149" i="28"/>
  <c r="BC149" i="28"/>
  <c r="BB149" i="28"/>
  <c r="BI148" i="28"/>
  <c r="BH148" i="28"/>
  <c r="BC148" i="28"/>
  <c r="BB148" i="28"/>
  <c r="BI147" i="28"/>
  <c r="BH147" i="28"/>
  <c r="BC147" i="28"/>
  <c r="BB147" i="28"/>
  <c r="BI146" i="28"/>
  <c r="BH146" i="28"/>
  <c r="BC146" i="28"/>
  <c r="BB146" i="28"/>
  <c r="BI145" i="28"/>
  <c r="BH145" i="28"/>
  <c r="BC145" i="28"/>
  <c r="BB145" i="28"/>
  <c r="BI144" i="28"/>
  <c r="BH144" i="28"/>
  <c r="BC144" i="28"/>
  <c r="BB144" i="28"/>
  <c r="BI143" i="28"/>
  <c r="BH143" i="28"/>
  <c r="BC143" i="28"/>
  <c r="BB143" i="28"/>
  <c r="BI142" i="28"/>
  <c r="BH142" i="28"/>
  <c r="BC142" i="28"/>
  <c r="BB142" i="28"/>
  <c r="BI141" i="28"/>
  <c r="BH141" i="28"/>
  <c r="BC141" i="28"/>
  <c r="BB141" i="28"/>
  <c r="BI140" i="28"/>
  <c r="BH140" i="28"/>
  <c r="BC140" i="28"/>
  <c r="BB140" i="28"/>
  <c r="BI139" i="28"/>
  <c r="BH139" i="28"/>
  <c r="BC139" i="28"/>
  <c r="BB139" i="28"/>
  <c r="BI138" i="28"/>
  <c r="BH138" i="28"/>
  <c r="BC138" i="28"/>
  <c r="BB138" i="28"/>
  <c r="BI137" i="28"/>
  <c r="BH137" i="28"/>
  <c r="BC137" i="28"/>
  <c r="BB137" i="28"/>
  <c r="BI136" i="28"/>
  <c r="BH136" i="28"/>
  <c r="BC136" i="28"/>
  <c r="BB136" i="28"/>
  <c r="BI135" i="28"/>
  <c r="BH135" i="28"/>
  <c r="BC135" i="28"/>
  <c r="BB135" i="28"/>
  <c r="BI134" i="28"/>
  <c r="BH134" i="28"/>
  <c r="BC134" i="28"/>
  <c r="BB134" i="28"/>
  <c r="BI133" i="28"/>
  <c r="BH133" i="28"/>
  <c r="BC133" i="28"/>
  <c r="BB133" i="28"/>
  <c r="BI132" i="28"/>
  <c r="BH132" i="28"/>
  <c r="BC132" i="28"/>
  <c r="BB132" i="28"/>
  <c r="BI131" i="28"/>
  <c r="BH131" i="28"/>
  <c r="BC131" i="28"/>
  <c r="BB131" i="28"/>
  <c r="BI130" i="28"/>
  <c r="BH130" i="28"/>
  <c r="BC130" i="28"/>
  <c r="BB130" i="28"/>
  <c r="BI129" i="28"/>
  <c r="BH129" i="28"/>
  <c r="BC129" i="28"/>
  <c r="BB129" i="28"/>
  <c r="BI128" i="28"/>
  <c r="BH128" i="28"/>
  <c r="BC128" i="28"/>
  <c r="BB128" i="28"/>
  <c r="BI127" i="28"/>
  <c r="BH127" i="28"/>
  <c r="BC127" i="28"/>
  <c r="BB127" i="28"/>
  <c r="BI126" i="28"/>
  <c r="BH126" i="28"/>
  <c r="BC126" i="28"/>
  <c r="BB126" i="28"/>
  <c r="BI125" i="28"/>
  <c r="BH125" i="28"/>
  <c r="BC125" i="28"/>
  <c r="BB125" i="28"/>
  <c r="BI124" i="28"/>
  <c r="BH124" i="28"/>
  <c r="BC124" i="28"/>
  <c r="BB124" i="28"/>
  <c r="BI123" i="28"/>
  <c r="BH123" i="28"/>
  <c r="BC123" i="28"/>
  <c r="BB123" i="28"/>
  <c r="BI122" i="28"/>
  <c r="BH122" i="28"/>
  <c r="BC122" i="28"/>
  <c r="BB122" i="28"/>
  <c r="BI121" i="28"/>
  <c r="BH121" i="28"/>
  <c r="BC121" i="28"/>
  <c r="BB121" i="28"/>
  <c r="BI120" i="28"/>
  <c r="BH120" i="28"/>
  <c r="BC120" i="28"/>
  <c r="BB120" i="28"/>
  <c r="BI119" i="28"/>
  <c r="BH119" i="28"/>
  <c r="BC119" i="28"/>
  <c r="BB119" i="28"/>
  <c r="BI118" i="28"/>
  <c r="BH118" i="28"/>
  <c r="BC118" i="28"/>
  <c r="BB118" i="28"/>
  <c r="BI117" i="28"/>
  <c r="BH117" i="28"/>
  <c r="BC117" i="28"/>
  <c r="BB117" i="28"/>
  <c r="BI116" i="28"/>
  <c r="BH116" i="28"/>
  <c r="BC116" i="28"/>
  <c r="BB116" i="28"/>
  <c r="BI115" i="28"/>
  <c r="BH115" i="28"/>
  <c r="BC115" i="28"/>
  <c r="BB115" i="28"/>
  <c r="BI114" i="28"/>
  <c r="BH114" i="28"/>
  <c r="BC114" i="28"/>
  <c r="BB114" i="28"/>
  <c r="BI113" i="28"/>
  <c r="BH113" i="28"/>
  <c r="BC113" i="28"/>
  <c r="BB113" i="28"/>
  <c r="BI112" i="28"/>
  <c r="BH112" i="28"/>
  <c r="BC112" i="28"/>
  <c r="BB112" i="28"/>
  <c r="BI111" i="28"/>
  <c r="BH111" i="28"/>
  <c r="BC111" i="28"/>
  <c r="BB111" i="28"/>
  <c r="BI110" i="28"/>
  <c r="BH110" i="28"/>
  <c r="BC110" i="28"/>
  <c r="BB110" i="28"/>
  <c r="BI109" i="28"/>
  <c r="BH109" i="28"/>
  <c r="BC109" i="28"/>
  <c r="BB109" i="28"/>
  <c r="BI108" i="28"/>
  <c r="BH108" i="28"/>
  <c r="BC108" i="28"/>
  <c r="BB108" i="28"/>
  <c r="BI107" i="28"/>
  <c r="BH107" i="28"/>
  <c r="BC107" i="28"/>
  <c r="BB107" i="28"/>
  <c r="BI106" i="28"/>
  <c r="BH106" i="28"/>
  <c r="BC106" i="28"/>
  <c r="BB106" i="28"/>
  <c r="BI105" i="28"/>
  <c r="BH105" i="28"/>
  <c r="BC105" i="28"/>
  <c r="BB105" i="28"/>
  <c r="BI104" i="28"/>
  <c r="BH104" i="28"/>
  <c r="BC104" i="28"/>
  <c r="BB104" i="28"/>
  <c r="BI103" i="28"/>
  <c r="BH103" i="28"/>
  <c r="BC103" i="28"/>
  <c r="BB103" i="28"/>
  <c r="BI102" i="28"/>
  <c r="BH102" i="28"/>
  <c r="BC102" i="28"/>
  <c r="BB102" i="28"/>
  <c r="BI101" i="28"/>
  <c r="BH101" i="28"/>
  <c r="BC101" i="28"/>
  <c r="BB101" i="28"/>
  <c r="BI100" i="28"/>
  <c r="BH100" i="28"/>
  <c r="BC100" i="28"/>
  <c r="BB100" i="28"/>
  <c r="BI99" i="28"/>
  <c r="BH99" i="28"/>
  <c r="BC99" i="28"/>
  <c r="BB99" i="28"/>
  <c r="BI98" i="28"/>
  <c r="BH98" i="28"/>
  <c r="BC98" i="28"/>
  <c r="BB98" i="28"/>
  <c r="BI97" i="28"/>
  <c r="BH97" i="28"/>
  <c r="BC97" i="28"/>
  <c r="BB97" i="28"/>
  <c r="BI96" i="28"/>
  <c r="BH96" i="28"/>
  <c r="BC96" i="28"/>
  <c r="BB96" i="28"/>
  <c r="BI95" i="28"/>
  <c r="BH95" i="28"/>
  <c r="BC95" i="28"/>
  <c r="BB95" i="28"/>
  <c r="BI94" i="28"/>
  <c r="BH94" i="28"/>
  <c r="BC94" i="28"/>
  <c r="BB94" i="28"/>
  <c r="BI93" i="28"/>
  <c r="BH93" i="28"/>
  <c r="BC93" i="28"/>
  <c r="BB93" i="28"/>
  <c r="BI92" i="28"/>
  <c r="BH92" i="28"/>
  <c r="BC92" i="28"/>
  <c r="BB92" i="28"/>
  <c r="BI91" i="28"/>
  <c r="BH91" i="28"/>
  <c r="BC91" i="28"/>
  <c r="BB91" i="28"/>
  <c r="BI90" i="28"/>
  <c r="BH90" i="28"/>
  <c r="BC90" i="28"/>
  <c r="BB90" i="28"/>
  <c r="BI89" i="28"/>
  <c r="BH89" i="28"/>
  <c r="BC89" i="28"/>
  <c r="BB89" i="28"/>
  <c r="BI88" i="28"/>
  <c r="BH88" i="28"/>
  <c r="BC88" i="28"/>
  <c r="BB88" i="28"/>
  <c r="BI87" i="28"/>
  <c r="BH87" i="28"/>
  <c r="BC87" i="28"/>
  <c r="BB87" i="28"/>
  <c r="BI86" i="28"/>
  <c r="BH86" i="28"/>
  <c r="BC86" i="28"/>
  <c r="BB86" i="28"/>
  <c r="BI85" i="28"/>
  <c r="BH85" i="28"/>
  <c r="BC85" i="28"/>
  <c r="BB85" i="28"/>
  <c r="BI84" i="28"/>
  <c r="BH84" i="28"/>
  <c r="BC84" i="28"/>
  <c r="BB84" i="28"/>
  <c r="BI83" i="28"/>
  <c r="BH83" i="28"/>
  <c r="BC83" i="28"/>
  <c r="BB83" i="28"/>
  <c r="BI82" i="28"/>
  <c r="BH82" i="28"/>
  <c r="BC82" i="28"/>
  <c r="BB82" i="28"/>
  <c r="BI81" i="28"/>
  <c r="BH81" i="28"/>
  <c r="BC81" i="28"/>
  <c r="BB81" i="28"/>
  <c r="BI80" i="28"/>
  <c r="BH80" i="28"/>
  <c r="BC80" i="28"/>
  <c r="BB80" i="28"/>
  <c r="BI79" i="28"/>
  <c r="BH79" i="28"/>
  <c r="BC79" i="28"/>
  <c r="BB79" i="28"/>
  <c r="BI78" i="28"/>
  <c r="BH78" i="28"/>
  <c r="BC78" i="28"/>
  <c r="BB78" i="28"/>
  <c r="BI77" i="28"/>
  <c r="BH77" i="28"/>
  <c r="BC77" i="28"/>
  <c r="BB77" i="28"/>
  <c r="BI76" i="28"/>
  <c r="BH76" i="28"/>
  <c r="BC76" i="28"/>
  <c r="BB76" i="28"/>
  <c r="BI75" i="28"/>
  <c r="BH75" i="28"/>
  <c r="BC75" i="28"/>
  <c r="BB75" i="28"/>
  <c r="BI74" i="28"/>
  <c r="BH74" i="28"/>
  <c r="BC74" i="28"/>
  <c r="BB74" i="28"/>
  <c r="BI73" i="28"/>
  <c r="BH73" i="28"/>
  <c r="BC73" i="28"/>
  <c r="BB73" i="28"/>
  <c r="BI72" i="28"/>
  <c r="BH72" i="28"/>
  <c r="BC72" i="28"/>
  <c r="BB72" i="28"/>
  <c r="BI71" i="28"/>
  <c r="BH71" i="28"/>
  <c r="BC71" i="28"/>
  <c r="BB71" i="28"/>
  <c r="BI70" i="28"/>
  <c r="BH70" i="28"/>
  <c r="BC70" i="28"/>
  <c r="BB70" i="28"/>
  <c r="BI69" i="28"/>
  <c r="BH69" i="28"/>
  <c r="BC69" i="28"/>
  <c r="BB69" i="28"/>
  <c r="BI68" i="28"/>
  <c r="BH68" i="28"/>
  <c r="BC68" i="28"/>
  <c r="BB68" i="28"/>
  <c r="BI67" i="28"/>
  <c r="BH67" i="28"/>
  <c r="BC67" i="28"/>
  <c r="BB67" i="28"/>
  <c r="BI66" i="28"/>
  <c r="BH66" i="28"/>
  <c r="BC66" i="28"/>
  <c r="BB66" i="28"/>
  <c r="BI65" i="28"/>
  <c r="BH65" i="28"/>
  <c r="BC65" i="28"/>
  <c r="BB65" i="28"/>
  <c r="BI64" i="28"/>
  <c r="BH64" i="28"/>
  <c r="BC64" i="28"/>
  <c r="BB64" i="28"/>
  <c r="BI63" i="28"/>
  <c r="BH63" i="28"/>
  <c r="BC63" i="28"/>
  <c r="BB63" i="28"/>
  <c r="BI62" i="28"/>
  <c r="BH62" i="28"/>
  <c r="BC62" i="28"/>
  <c r="BB62" i="28"/>
  <c r="BI61" i="28"/>
  <c r="BH61" i="28"/>
  <c r="BC61" i="28"/>
  <c r="BB61" i="28"/>
  <c r="BI60" i="28"/>
  <c r="BH60" i="28"/>
  <c r="BC60" i="28"/>
  <c r="BB60" i="28"/>
  <c r="BI59" i="28"/>
  <c r="BH59" i="28"/>
  <c r="BC59" i="28"/>
  <c r="BB59" i="28"/>
  <c r="BI58" i="28"/>
  <c r="BH58" i="28"/>
  <c r="BC58" i="28"/>
  <c r="BB58" i="28"/>
  <c r="BI57" i="28"/>
  <c r="BH57" i="28"/>
  <c r="BC57" i="28"/>
  <c r="BB57" i="28"/>
  <c r="BI56" i="28"/>
  <c r="BH56" i="28"/>
  <c r="BC56" i="28"/>
  <c r="BB56" i="28"/>
  <c r="BI55" i="28"/>
  <c r="BH55" i="28"/>
  <c r="BC55" i="28"/>
  <c r="BB55" i="28"/>
  <c r="BI54" i="28"/>
  <c r="BH54" i="28"/>
  <c r="BC54" i="28"/>
  <c r="BB54" i="28"/>
  <c r="BI53" i="28"/>
  <c r="BH53" i="28"/>
  <c r="BC53" i="28"/>
  <c r="BB53" i="28"/>
  <c r="BI52" i="28"/>
  <c r="BH52" i="28"/>
  <c r="BC52" i="28"/>
  <c r="BB52" i="28"/>
  <c r="BI51" i="28"/>
  <c r="BH51" i="28"/>
  <c r="BC51" i="28"/>
  <c r="BB51" i="28"/>
  <c r="BI50" i="28"/>
  <c r="BH50" i="28"/>
  <c r="BC50" i="28"/>
  <c r="BB50" i="28"/>
  <c r="BI49" i="28"/>
  <c r="BH49" i="28"/>
  <c r="BC49" i="28"/>
  <c r="BB49" i="28"/>
  <c r="BI48" i="28"/>
  <c r="BH48" i="28"/>
  <c r="BC48" i="28"/>
  <c r="BB48" i="28"/>
  <c r="BI47" i="28"/>
  <c r="BH47" i="28"/>
  <c r="BC47" i="28"/>
  <c r="BB47" i="28"/>
  <c r="BI46" i="28"/>
  <c r="BH46" i="28"/>
  <c r="BC46" i="28"/>
  <c r="BB46" i="28"/>
  <c r="BI45" i="28"/>
  <c r="BH45" i="28"/>
  <c r="BC45" i="28"/>
  <c r="BB45" i="28"/>
  <c r="BI44" i="28"/>
  <c r="BH44" i="28"/>
  <c r="BC44" i="28"/>
  <c r="BB44" i="28"/>
  <c r="BI43" i="28"/>
  <c r="BH43" i="28"/>
  <c r="BC43" i="28"/>
  <c r="BB43" i="28"/>
  <c r="BI42" i="28"/>
  <c r="BH42" i="28"/>
  <c r="BC42" i="28"/>
  <c r="BB42" i="28"/>
  <c r="BI41" i="28"/>
  <c r="BH41" i="28"/>
  <c r="BC41" i="28"/>
  <c r="BB41" i="28"/>
  <c r="BI40" i="28"/>
  <c r="BH40" i="28"/>
  <c r="BC40" i="28"/>
  <c r="BB40" i="28"/>
  <c r="BI39" i="28"/>
  <c r="BH39" i="28"/>
  <c r="BC39" i="28"/>
  <c r="BB39" i="28"/>
  <c r="BI38" i="28"/>
  <c r="BH38" i="28"/>
  <c r="BC38" i="28"/>
  <c r="BB38" i="28"/>
  <c r="BI37" i="28"/>
  <c r="BH37" i="28"/>
  <c r="BC37" i="28"/>
  <c r="BB37" i="28"/>
  <c r="BI36" i="28"/>
  <c r="BH36" i="28"/>
  <c r="BC36" i="28"/>
  <c r="BB36" i="28"/>
  <c r="BI35" i="28"/>
  <c r="BH35" i="28"/>
  <c r="BC35" i="28"/>
  <c r="BB35" i="28"/>
  <c r="BI34" i="28"/>
  <c r="BH34" i="28"/>
  <c r="BC34" i="28"/>
  <c r="BB34" i="28"/>
  <c r="BI33" i="28"/>
  <c r="BH33" i="28"/>
  <c r="BC33" i="28"/>
  <c r="BB33" i="28"/>
  <c r="BI32" i="28"/>
  <c r="BH32" i="28"/>
  <c r="BC32" i="28"/>
  <c r="BB32" i="28"/>
  <c r="BI31" i="28"/>
  <c r="BH31" i="28"/>
  <c r="BC31" i="28"/>
  <c r="BB31" i="28"/>
  <c r="BI30" i="28"/>
  <c r="BH30" i="28"/>
  <c r="BC30" i="28"/>
  <c r="BB30" i="28"/>
  <c r="BI29" i="28"/>
  <c r="BH29" i="28"/>
  <c r="BC29" i="28"/>
  <c r="BB29" i="28"/>
  <c r="BI28" i="28"/>
  <c r="BH28" i="28"/>
  <c r="BC28" i="28"/>
  <c r="BB28" i="28"/>
  <c r="BI27" i="28"/>
  <c r="BH27" i="28"/>
  <c r="BC27" i="28"/>
  <c r="BB27" i="28"/>
  <c r="BI26" i="28"/>
  <c r="BH26" i="28"/>
  <c r="BC26" i="28"/>
  <c r="BB26" i="28"/>
  <c r="BI25" i="28"/>
  <c r="BH25" i="28"/>
  <c r="BC25" i="28"/>
  <c r="BB25" i="28"/>
  <c r="BI24" i="28"/>
  <c r="BH24" i="28"/>
  <c r="BC24" i="28"/>
  <c r="BB24" i="28"/>
  <c r="BI23" i="28"/>
  <c r="BH23" i="28"/>
  <c r="BC23" i="28"/>
  <c r="BB23" i="28"/>
  <c r="BI22" i="28"/>
  <c r="BH22" i="28"/>
  <c r="BC22" i="28"/>
  <c r="BB22" i="28"/>
  <c r="BI21" i="28"/>
  <c r="BH21" i="28"/>
  <c r="BC21" i="28"/>
  <c r="BB21" i="28"/>
  <c r="BI20" i="28"/>
  <c r="BH20" i="28"/>
  <c r="BC20" i="28"/>
  <c r="BB20" i="28"/>
  <c r="BI19" i="28"/>
  <c r="BH19" i="28"/>
  <c r="BC19" i="28"/>
  <c r="BB19" i="28"/>
  <c r="BI18" i="28"/>
  <c r="BH18" i="28"/>
  <c r="BC18" i="28"/>
  <c r="BB18" i="28"/>
  <c r="BI17" i="28"/>
  <c r="BH17" i="28"/>
  <c r="BC17" i="28"/>
  <c r="BB17" i="28"/>
  <c r="BI16" i="28"/>
  <c r="BH16" i="28"/>
  <c r="BC16" i="28"/>
  <c r="BB16" i="28"/>
  <c r="BI15" i="28"/>
  <c r="BH15" i="28"/>
  <c r="BC15" i="28"/>
  <c r="BB15" i="28"/>
  <c r="BI14" i="28"/>
  <c r="BH14" i="28"/>
  <c r="BC14" i="28"/>
  <c r="BB14" i="28"/>
  <c r="BI13" i="28"/>
  <c r="BH13" i="28"/>
  <c r="BC13" i="28"/>
  <c r="BB13" i="28"/>
  <c r="BI12" i="28"/>
  <c r="BH12" i="28"/>
  <c r="BC12" i="28"/>
  <c r="BB12" i="28"/>
  <c r="BI11" i="28"/>
  <c r="BH11" i="28"/>
  <c r="BC11" i="28"/>
  <c r="BB11" i="28"/>
  <c r="BI10" i="28"/>
  <c r="BH10" i="28"/>
  <c r="BC10" i="28"/>
  <c r="BB10" i="28"/>
  <c r="BI9" i="28"/>
  <c r="BH9" i="28"/>
  <c r="BC9" i="28"/>
  <c r="BB9" i="28"/>
  <c r="BI8" i="28"/>
  <c r="BH8" i="28"/>
  <c r="BC8" i="28"/>
  <c r="BB8" i="28"/>
  <c r="BI7" i="28"/>
  <c r="BH7" i="28"/>
  <c r="BC7" i="28"/>
  <c r="BB7" i="28"/>
  <c r="BI6" i="28"/>
  <c r="BH6" i="28"/>
  <c r="BC6" i="28"/>
  <c r="BB6" i="28"/>
  <c r="BI5" i="28"/>
  <c r="BH5" i="28"/>
  <c r="BC5" i="28"/>
  <c r="BB5" i="28"/>
  <c r="BI4" i="28"/>
  <c r="BH4" i="28"/>
  <c r="BC4" i="28"/>
  <c r="BB4" i="28"/>
  <c r="BI3" i="28"/>
  <c r="BH3" i="28"/>
  <c r="BC3" i="28"/>
  <c r="BB3" i="28"/>
  <c r="BI2" i="28"/>
  <c r="BH2" i="28"/>
  <c r="BC2" i="28"/>
  <c r="BB2" i="28"/>
  <c r="BI300" i="26"/>
  <c r="BH300" i="26"/>
  <c r="BC300" i="26"/>
  <c r="BB300" i="26"/>
  <c r="BI299" i="26"/>
  <c r="BH299" i="26"/>
  <c r="BC299" i="26"/>
  <c r="BB299" i="26"/>
  <c r="BI298" i="26"/>
  <c r="BH298" i="26"/>
  <c r="BC298" i="26"/>
  <c r="BB298" i="26"/>
  <c r="BI297" i="26"/>
  <c r="BH297" i="26"/>
  <c r="BC297" i="26"/>
  <c r="BB297" i="26"/>
  <c r="BI296" i="26"/>
  <c r="BH296" i="26"/>
  <c r="BC296" i="26"/>
  <c r="BB296" i="26"/>
  <c r="BI295" i="26"/>
  <c r="BH295" i="26"/>
  <c r="BC295" i="26"/>
  <c r="BB295" i="26"/>
  <c r="BI294" i="26"/>
  <c r="BH294" i="26"/>
  <c r="BC294" i="26"/>
  <c r="BB294" i="26"/>
  <c r="BI293" i="26"/>
  <c r="BH293" i="26"/>
  <c r="BC293" i="26"/>
  <c r="BB293" i="26"/>
  <c r="BI292" i="26"/>
  <c r="BH292" i="26"/>
  <c r="BC292" i="26"/>
  <c r="BB292" i="26"/>
  <c r="BI291" i="26"/>
  <c r="BH291" i="26"/>
  <c r="BC291" i="26"/>
  <c r="BB291" i="26"/>
  <c r="BI290" i="26"/>
  <c r="BH290" i="26"/>
  <c r="BC290" i="26"/>
  <c r="BB290" i="26"/>
  <c r="BI289" i="26"/>
  <c r="BH289" i="26"/>
  <c r="BC289" i="26"/>
  <c r="BB289" i="26"/>
  <c r="BI288" i="26"/>
  <c r="BH288" i="26"/>
  <c r="BC288" i="26"/>
  <c r="BB288" i="26"/>
  <c r="BI287" i="26"/>
  <c r="BH287" i="26"/>
  <c r="BC287" i="26"/>
  <c r="BB287" i="26"/>
  <c r="BI286" i="26"/>
  <c r="BH286" i="26"/>
  <c r="BC286" i="26"/>
  <c r="BB286" i="26"/>
  <c r="BI285" i="26"/>
  <c r="BH285" i="26"/>
  <c r="BC285" i="26"/>
  <c r="BB285" i="26"/>
  <c r="BI284" i="26"/>
  <c r="BH284" i="26"/>
  <c r="BC284" i="26"/>
  <c r="BB284" i="26"/>
  <c r="BI283" i="26"/>
  <c r="BH283" i="26"/>
  <c r="BC283" i="26"/>
  <c r="BB283" i="26"/>
  <c r="BI282" i="26"/>
  <c r="BH282" i="26"/>
  <c r="BC282" i="26"/>
  <c r="BB282" i="26"/>
  <c r="BI281" i="26"/>
  <c r="BH281" i="26"/>
  <c r="BC281" i="26"/>
  <c r="BB281" i="26"/>
  <c r="BI280" i="26"/>
  <c r="BH280" i="26"/>
  <c r="BC280" i="26"/>
  <c r="BB280" i="26"/>
  <c r="BI279" i="26"/>
  <c r="BH279" i="26"/>
  <c r="BC279" i="26"/>
  <c r="BB279" i="26"/>
  <c r="BI278" i="26"/>
  <c r="BH278" i="26"/>
  <c r="BC278" i="26"/>
  <c r="BB278" i="26"/>
  <c r="BI277" i="26"/>
  <c r="BH277" i="26"/>
  <c r="BC277" i="26"/>
  <c r="BB277" i="26"/>
  <c r="BI276" i="26"/>
  <c r="BH276" i="26"/>
  <c r="BC276" i="26"/>
  <c r="BB276" i="26"/>
  <c r="BI275" i="26"/>
  <c r="BH275" i="26"/>
  <c r="BC275" i="26"/>
  <c r="BB275" i="26"/>
  <c r="BI274" i="26"/>
  <c r="BH274" i="26"/>
  <c r="BC274" i="26"/>
  <c r="BB274" i="26"/>
  <c r="BI273" i="26"/>
  <c r="BH273" i="26"/>
  <c r="BC273" i="26"/>
  <c r="BB273" i="26"/>
  <c r="BI272" i="26"/>
  <c r="BH272" i="26"/>
  <c r="BC272" i="26"/>
  <c r="BB272" i="26"/>
  <c r="BI271" i="26"/>
  <c r="BH271" i="26"/>
  <c r="BC271" i="26"/>
  <c r="BB271" i="26"/>
  <c r="BI270" i="26"/>
  <c r="BH270" i="26"/>
  <c r="BC270" i="26"/>
  <c r="BB270" i="26"/>
  <c r="BI269" i="26"/>
  <c r="BH269" i="26"/>
  <c r="BC269" i="26"/>
  <c r="BB269" i="26"/>
  <c r="BI268" i="26"/>
  <c r="BH268" i="26"/>
  <c r="BC268" i="26"/>
  <c r="BB268" i="26"/>
  <c r="BI267" i="26"/>
  <c r="BH267" i="26"/>
  <c r="BC267" i="26"/>
  <c r="BB267" i="26"/>
  <c r="BI266" i="26"/>
  <c r="BH266" i="26"/>
  <c r="BC266" i="26"/>
  <c r="BB266" i="26"/>
  <c r="BI265" i="26"/>
  <c r="BH265" i="26"/>
  <c r="BC265" i="26"/>
  <c r="BB265" i="26"/>
  <c r="BI264" i="26"/>
  <c r="BH264" i="26"/>
  <c r="BC264" i="26"/>
  <c r="BB264" i="26"/>
  <c r="BI263" i="26"/>
  <c r="BH263" i="26"/>
  <c r="BC263" i="26"/>
  <c r="BB263" i="26"/>
  <c r="BI262" i="26"/>
  <c r="BH262" i="26"/>
  <c r="BC262" i="26"/>
  <c r="BB262" i="26"/>
  <c r="BI261" i="26"/>
  <c r="BH261" i="26"/>
  <c r="BC261" i="26"/>
  <c r="BB261" i="26"/>
  <c r="BI260" i="26"/>
  <c r="BH260" i="26"/>
  <c r="BC260" i="26"/>
  <c r="BB260" i="26"/>
  <c r="BI259" i="26"/>
  <c r="BH259" i="26"/>
  <c r="BC259" i="26"/>
  <c r="BB259" i="26"/>
  <c r="BI258" i="26"/>
  <c r="BH258" i="26"/>
  <c r="BC258" i="26"/>
  <c r="BB258" i="26"/>
  <c r="BI257" i="26"/>
  <c r="BH257" i="26"/>
  <c r="BC257" i="26"/>
  <c r="BB257" i="26"/>
  <c r="BI256" i="26"/>
  <c r="BH256" i="26"/>
  <c r="BC256" i="26"/>
  <c r="BB256" i="26"/>
  <c r="BI255" i="26"/>
  <c r="BH255" i="26"/>
  <c r="BC255" i="26"/>
  <c r="BB255" i="26"/>
  <c r="BI254" i="26"/>
  <c r="BH254" i="26"/>
  <c r="BC254" i="26"/>
  <c r="BB254" i="26"/>
  <c r="BI253" i="26"/>
  <c r="BH253" i="26"/>
  <c r="BC253" i="26"/>
  <c r="BB253" i="26"/>
  <c r="BI252" i="26"/>
  <c r="BH252" i="26"/>
  <c r="BC252" i="26"/>
  <c r="BB252" i="26"/>
  <c r="BI251" i="26"/>
  <c r="BH251" i="26"/>
  <c r="BC251" i="26"/>
  <c r="BB251" i="26"/>
  <c r="BI250" i="26"/>
  <c r="BH250" i="26"/>
  <c r="BC250" i="26"/>
  <c r="BB250" i="26"/>
  <c r="BI249" i="26"/>
  <c r="BH249" i="26"/>
  <c r="BC249" i="26"/>
  <c r="BB249" i="26"/>
  <c r="BI248" i="26"/>
  <c r="BH248" i="26"/>
  <c r="BC248" i="26"/>
  <c r="BB248" i="26"/>
  <c r="BI247" i="26"/>
  <c r="BH247" i="26"/>
  <c r="BC247" i="26"/>
  <c r="BB247" i="26"/>
  <c r="BI246" i="26"/>
  <c r="BH246" i="26"/>
  <c r="BC246" i="26"/>
  <c r="BB246" i="26"/>
  <c r="BI245" i="26"/>
  <c r="BH245" i="26"/>
  <c r="BC245" i="26"/>
  <c r="BB245" i="26"/>
  <c r="BI244" i="26"/>
  <c r="BH244" i="26"/>
  <c r="BC244" i="26"/>
  <c r="BB244" i="26"/>
  <c r="BI243" i="26"/>
  <c r="BH243" i="26"/>
  <c r="BC243" i="26"/>
  <c r="BB243" i="26"/>
  <c r="BI242" i="26"/>
  <c r="BH242" i="26"/>
  <c r="BC242" i="26"/>
  <c r="BB242" i="26"/>
  <c r="BI241" i="26"/>
  <c r="BH241" i="26"/>
  <c r="BC241" i="26"/>
  <c r="BB241" i="26"/>
  <c r="BI240" i="26"/>
  <c r="BH240" i="26"/>
  <c r="BC240" i="26"/>
  <c r="BB240" i="26"/>
  <c r="BI239" i="26"/>
  <c r="BH239" i="26"/>
  <c r="BC239" i="26"/>
  <c r="BB239" i="26"/>
  <c r="BI238" i="26"/>
  <c r="BH238" i="26"/>
  <c r="BC238" i="26"/>
  <c r="BB238" i="26"/>
  <c r="BI237" i="26"/>
  <c r="BH237" i="26"/>
  <c r="BC237" i="26"/>
  <c r="BB237" i="26"/>
  <c r="BI236" i="26"/>
  <c r="BH236" i="26"/>
  <c r="BC236" i="26"/>
  <c r="BB236" i="26"/>
  <c r="BI235" i="26"/>
  <c r="BH235" i="26"/>
  <c r="BC235" i="26"/>
  <c r="BB235" i="26"/>
  <c r="BI234" i="26"/>
  <c r="BH234" i="26"/>
  <c r="BC234" i="26"/>
  <c r="BB234" i="26"/>
  <c r="BI233" i="26"/>
  <c r="BH233" i="26"/>
  <c r="BC233" i="26"/>
  <c r="BB233" i="26"/>
  <c r="BI232" i="26"/>
  <c r="BH232" i="26"/>
  <c r="BC232" i="26"/>
  <c r="BB232" i="26"/>
  <c r="BI231" i="26"/>
  <c r="BH231" i="26"/>
  <c r="BC231" i="26"/>
  <c r="BB231" i="26"/>
  <c r="BI230" i="26"/>
  <c r="BH230" i="26"/>
  <c r="BC230" i="26"/>
  <c r="BB230" i="26"/>
  <c r="BI229" i="26"/>
  <c r="BH229" i="26"/>
  <c r="BC229" i="26"/>
  <c r="BB229" i="26"/>
  <c r="BI228" i="26"/>
  <c r="BH228" i="26"/>
  <c r="BC228" i="26"/>
  <c r="BB228" i="26"/>
  <c r="BI227" i="26"/>
  <c r="BH227" i="26"/>
  <c r="BC227" i="26"/>
  <c r="BB227" i="26"/>
  <c r="BI226" i="26"/>
  <c r="BH226" i="26"/>
  <c r="BC226" i="26"/>
  <c r="BB226" i="26"/>
  <c r="BI225" i="26"/>
  <c r="BH225" i="26"/>
  <c r="BC225" i="26"/>
  <c r="BB225" i="26"/>
  <c r="BI224" i="26"/>
  <c r="BH224" i="26"/>
  <c r="BC224" i="26"/>
  <c r="BB224" i="26"/>
  <c r="BI223" i="26"/>
  <c r="BH223" i="26"/>
  <c r="BC223" i="26"/>
  <c r="BB223" i="26"/>
  <c r="BI222" i="26"/>
  <c r="BH222" i="26"/>
  <c r="BC222" i="26"/>
  <c r="BB222" i="26"/>
  <c r="BI221" i="26"/>
  <c r="BH221" i="26"/>
  <c r="BC221" i="26"/>
  <c r="BB221" i="26"/>
  <c r="BI220" i="26"/>
  <c r="BH220" i="26"/>
  <c r="BC220" i="26"/>
  <c r="BB220" i="26"/>
  <c r="BI219" i="26"/>
  <c r="BH219" i="26"/>
  <c r="BC219" i="26"/>
  <c r="BB219" i="26"/>
  <c r="BI218" i="26"/>
  <c r="BH218" i="26"/>
  <c r="BC218" i="26"/>
  <c r="BB218" i="26"/>
  <c r="BI217" i="26"/>
  <c r="BH217" i="26"/>
  <c r="BC217" i="26"/>
  <c r="BB217" i="26"/>
  <c r="BI216" i="26"/>
  <c r="BH216" i="26"/>
  <c r="BC216" i="26"/>
  <c r="BB216" i="26"/>
  <c r="BI215" i="26"/>
  <c r="BH215" i="26"/>
  <c r="BC215" i="26"/>
  <c r="BB215" i="26"/>
  <c r="BI214" i="26"/>
  <c r="BH214" i="26"/>
  <c r="BC214" i="26"/>
  <c r="BB214" i="26"/>
  <c r="BI213" i="26"/>
  <c r="BH213" i="26"/>
  <c r="BC213" i="26"/>
  <c r="BB213" i="26"/>
  <c r="BI212" i="26"/>
  <c r="BH212" i="26"/>
  <c r="BC212" i="26"/>
  <c r="BB212" i="26"/>
  <c r="BI211" i="26"/>
  <c r="BH211" i="26"/>
  <c r="BC211" i="26"/>
  <c r="BB211" i="26"/>
  <c r="BI210" i="26"/>
  <c r="BH210" i="26"/>
  <c r="BC210" i="26"/>
  <c r="BB210" i="26"/>
  <c r="BI209" i="26"/>
  <c r="BH209" i="26"/>
  <c r="BC209" i="26"/>
  <c r="BB209" i="26"/>
  <c r="BI208" i="26"/>
  <c r="BH208" i="26"/>
  <c r="BC208" i="26"/>
  <c r="BB208" i="26"/>
  <c r="BI207" i="26"/>
  <c r="BH207" i="26"/>
  <c r="BC207" i="26"/>
  <c r="BB207" i="26"/>
  <c r="BI206" i="26"/>
  <c r="BH206" i="26"/>
  <c r="BC206" i="26"/>
  <c r="BB206" i="26"/>
  <c r="BI205" i="26"/>
  <c r="BH205" i="26"/>
  <c r="BC205" i="26"/>
  <c r="BB205" i="26"/>
  <c r="BI204" i="26"/>
  <c r="BH204" i="26"/>
  <c r="BC204" i="26"/>
  <c r="BB204" i="26"/>
  <c r="BI203" i="26"/>
  <c r="BH203" i="26"/>
  <c r="BC203" i="26"/>
  <c r="BB203" i="26"/>
  <c r="BI202" i="26"/>
  <c r="BH202" i="26"/>
  <c r="BC202" i="26"/>
  <c r="BB202" i="26"/>
  <c r="BI201" i="26"/>
  <c r="BH201" i="26"/>
  <c r="BC201" i="26"/>
  <c r="BB201" i="26"/>
  <c r="BI200" i="26"/>
  <c r="BH200" i="26"/>
  <c r="BC200" i="26"/>
  <c r="BB200" i="26"/>
  <c r="BI199" i="26"/>
  <c r="BH199" i="26"/>
  <c r="BC199" i="26"/>
  <c r="BB199" i="26"/>
  <c r="BI198" i="26"/>
  <c r="BH198" i="26"/>
  <c r="BC198" i="26"/>
  <c r="BB198" i="26"/>
  <c r="BI197" i="26"/>
  <c r="BH197" i="26"/>
  <c r="BC197" i="26"/>
  <c r="BB197" i="26"/>
  <c r="BI196" i="26"/>
  <c r="BH196" i="26"/>
  <c r="BC196" i="26"/>
  <c r="BB196" i="26"/>
  <c r="BI195" i="26"/>
  <c r="BH195" i="26"/>
  <c r="BC195" i="26"/>
  <c r="BB195" i="26"/>
  <c r="BI194" i="26"/>
  <c r="BH194" i="26"/>
  <c r="BC194" i="26"/>
  <c r="BB194" i="26"/>
  <c r="BI193" i="26"/>
  <c r="BH193" i="26"/>
  <c r="BC193" i="26"/>
  <c r="BB193" i="26"/>
  <c r="BI192" i="26"/>
  <c r="BH192" i="26"/>
  <c r="BC192" i="26"/>
  <c r="BB192" i="26"/>
  <c r="BI191" i="26"/>
  <c r="BH191" i="26"/>
  <c r="BC191" i="26"/>
  <c r="BB191" i="26"/>
  <c r="BI190" i="26"/>
  <c r="BH190" i="26"/>
  <c r="BC190" i="26"/>
  <c r="BB190" i="26"/>
  <c r="BI189" i="26"/>
  <c r="BH189" i="26"/>
  <c r="BC189" i="26"/>
  <c r="BB189" i="26"/>
  <c r="BI188" i="26"/>
  <c r="BH188" i="26"/>
  <c r="BC188" i="26"/>
  <c r="BB188" i="26"/>
  <c r="BI187" i="26"/>
  <c r="BH187" i="26"/>
  <c r="BC187" i="26"/>
  <c r="BB187" i="26"/>
  <c r="BI186" i="26"/>
  <c r="BH186" i="26"/>
  <c r="BC186" i="26"/>
  <c r="BB186" i="26"/>
  <c r="BI185" i="26"/>
  <c r="BH185" i="26"/>
  <c r="BC185" i="26"/>
  <c r="BB185" i="26"/>
  <c r="BI184" i="26"/>
  <c r="BH184" i="26"/>
  <c r="BC184" i="26"/>
  <c r="BB184" i="26"/>
  <c r="BI183" i="26"/>
  <c r="BH183" i="26"/>
  <c r="BC183" i="26"/>
  <c r="BB183" i="26"/>
  <c r="BI182" i="26"/>
  <c r="BH182" i="26"/>
  <c r="BC182" i="26"/>
  <c r="BB182" i="26"/>
  <c r="BI181" i="26"/>
  <c r="BH181" i="26"/>
  <c r="BC181" i="26"/>
  <c r="BB181" i="26"/>
  <c r="BI180" i="26"/>
  <c r="BH180" i="26"/>
  <c r="BC180" i="26"/>
  <c r="BB180" i="26"/>
  <c r="BI179" i="26"/>
  <c r="BH179" i="26"/>
  <c r="BC179" i="26"/>
  <c r="BB179" i="26"/>
  <c r="BI178" i="26"/>
  <c r="BH178" i="26"/>
  <c r="BC178" i="26"/>
  <c r="BB178" i="26"/>
  <c r="BI177" i="26"/>
  <c r="BH177" i="26"/>
  <c r="BC177" i="26"/>
  <c r="BB177" i="26"/>
  <c r="BI176" i="26"/>
  <c r="BH176" i="26"/>
  <c r="BC176" i="26"/>
  <c r="BB176" i="26"/>
  <c r="BI175" i="26"/>
  <c r="BH175" i="26"/>
  <c r="BC175" i="26"/>
  <c r="BB175" i="26"/>
  <c r="BI174" i="26"/>
  <c r="BH174" i="26"/>
  <c r="BC174" i="26"/>
  <c r="BB174" i="26"/>
  <c r="BI173" i="26"/>
  <c r="BH173" i="26"/>
  <c r="BC173" i="26"/>
  <c r="BB173" i="26"/>
  <c r="BI172" i="26"/>
  <c r="BH172" i="26"/>
  <c r="BC172" i="26"/>
  <c r="BB172" i="26"/>
  <c r="BI171" i="26"/>
  <c r="BH171" i="26"/>
  <c r="BC171" i="26"/>
  <c r="BB171" i="26"/>
  <c r="BI170" i="26"/>
  <c r="BH170" i="26"/>
  <c r="BC170" i="26"/>
  <c r="BB170" i="26"/>
  <c r="BI169" i="26"/>
  <c r="BH169" i="26"/>
  <c r="BC169" i="26"/>
  <c r="BB169" i="26"/>
  <c r="BI168" i="26"/>
  <c r="BH168" i="26"/>
  <c r="BC168" i="26"/>
  <c r="BB168" i="26"/>
  <c r="BI167" i="26"/>
  <c r="BH167" i="26"/>
  <c r="BC167" i="26"/>
  <c r="BB167" i="26"/>
  <c r="BI166" i="26"/>
  <c r="BH166" i="26"/>
  <c r="BC166" i="26"/>
  <c r="BB166" i="26"/>
  <c r="BI165" i="26"/>
  <c r="BH165" i="26"/>
  <c r="BC165" i="26"/>
  <c r="BB165" i="26"/>
  <c r="BI164" i="26"/>
  <c r="BH164" i="26"/>
  <c r="BC164" i="26"/>
  <c r="BB164" i="26"/>
  <c r="BI163" i="26"/>
  <c r="BH163" i="26"/>
  <c r="BC163" i="26"/>
  <c r="BB163" i="26"/>
  <c r="BI162" i="26"/>
  <c r="BH162" i="26"/>
  <c r="BC162" i="26"/>
  <c r="BB162" i="26"/>
  <c r="BI161" i="26"/>
  <c r="BH161" i="26"/>
  <c r="BC161" i="26"/>
  <c r="BB161" i="26"/>
  <c r="BI160" i="26"/>
  <c r="BH160" i="26"/>
  <c r="BC160" i="26"/>
  <c r="BB160" i="26"/>
  <c r="BI159" i="26"/>
  <c r="BH159" i="26"/>
  <c r="BC159" i="26"/>
  <c r="BB159" i="26"/>
  <c r="BI158" i="26"/>
  <c r="BH158" i="26"/>
  <c r="BC158" i="26"/>
  <c r="BB158" i="26"/>
  <c r="BI157" i="26"/>
  <c r="BH157" i="26"/>
  <c r="BC157" i="26"/>
  <c r="BB157" i="26"/>
  <c r="BI156" i="26"/>
  <c r="BH156" i="26"/>
  <c r="BC156" i="26"/>
  <c r="BB156" i="26"/>
  <c r="BI155" i="26"/>
  <c r="BH155" i="26"/>
  <c r="BC155" i="26"/>
  <c r="BB155" i="26"/>
  <c r="BI154" i="26"/>
  <c r="BH154" i="26"/>
  <c r="BC154" i="26"/>
  <c r="BB154" i="26"/>
  <c r="BI153" i="26"/>
  <c r="BH153" i="26"/>
  <c r="BC153" i="26"/>
  <c r="BB153" i="26"/>
  <c r="BI152" i="26"/>
  <c r="BH152" i="26"/>
  <c r="BC152" i="26"/>
  <c r="BB152" i="26"/>
  <c r="BI151" i="26"/>
  <c r="BH151" i="26"/>
  <c r="BC151" i="26"/>
  <c r="BB151" i="26"/>
  <c r="BI150" i="26"/>
  <c r="BH150" i="26"/>
  <c r="BC150" i="26"/>
  <c r="BB150" i="26"/>
  <c r="BI149" i="26"/>
  <c r="BH149" i="26"/>
  <c r="BC149" i="26"/>
  <c r="BB149" i="26"/>
  <c r="BI148" i="26"/>
  <c r="BH148" i="26"/>
  <c r="BC148" i="26"/>
  <c r="BB148" i="26"/>
  <c r="BI147" i="26"/>
  <c r="BH147" i="26"/>
  <c r="BC147" i="26"/>
  <c r="BB147" i="26"/>
  <c r="BI146" i="26"/>
  <c r="BH146" i="26"/>
  <c r="BC146" i="26"/>
  <c r="BB146" i="26"/>
  <c r="BI145" i="26"/>
  <c r="BH145" i="26"/>
  <c r="BC145" i="26"/>
  <c r="BB145" i="26"/>
  <c r="BI144" i="26"/>
  <c r="BH144" i="26"/>
  <c r="BC144" i="26"/>
  <c r="BB144" i="26"/>
  <c r="BI143" i="26"/>
  <c r="BH143" i="26"/>
  <c r="BC143" i="26"/>
  <c r="BB143" i="26"/>
  <c r="BI142" i="26"/>
  <c r="BH142" i="26"/>
  <c r="BC142" i="26"/>
  <c r="BB142" i="26"/>
  <c r="BI141" i="26"/>
  <c r="BH141" i="26"/>
  <c r="BC141" i="26"/>
  <c r="BB141" i="26"/>
  <c r="BI140" i="26"/>
  <c r="BH140" i="26"/>
  <c r="BC140" i="26"/>
  <c r="BB140" i="26"/>
  <c r="BI139" i="26"/>
  <c r="BH139" i="26"/>
  <c r="BC139" i="26"/>
  <c r="BB139" i="26"/>
  <c r="BI138" i="26"/>
  <c r="BH138" i="26"/>
  <c r="BC138" i="26"/>
  <c r="BB138" i="26"/>
  <c r="BI137" i="26"/>
  <c r="BH137" i="26"/>
  <c r="BC137" i="26"/>
  <c r="BB137" i="26"/>
  <c r="BI136" i="26"/>
  <c r="BH136" i="26"/>
  <c r="BC136" i="26"/>
  <c r="BB136" i="26"/>
  <c r="BI135" i="26"/>
  <c r="BH135" i="26"/>
  <c r="BC135" i="26"/>
  <c r="BB135" i="26"/>
  <c r="BI134" i="26"/>
  <c r="BH134" i="26"/>
  <c r="BC134" i="26"/>
  <c r="BB134" i="26"/>
  <c r="BI133" i="26"/>
  <c r="BH133" i="26"/>
  <c r="BC133" i="26"/>
  <c r="BB133" i="26"/>
  <c r="BI132" i="26"/>
  <c r="BH132" i="26"/>
  <c r="BC132" i="26"/>
  <c r="BB132" i="26"/>
  <c r="BI131" i="26"/>
  <c r="BH131" i="26"/>
  <c r="BC131" i="26"/>
  <c r="BB131" i="26"/>
  <c r="BI130" i="26"/>
  <c r="BH130" i="26"/>
  <c r="BC130" i="26"/>
  <c r="BB130" i="26"/>
  <c r="BI129" i="26"/>
  <c r="BH129" i="26"/>
  <c r="BC129" i="26"/>
  <c r="BB129" i="26"/>
  <c r="BI128" i="26"/>
  <c r="BH128" i="26"/>
  <c r="BC128" i="26"/>
  <c r="BB128" i="26"/>
  <c r="BI127" i="26"/>
  <c r="BH127" i="26"/>
  <c r="BC127" i="26"/>
  <c r="BB127" i="26"/>
  <c r="BI126" i="26"/>
  <c r="BH126" i="26"/>
  <c r="BC126" i="26"/>
  <c r="BB126" i="26"/>
  <c r="BI125" i="26"/>
  <c r="BH125" i="26"/>
  <c r="BC125" i="26"/>
  <c r="BB125" i="26"/>
  <c r="BI124" i="26"/>
  <c r="BH124" i="26"/>
  <c r="BC124" i="26"/>
  <c r="BB124" i="26"/>
  <c r="BI123" i="26"/>
  <c r="BH123" i="26"/>
  <c r="BC123" i="26"/>
  <c r="BB123" i="26"/>
  <c r="BI122" i="26"/>
  <c r="BH122" i="26"/>
  <c r="BC122" i="26"/>
  <c r="BB122" i="26"/>
  <c r="BI121" i="26"/>
  <c r="BH121" i="26"/>
  <c r="BC121" i="26"/>
  <c r="BB121" i="26"/>
  <c r="BI120" i="26"/>
  <c r="BH120" i="26"/>
  <c r="BC120" i="26"/>
  <c r="BB120" i="26"/>
  <c r="BI119" i="26"/>
  <c r="BH119" i="26"/>
  <c r="BC119" i="26"/>
  <c r="BB119" i="26"/>
  <c r="BI118" i="26"/>
  <c r="BH118" i="26"/>
  <c r="BC118" i="26"/>
  <c r="BB118" i="26"/>
  <c r="BI117" i="26"/>
  <c r="BH117" i="26"/>
  <c r="BC117" i="26"/>
  <c r="BB117" i="26"/>
  <c r="BI116" i="26"/>
  <c r="BH116" i="26"/>
  <c r="BC116" i="26"/>
  <c r="BB116" i="26"/>
  <c r="BI115" i="26"/>
  <c r="BH115" i="26"/>
  <c r="BC115" i="26"/>
  <c r="BB115" i="26"/>
  <c r="BI114" i="26"/>
  <c r="BH114" i="26"/>
  <c r="BC114" i="26"/>
  <c r="BB114" i="26"/>
  <c r="BI113" i="26"/>
  <c r="BH113" i="26"/>
  <c r="BC113" i="26"/>
  <c r="BB113" i="26"/>
  <c r="BI112" i="26"/>
  <c r="BH112" i="26"/>
  <c r="BC112" i="26"/>
  <c r="BB112" i="26"/>
  <c r="BI111" i="26"/>
  <c r="BH111" i="26"/>
  <c r="BC111" i="26"/>
  <c r="BB111" i="26"/>
  <c r="BI110" i="26"/>
  <c r="BH110" i="26"/>
  <c r="BC110" i="26"/>
  <c r="BB110" i="26"/>
  <c r="BI109" i="26"/>
  <c r="BH109" i="26"/>
  <c r="BC109" i="26"/>
  <c r="BB109" i="26"/>
  <c r="BI108" i="26"/>
  <c r="BH108" i="26"/>
  <c r="BC108" i="26"/>
  <c r="BB108" i="26"/>
  <c r="BI107" i="26"/>
  <c r="BH107" i="26"/>
  <c r="BC107" i="26"/>
  <c r="BB107" i="26"/>
  <c r="BI106" i="26"/>
  <c r="BH106" i="26"/>
  <c r="BC106" i="26"/>
  <c r="BB106" i="26"/>
  <c r="BI105" i="26"/>
  <c r="BH105" i="26"/>
  <c r="BC105" i="26"/>
  <c r="BB105" i="26"/>
  <c r="BI104" i="26"/>
  <c r="BH104" i="26"/>
  <c r="BC104" i="26"/>
  <c r="BB104" i="26"/>
  <c r="BI103" i="26"/>
  <c r="BH103" i="26"/>
  <c r="BC103" i="26"/>
  <c r="BB103" i="26"/>
  <c r="BI102" i="26"/>
  <c r="BH102" i="26"/>
  <c r="BC102" i="26"/>
  <c r="BB102" i="26"/>
  <c r="BI101" i="26"/>
  <c r="BH101" i="26"/>
  <c r="BC101" i="26"/>
  <c r="BB101" i="26"/>
  <c r="BI100" i="26"/>
  <c r="BH100" i="26"/>
  <c r="BC100" i="26"/>
  <c r="BB100" i="26"/>
  <c r="BI99" i="26"/>
  <c r="BH99" i="26"/>
  <c r="BC99" i="26"/>
  <c r="BB99" i="26"/>
  <c r="BI98" i="26"/>
  <c r="BH98" i="26"/>
  <c r="BC98" i="26"/>
  <c r="BB98" i="26"/>
  <c r="BI97" i="26"/>
  <c r="BH97" i="26"/>
  <c r="BC97" i="26"/>
  <c r="BB97" i="26"/>
  <c r="BI96" i="26"/>
  <c r="BH96" i="26"/>
  <c r="BC96" i="26"/>
  <c r="BB96" i="26"/>
  <c r="BI95" i="26"/>
  <c r="BH95" i="26"/>
  <c r="BC95" i="26"/>
  <c r="BB95" i="26"/>
  <c r="BI94" i="26"/>
  <c r="BH94" i="26"/>
  <c r="BC94" i="26"/>
  <c r="BB94" i="26"/>
  <c r="BI93" i="26"/>
  <c r="BH93" i="26"/>
  <c r="BC93" i="26"/>
  <c r="BB93" i="26"/>
  <c r="BI92" i="26"/>
  <c r="BH92" i="26"/>
  <c r="BC92" i="26"/>
  <c r="BB92" i="26"/>
  <c r="BI91" i="26"/>
  <c r="BH91" i="26"/>
  <c r="BC91" i="26"/>
  <c r="BB91" i="26"/>
  <c r="BI90" i="26"/>
  <c r="BH90" i="26"/>
  <c r="BC90" i="26"/>
  <c r="BB90" i="26"/>
  <c r="BI89" i="26"/>
  <c r="BH89" i="26"/>
  <c r="BC89" i="26"/>
  <c r="BB89" i="26"/>
  <c r="BI88" i="26"/>
  <c r="BH88" i="26"/>
  <c r="BC88" i="26"/>
  <c r="BB88" i="26"/>
  <c r="BI87" i="26"/>
  <c r="BH87" i="26"/>
  <c r="BC87" i="26"/>
  <c r="BB87" i="26"/>
  <c r="BI86" i="26"/>
  <c r="BH86" i="26"/>
  <c r="BC86" i="26"/>
  <c r="BB86" i="26"/>
  <c r="BI85" i="26"/>
  <c r="BH85" i="26"/>
  <c r="BC85" i="26"/>
  <c r="BB85" i="26"/>
  <c r="BI84" i="26"/>
  <c r="BH84" i="26"/>
  <c r="BC84" i="26"/>
  <c r="BB84" i="26"/>
  <c r="BI83" i="26"/>
  <c r="BH83" i="26"/>
  <c r="BC83" i="26"/>
  <c r="BB83" i="26"/>
  <c r="BI82" i="26"/>
  <c r="BH82" i="26"/>
  <c r="BC82" i="26"/>
  <c r="BB82" i="26"/>
  <c r="BI81" i="26"/>
  <c r="BH81" i="26"/>
  <c r="BC81" i="26"/>
  <c r="BB81" i="26"/>
  <c r="BI80" i="26"/>
  <c r="BH80" i="26"/>
  <c r="BC80" i="26"/>
  <c r="BB80" i="26"/>
  <c r="BI79" i="26"/>
  <c r="BH79" i="26"/>
  <c r="BC79" i="26"/>
  <c r="BB79" i="26"/>
  <c r="BI78" i="26"/>
  <c r="BH78" i="26"/>
  <c r="BC78" i="26"/>
  <c r="BB78" i="26"/>
  <c r="BI77" i="26"/>
  <c r="BH77" i="26"/>
  <c r="BC77" i="26"/>
  <c r="BB77" i="26"/>
  <c r="BI76" i="26"/>
  <c r="BH76" i="26"/>
  <c r="BC76" i="26"/>
  <c r="BB76" i="26"/>
  <c r="BI75" i="26"/>
  <c r="BH75" i="26"/>
  <c r="BC75" i="26"/>
  <c r="BB75" i="26"/>
  <c r="BI74" i="26"/>
  <c r="BH74" i="26"/>
  <c r="BC74" i="26"/>
  <c r="BB74" i="26"/>
  <c r="BI73" i="26"/>
  <c r="BH73" i="26"/>
  <c r="BC73" i="26"/>
  <c r="BB73" i="26"/>
  <c r="BI72" i="26"/>
  <c r="BH72" i="26"/>
  <c r="BC72" i="26"/>
  <c r="BB72" i="26"/>
  <c r="BI71" i="26"/>
  <c r="BH71" i="26"/>
  <c r="BC71" i="26"/>
  <c r="BB71" i="26"/>
  <c r="BI70" i="26"/>
  <c r="BH70" i="26"/>
  <c r="BC70" i="26"/>
  <c r="BB70" i="26"/>
  <c r="BI69" i="26"/>
  <c r="BH69" i="26"/>
  <c r="BC69" i="26"/>
  <c r="BB69" i="26"/>
  <c r="BI68" i="26"/>
  <c r="BH68" i="26"/>
  <c r="BC68" i="26"/>
  <c r="BB68" i="26"/>
  <c r="BI67" i="26"/>
  <c r="BH67" i="26"/>
  <c r="BC67" i="26"/>
  <c r="BB67" i="26"/>
  <c r="BI66" i="26"/>
  <c r="BH66" i="26"/>
  <c r="BC66" i="26"/>
  <c r="BB66" i="26"/>
  <c r="BI65" i="26"/>
  <c r="BH65" i="26"/>
  <c r="BC65" i="26"/>
  <c r="BB65" i="26"/>
  <c r="BI64" i="26"/>
  <c r="BH64" i="26"/>
  <c r="BC64" i="26"/>
  <c r="BB64" i="26"/>
  <c r="BI63" i="26"/>
  <c r="BH63" i="26"/>
  <c r="BC63" i="26"/>
  <c r="BB63" i="26"/>
  <c r="BI62" i="26"/>
  <c r="BH62" i="26"/>
  <c r="BC62" i="26"/>
  <c r="BB62" i="26"/>
  <c r="BI61" i="26"/>
  <c r="BH61" i="26"/>
  <c r="BC61" i="26"/>
  <c r="BB61" i="26"/>
  <c r="BI60" i="26"/>
  <c r="BH60" i="26"/>
  <c r="BC60" i="26"/>
  <c r="BB60" i="26"/>
  <c r="BI59" i="26"/>
  <c r="BH59" i="26"/>
  <c r="BC59" i="26"/>
  <c r="BB59" i="26"/>
  <c r="BI58" i="26"/>
  <c r="BH58" i="26"/>
  <c r="BC58" i="26"/>
  <c r="BB58" i="26"/>
  <c r="BI57" i="26"/>
  <c r="BH57" i="26"/>
  <c r="BC57" i="26"/>
  <c r="BB57" i="26"/>
  <c r="BI56" i="26"/>
  <c r="BH56" i="26"/>
  <c r="BC56" i="26"/>
  <c r="BB56" i="26"/>
  <c r="BI55" i="26"/>
  <c r="BH55" i="26"/>
  <c r="BC55" i="26"/>
  <c r="BB55" i="26"/>
  <c r="BI54" i="26"/>
  <c r="BH54" i="26"/>
  <c r="BC54" i="26"/>
  <c r="BB54" i="26"/>
  <c r="BI53" i="26"/>
  <c r="BH53" i="26"/>
  <c r="BC53" i="26"/>
  <c r="BB53" i="26"/>
  <c r="BI52" i="26"/>
  <c r="BH52" i="26"/>
  <c r="BC52" i="26"/>
  <c r="BB52" i="26"/>
  <c r="BI51" i="26"/>
  <c r="BH51" i="26"/>
  <c r="BC51" i="26"/>
  <c r="BB51" i="26"/>
  <c r="BI50" i="26"/>
  <c r="BH50" i="26"/>
  <c r="BC50" i="26"/>
  <c r="BB50" i="26"/>
  <c r="BI49" i="26"/>
  <c r="BH49" i="26"/>
  <c r="BC49" i="26"/>
  <c r="BB49" i="26"/>
  <c r="BI48" i="26"/>
  <c r="BH48" i="26"/>
  <c r="BC48" i="26"/>
  <c r="BB48" i="26"/>
  <c r="BI47" i="26"/>
  <c r="BH47" i="26"/>
  <c r="BC47" i="26"/>
  <c r="BB47" i="26"/>
  <c r="BI46" i="26"/>
  <c r="BH46" i="26"/>
  <c r="BC46" i="26"/>
  <c r="BB46" i="26"/>
  <c r="BI45" i="26"/>
  <c r="BH45" i="26"/>
  <c r="BC45" i="26"/>
  <c r="BB45" i="26"/>
  <c r="BI44" i="26"/>
  <c r="BH44" i="26"/>
  <c r="BC44" i="26"/>
  <c r="BB44" i="26"/>
  <c r="BI43" i="26"/>
  <c r="BH43" i="26"/>
  <c r="BC43" i="26"/>
  <c r="BB43" i="26"/>
  <c r="BI42" i="26"/>
  <c r="BH42" i="26"/>
  <c r="BC42" i="26"/>
  <c r="BB42" i="26"/>
  <c r="BI41" i="26"/>
  <c r="BH41" i="26"/>
  <c r="BC41" i="26"/>
  <c r="BB41" i="26"/>
  <c r="BI40" i="26"/>
  <c r="BH40" i="26"/>
  <c r="BC40" i="26"/>
  <c r="BB40" i="26"/>
  <c r="BI39" i="26"/>
  <c r="BH39" i="26"/>
  <c r="BC39" i="26"/>
  <c r="BB39" i="26"/>
  <c r="BI38" i="26"/>
  <c r="BH38" i="26"/>
  <c r="BC38" i="26"/>
  <c r="BB38" i="26"/>
  <c r="BI37" i="26"/>
  <c r="BH37" i="26"/>
  <c r="BC37" i="26"/>
  <c r="BB37" i="26"/>
  <c r="BI36" i="26"/>
  <c r="BH36" i="26"/>
  <c r="BC36" i="26"/>
  <c r="BB36" i="26"/>
  <c r="BI35" i="26"/>
  <c r="BH35" i="26"/>
  <c r="BC35" i="26"/>
  <c r="BB35" i="26"/>
  <c r="BI34" i="26"/>
  <c r="BH34" i="26"/>
  <c r="BC34" i="26"/>
  <c r="BB34" i="26"/>
  <c r="BI33" i="26"/>
  <c r="BH33" i="26"/>
  <c r="BC33" i="26"/>
  <c r="BB33" i="26"/>
  <c r="BI32" i="26"/>
  <c r="BH32" i="26"/>
  <c r="BC32" i="26"/>
  <c r="BB32" i="26"/>
  <c r="BI31" i="26"/>
  <c r="BH31" i="26"/>
  <c r="BC31" i="26"/>
  <c r="BB31" i="26"/>
  <c r="BI30" i="26"/>
  <c r="BH30" i="26"/>
  <c r="BC30" i="26"/>
  <c r="BB30" i="26"/>
  <c r="BI29" i="26"/>
  <c r="BH29" i="26"/>
  <c r="BC29" i="26"/>
  <c r="BB29" i="26"/>
  <c r="BI28" i="26"/>
  <c r="BH28" i="26"/>
  <c r="BC28" i="26"/>
  <c r="BB28" i="26"/>
  <c r="BI27" i="26"/>
  <c r="BH27" i="26"/>
  <c r="BC27" i="26"/>
  <c r="BB27" i="26"/>
  <c r="BI26" i="26"/>
  <c r="BH26" i="26"/>
  <c r="BC26" i="26"/>
  <c r="BB26" i="26"/>
  <c r="BI25" i="26"/>
  <c r="BH25" i="26"/>
  <c r="BC25" i="26"/>
  <c r="BB25" i="26"/>
  <c r="BI24" i="26"/>
  <c r="BH24" i="26"/>
  <c r="BC24" i="26"/>
  <c r="BB24" i="26"/>
  <c r="BI23" i="26"/>
  <c r="BH23" i="26"/>
  <c r="BC23" i="26"/>
  <c r="BB23" i="26"/>
  <c r="BI22" i="26"/>
  <c r="BH22" i="26"/>
  <c r="BC22" i="26"/>
  <c r="BB22" i="26"/>
  <c r="BI21" i="26"/>
  <c r="BH21" i="26"/>
  <c r="BC21" i="26"/>
  <c r="BB21" i="26"/>
  <c r="BI20" i="26"/>
  <c r="BH20" i="26"/>
  <c r="BC20" i="26"/>
  <c r="BB20" i="26"/>
  <c r="BI19" i="26"/>
  <c r="BH19" i="26"/>
  <c r="BC19" i="26"/>
  <c r="BB19" i="26"/>
  <c r="BI18" i="26"/>
  <c r="BH18" i="26"/>
  <c r="BC18" i="26"/>
  <c r="BB18" i="26"/>
  <c r="BI17" i="26"/>
  <c r="BH17" i="26"/>
  <c r="BC17" i="26"/>
  <c r="BB17" i="26"/>
  <c r="BI16" i="26"/>
  <c r="BH16" i="26"/>
  <c r="BC16" i="26"/>
  <c r="BB16" i="26"/>
  <c r="BI15" i="26"/>
  <c r="BH15" i="26"/>
  <c r="BC15" i="26"/>
  <c r="BB15" i="26"/>
  <c r="BI14" i="26"/>
  <c r="BH14" i="26"/>
  <c r="BC14" i="26"/>
  <c r="BB14" i="26"/>
  <c r="BI13" i="26"/>
  <c r="BH13" i="26"/>
  <c r="BC13" i="26"/>
  <c r="BB13" i="26"/>
  <c r="BI12" i="26"/>
  <c r="BH12" i="26"/>
  <c r="BC12" i="26"/>
  <c r="BB12" i="26"/>
  <c r="BI11" i="26"/>
  <c r="BH11" i="26"/>
  <c r="BC11" i="26"/>
  <c r="BB11" i="26"/>
  <c r="BI10" i="26"/>
  <c r="BH10" i="26"/>
  <c r="BC10" i="26"/>
  <c r="BB10" i="26"/>
  <c r="BI9" i="26"/>
  <c r="BH9" i="26"/>
  <c r="BC9" i="26"/>
  <c r="BB9" i="26"/>
  <c r="BI8" i="26"/>
  <c r="BH8" i="26"/>
  <c r="BC8" i="26"/>
  <c r="BB8" i="26"/>
  <c r="BI7" i="26"/>
  <c r="BH7" i="26"/>
  <c r="BC7" i="26"/>
  <c r="BB7" i="26"/>
  <c r="BI6" i="26"/>
  <c r="BH6" i="26"/>
  <c r="BC6" i="26"/>
  <c r="BB6" i="26"/>
  <c r="BI5" i="26"/>
  <c r="BH5" i="26"/>
  <c r="BC5" i="26"/>
  <c r="BB5" i="26"/>
  <c r="BI4" i="26"/>
  <c r="BH4" i="26"/>
  <c r="BC4" i="26"/>
  <c r="BI3" i="26"/>
  <c r="BH3" i="26"/>
  <c r="BC3" i="26"/>
  <c r="BB3" i="26"/>
  <c r="BI2" i="26"/>
  <c r="BH2" i="26"/>
  <c r="BC2" i="26"/>
  <c r="BB2" i="26"/>
  <c r="BI300" i="17"/>
  <c r="BH300" i="17"/>
  <c r="BC300" i="17"/>
  <c r="BB300" i="17"/>
  <c r="BI299" i="17"/>
  <c r="BH299" i="17"/>
  <c r="BC299" i="17"/>
  <c r="BB299" i="17"/>
  <c r="BI298" i="17"/>
  <c r="BH298" i="17"/>
  <c r="BC298" i="17"/>
  <c r="BB298" i="17"/>
  <c r="BI297" i="17"/>
  <c r="BH297" i="17"/>
  <c r="BC297" i="17"/>
  <c r="BB297" i="17"/>
  <c r="BI296" i="17"/>
  <c r="BH296" i="17"/>
  <c r="BC296" i="17"/>
  <c r="BB296" i="17"/>
  <c r="BI295" i="17"/>
  <c r="BH295" i="17"/>
  <c r="BC295" i="17"/>
  <c r="BB295" i="17"/>
  <c r="BI294" i="17"/>
  <c r="BH294" i="17"/>
  <c r="BC294" i="17"/>
  <c r="BB294" i="17"/>
  <c r="BI293" i="17"/>
  <c r="BH293" i="17"/>
  <c r="BC293" i="17"/>
  <c r="BB293" i="17"/>
  <c r="BI292" i="17"/>
  <c r="BH292" i="17"/>
  <c r="BC292" i="17"/>
  <c r="BB292" i="17"/>
  <c r="BI291" i="17"/>
  <c r="BH291" i="17"/>
  <c r="BC291" i="17"/>
  <c r="BB291" i="17"/>
  <c r="BI290" i="17"/>
  <c r="BH290" i="17"/>
  <c r="BC290" i="17"/>
  <c r="BB290" i="17"/>
  <c r="BI289" i="17"/>
  <c r="BH289" i="17"/>
  <c r="BC289" i="17"/>
  <c r="BB289" i="17"/>
  <c r="BI288" i="17"/>
  <c r="BH288" i="17"/>
  <c r="BC288" i="17"/>
  <c r="BB288" i="17"/>
  <c r="BI287" i="17"/>
  <c r="BH287" i="17"/>
  <c r="BC287" i="17"/>
  <c r="BB287" i="17"/>
  <c r="BI286" i="17"/>
  <c r="BH286" i="17"/>
  <c r="BC286" i="17"/>
  <c r="BB286" i="17"/>
  <c r="BI285" i="17"/>
  <c r="BH285" i="17"/>
  <c r="BC285" i="17"/>
  <c r="BB285" i="17"/>
  <c r="BI284" i="17"/>
  <c r="BH284" i="17"/>
  <c r="BC284" i="17"/>
  <c r="BB284" i="17"/>
  <c r="BI283" i="17"/>
  <c r="BH283" i="17"/>
  <c r="BC283" i="17"/>
  <c r="BB283" i="17"/>
  <c r="BI282" i="17"/>
  <c r="BH282" i="17"/>
  <c r="BC282" i="17"/>
  <c r="BB282" i="17"/>
  <c r="BI281" i="17"/>
  <c r="BH281" i="17"/>
  <c r="BC281" i="17"/>
  <c r="BB281" i="17"/>
  <c r="BI280" i="17"/>
  <c r="BH280" i="17"/>
  <c r="BC280" i="17"/>
  <c r="BB280" i="17"/>
  <c r="BI279" i="17"/>
  <c r="BH279" i="17"/>
  <c r="BC279" i="17"/>
  <c r="BB279" i="17"/>
  <c r="BI278" i="17"/>
  <c r="BH278" i="17"/>
  <c r="BC278" i="17"/>
  <c r="BB278" i="17"/>
  <c r="BI277" i="17"/>
  <c r="BH277" i="17"/>
  <c r="BC277" i="17"/>
  <c r="BB277" i="17"/>
  <c r="BI276" i="17"/>
  <c r="BH276" i="17"/>
  <c r="BC276" i="17"/>
  <c r="BB276" i="17"/>
  <c r="BI275" i="17"/>
  <c r="BH275" i="17"/>
  <c r="BC275" i="17"/>
  <c r="BB275" i="17"/>
  <c r="BI274" i="17"/>
  <c r="BH274" i="17"/>
  <c r="BC274" i="17"/>
  <c r="BB274" i="17"/>
  <c r="BI273" i="17"/>
  <c r="BH273" i="17"/>
  <c r="BC273" i="17"/>
  <c r="BB273" i="17"/>
  <c r="BI272" i="17"/>
  <c r="BH272" i="17"/>
  <c r="BC272" i="17"/>
  <c r="BB272" i="17"/>
  <c r="BI271" i="17"/>
  <c r="BH271" i="17"/>
  <c r="BC271" i="17"/>
  <c r="BB271" i="17"/>
  <c r="BI270" i="17"/>
  <c r="BH270" i="17"/>
  <c r="BC270" i="17"/>
  <c r="BB270" i="17"/>
  <c r="BI269" i="17"/>
  <c r="BH269" i="17"/>
  <c r="BC269" i="17"/>
  <c r="BB269" i="17"/>
  <c r="BI268" i="17"/>
  <c r="BH268" i="17"/>
  <c r="BC268" i="17"/>
  <c r="BB268" i="17"/>
  <c r="BI267" i="17"/>
  <c r="BH267" i="17"/>
  <c r="BC267" i="17"/>
  <c r="BB267" i="17"/>
  <c r="BI266" i="17"/>
  <c r="BH266" i="17"/>
  <c r="BC266" i="17"/>
  <c r="BB266" i="17"/>
  <c r="BI265" i="17"/>
  <c r="BH265" i="17"/>
  <c r="BC265" i="17"/>
  <c r="BB265" i="17"/>
  <c r="BI264" i="17"/>
  <c r="BH264" i="17"/>
  <c r="BC264" i="17"/>
  <c r="BB264" i="17"/>
  <c r="BI263" i="17"/>
  <c r="BH263" i="17"/>
  <c r="BC263" i="17"/>
  <c r="BB263" i="17"/>
  <c r="BI262" i="17"/>
  <c r="BH262" i="17"/>
  <c r="BC262" i="17"/>
  <c r="BB262" i="17"/>
  <c r="BI261" i="17"/>
  <c r="BH261" i="17"/>
  <c r="BC261" i="17"/>
  <c r="BB261" i="17"/>
  <c r="BI260" i="17"/>
  <c r="BH260" i="17"/>
  <c r="BC260" i="17"/>
  <c r="BB260" i="17"/>
  <c r="BI259" i="17"/>
  <c r="BH259" i="17"/>
  <c r="BC259" i="17"/>
  <c r="BB259" i="17"/>
  <c r="BI258" i="17"/>
  <c r="BH258" i="17"/>
  <c r="BC258" i="17"/>
  <c r="BB258" i="17"/>
  <c r="BI257" i="17"/>
  <c r="BH257" i="17"/>
  <c r="BC257" i="17"/>
  <c r="BB257" i="17"/>
  <c r="BI256" i="17"/>
  <c r="BH256" i="17"/>
  <c r="BC256" i="17"/>
  <c r="BB256" i="17"/>
  <c r="BI255" i="17"/>
  <c r="BH255" i="17"/>
  <c r="BC255" i="17"/>
  <c r="BB255" i="17"/>
  <c r="BI254" i="17"/>
  <c r="BH254" i="17"/>
  <c r="BC254" i="17"/>
  <c r="BB254" i="17"/>
  <c r="BI253" i="17"/>
  <c r="BH253" i="17"/>
  <c r="BC253" i="17"/>
  <c r="BB253" i="17"/>
  <c r="BI252" i="17"/>
  <c r="BH252" i="17"/>
  <c r="BC252" i="17"/>
  <c r="BB252" i="17"/>
  <c r="BI251" i="17"/>
  <c r="BH251" i="17"/>
  <c r="BC251" i="17"/>
  <c r="BB251" i="17"/>
  <c r="BI250" i="17"/>
  <c r="BH250" i="17"/>
  <c r="BC250" i="17"/>
  <c r="BB250" i="17"/>
  <c r="BI249" i="17"/>
  <c r="BH249" i="17"/>
  <c r="BC249" i="17"/>
  <c r="BB249" i="17"/>
  <c r="BI248" i="17"/>
  <c r="BH248" i="17"/>
  <c r="BC248" i="17"/>
  <c r="BB248" i="17"/>
  <c r="BI247" i="17"/>
  <c r="BH247" i="17"/>
  <c r="BC247" i="17"/>
  <c r="BB247" i="17"/>
  <c r="BI246" i="17"/>
  <c r="BH246" i="17"/>
  <c r="BC246" i="17"/>
  <c r="BB246" i="17"/>
  <c r="BI245" i="17"/>
  <c r="BH245" i="17"/>
  <c r="BC245" i="17"/>
  <c r="BB245" i="17"/>
  <c r="BI244" i="17"/>
  <c r="BH244" i="17"/>
  <c r="BC244" i="17"/>
  <c r="BB244" i="17"/>
  <c r="BI243" i="17"/>
  <c r="BH243" i="17"/>
  <c r="BC243" i="17"/>
  <c r="BB243" i="17"/>
  <c r="BI242" i="17"/>
  <c r="BH242" i="17"/>
  <c r="BC242" i="17"/>
  <c r="BB242" i="17"/>
  <c r="BI241" i="17"/>
  <c r="BH241" i="17"/>
  <c r="BC241" i="17"/>
  <c r="BB241" i="17"/>
  <c r="BI240" i="17"/>
  <c r="BH240" i="17"/>
  <c r="BC240" i="17"/>
  <c r="BB240" i="17"/>
  <c r="BI239" i="17"/>
  <c r="BH239" i="17"/>
  <c r="BC239" i="17"/>
  <c r="BB239" i="17"/>
  <c r="BI238" i="17"/>
  <c r="BH238" i="17"/>
  <c r="BC238" i="17"/>
  <c r="BB238" i="17"/>
  <c r="BI237" i="17"/>
  <c r="BH237" i="17"/>
  <c r="BC237" i="17"/>
  <c r="BB237" i="17"/>
  <c r="BI236" i="17"/>
  <c r="BH236" i="17"/>
  <c r="BC236" i="17"/>
  <c r="BB236" i="17"/>
  <c r="BI235" i="17"/>
  <c r="BH235" i="17"/>
  <c r="BC235" i="17"/>
  <c r="BB235" i="17"/>
  <c r="BI234" i="17"/>
  <c r="BH234" i="17"/>
  <c r="BC234" i="17"/>
  <c r="BB234" i="17"/>
  <c r="BI233" i="17"/>
  <c r="BH233" i="17"/>
  <c r="BC233" i="17"/>
  <c r="BB233" i="17"/>
  <c r="BI232" i="17"/>
  <c r="BH232" i="17"/>
  <c r="BC232" i="17"/>
  <c r="BB232" i="17"/>
  <c r="BI231" i="17"/>
  <c r="BH231" i="17"/>
  <c r="BC231" i="17"/>
  <c r="BB231" i="17"/>
  <c r="BI230" i="17"/>
  <c r="BH230" i="17"/>
  <c r="BC230" i="17"/>
  <c r="BB230" i="17"/>
  <c r="BI229" i="17"/>
  <c r="BH229" i="17"/>
  <c r="BC229" i="17"/>
  <c r="BB229" i="17"/>
  <c r="BI228" i="17"/>
  <c r="BH228" i="17"/>
  <c r="BC228" i="17"/>
  <c r="BB228" i="17"/>
  <c r="BI227" i="17"/>
  <c r="BH227" i="17"/>
  <c r="BC227" i="17"/>
  <c r="BB227" i="17"/>
  <c r="BI226" i="17"/>
  <c r="BH226" i="17"/>
  <c r="BC226" i="17"/>
  <c r="BB226" i="17"/>
  <c r="BI225" i="17"/>
  <c r="BH225" i="17"/>
  <c r="BC225" i="17"/>
  <c r="BB225" i="17"/>
  <c r="BI224" i="17"/>
  <c r="BH224" i="17"/>
  <c r="BC224" i="17"/>
  <c r="BB224" i="17"/>
  <c r="BI223" i="17"/>
  <c r="BH223" i="17"/>
  <c r="BC223" i="17"/>
  <c r="BB223" i="17"/>
  <c r="BI222" i="17"/>
  <c r="BH222" i="17"/>
  <c r="BC222" i="17"/>
  <c r="BB222" i="17"/>
  <c r="BI221" i="17"/>
  <c r="BH221" i="17"/>
  <c r="BC221" i="17"/>
  <c r="BB221" i="17"/>
  <c r="BI220" i="17"/>
  <c r="BH220" i="17"/>
  <c r="BC220" i="17"/>
  <c r="BB220" i="17"/>
  <c r="BI219" i="17"/>
  <c r="BH219" i="17"/>
  <c r="BC219" i="17"/>
  <c r="BB219" i="17"/>
  <c r="BI218" i="17"/>
  <c r="BH218" i="17"/>
  <c r="BC218" i="17"/>
  <c r="BB218" i="17"/>
  <c r="BI217" i="17"/>
  <c r="BH217" i="17"/>
  <c r="BC217" i="17"/>
  <c r="BB217" i="17"/>
  <c r="BI216" i="17"/>
  <c r="BH216" i="17"/>
  <c r="BC216" i="17"/>
  <c r="BB216" i="17"/>
  <c r="BI215" i="17"/>
  <c r="BH215" i="17"/>
  <c r="BC215" i="17"/>
  <c r="BB215" i="17"/>
  <c r="BI214" i="17"/>
  <c r="BH214" i="17"/>
  <c r="BC214" i="17"/>
  <c r="BB214" i="17"/>
  <c r="BI213" i="17"/>
  <c r="BH213" i="17"/>
  <c r="BC213" i="17"/>
  <c r="BB213" i="17"/>
  <c r="BI212" i="17"/>
  <c r="BH212" i="17"/>
  <c r="BC212" i="17"/>
  <c r="BB212" i="17"/>
  <c r="BI211" i="17"/>
  <c r="BH211" i="17"/>
  <c r="BC211" i="17"/>
  <c r="BB211" i="17"/>
  <c r="BI210" i="17"/>
  <c r="BH210" i="17"/>
  <c r="BC210" i="17"/>
  <c r="BB210" i="17"/>
  <c r="BI209" i="17"/>
  <c r="BH209" i="17"/>
  <c r="BC209" i="17"/>
  <c r="BB209" i="17"/>
  <c r="BI208" i="17"/>
  <c r="BH208" i="17"/>
  <c r="BC208" i="17"/>
  <c r="BB208" i="17"/>
  <c r="BI207" i="17"/>
  <c r="BH207" i="17"/>
  <c r="BC207" i="17"/>
  <c r="BB207" i="17"/>
  <c r="BI206" i="17"/>
  <c r="BH206" i="17"/>
  <c r="BC206" i="17"/>
  <c r="BB206" i="17"/>
  <c r="BI205" i="17"/>
  <c r="BH205" i="17"/>
  <c r="BC205" i="17"/>
  <c r="BB205" i="17"/>
  <c r="BI204" i="17"/>
  <c r="BH204" i="17"/>
  <c r="BC204" i="17"/>
  <c r="BB204" i="17"/>
  <c r="BI203" i="17"/>
  <c r="BH203" i="17"/>
  <c r="BC203" i="17"/>
  <c r="BB203" i="17"/>
  <c r="BI202" i="17"/>
  <c r="BH202" i="17"/>
  <c r="BC202" i="17"/>
  <c r="BB202" i="17"/>
  <c r="BI201" i="17"/>
  <c r="BH201" i="17"/>
  <c r="BC201" i="17"/>
  <c r="BB201" i="17"/>
  <c r="BI200" i="17"/>
  <c r="BH200" i="17"/>
  <c r="BC200" i="17"/>
  <c r="BB200" i="17"/>
  <c r="BI199" i="17"/>
  <c r="BH199" i="17"/>
  <c r="BC199" i="17"/>
  <c r="BB199" i="17"/>
  <c r="BI198" i="17"/>
  <c r="BH198" i="17"/>
  <c r="BC198" i="17"/>
  <c r="BB198" i="17"/>
  <c r="BI197" i="17"/>
  <c r="BH197" i="17"/>
  <c r="BC197" i="17"/>
  <c r="BB197" i="17"/>
  <c r="BI196" i="17"/>
  <c r="BH196" i="17"/>
  <c r="BC196" i="17"/>
  <c r="BB196" i="17"/>
  <c r="BI195" i="17"/>
  <c r="BH195" i="17"/>
  <c r="BC195" i="17"/>
  <c r="BB195" i="17"/>
  <c r="BI194" i="17"/>
  <c r="BH194" i="17"/>
  <c r="BC194" i="17"/>
  <c r="BB194" i="17"/>
  <c r="BI193" i="17"/>
  <c r="BH193" i="17"/>
  <c r="BC193" i="17"/>
  <c r="BB193" i="17"/>
  <c r="BI192" i="17"/>
  <c r="BH192" i="17"/>
  <c r="BC192" i="17"/>
  <c r="BB192" i="17"/>
  <c r="BI191" i="17"/>
  <c r="BH191" i="17"/>
  <c r="BC191" i="17"/>
  <c r="BB191" i="17"/>
  <c r="BI190" i="17"/>
  <c r="BH190" i="17"/>
  <c r="BC190" i="17"/>
  <c r="BB190" i="17"/>
  <c r="BI189" i="17"/>
  <c r="BH189" i="17"/>
  <c r="BC189" i="17"/>
  <c r="BB189" i="17"/>
  <c r="BI188" i="17"/>
  <c r="BH188" i="17"/>
  <c r="BC188" i="17"/>
  <c r="BB188" i="17"/>
  <c r="BI187" i="17"/>
  <c r="BH187" i="17"/>
  <c r="BC187" i="17"/>
  <c r="BB187" i="17"/>
  <c r="BI186" i="17"/>
  <c r="BH186" i="17"/>
  <c r="BC186" i="17"/>
  <c r="BB186" i="17"/>
  <c r="BI185" i="17"/>
  <c r="BH185" i="17"/>
  <c r="BC185" i="17"/>
  <c r="BB185" i="17"/>
  <c r="BI184" i="17"/>
  <c r="BH184" i="17"/>
  <c r="BC184" i="17"/>
  <c r="BB184" i="17"/>
  <c r="BI183" i="17"/>
  <c r="BH183" i="17"/>
  <c r="BC183" i="17"/>
  <c r="BB183" i="17"/>
  <c r="BI182" i="17"/>
  <c r="BH182" i="17"/>
  <c r="BC182" i="17"/>
  <c r="BB182" i="17"/>
  <c r="BI181" i="17"/>
  <c r="BH181" i="17"/>
  <c r="BC181" i="17"/>
  <c r="BB181" i="17"/>
  <c r="BI180" i="17"/>
  <c r="BH180" i="17"/>
  <c r="BC180" i="17"/>
  <c r="BB180" i="17"/>
  <c r="BI179" i="17"/>
  <c r="BH179" i="17"/>
  <c r="BC179" i="17"/>
  <c r="BB179" i="17"/>
  <c r="BI178" i="17"/>
  <c r="BH178" i="17"/>
  <c r="BC178" i="17"/>
  <c r="BB178" i="17"/>
  <c r="BI177" i="17"/>
  <c r="BH177" i="17"/>
  <c r="BC177" i="17"/>
  <c r="BB177" i="17"/>
  <c r="BI176" i="17"/>
  <c r="BH176" i="17"/>
  <c r="BC176" i="17"/>
  <c r="BB176" i="17"/>
  <c r="BI175" i="17"/>
  <c r="BH175" i="17"/>
  <c r="BC175" i="17"/>
  <c r="BB175" i="17"/>
  <c r="BI174" i="17"/>
  <c r="BH174" i="17"/>
  <c r="BC174" i="17"/>
  <c r="BB174" i="17"/>
  <c r="BI173" i="17"/>
  <c r="BH173" i="17"/>
  <c r="BC173" i="17"/>
  <c r="BB173" i="17"/>
  <c r="BI172" i="17"/>
  <c r="BH172" i="17"/>
  <c r="BC172" i="17"/>
  <c r="BB172" i="17"/>
  <c r="BI171" i="17"/>
  <c r="BH171" i="17"/>
  <c r="BC171" i="17"/>
  <c r="BB171" i="17"/>
  <c r="BI170" i="17"/>
  <c r="BH170" i="17"/>
  <c r="BC170" i="17"/>
  <c r="BB170" i="17"/>
  <c r="BI169" i="17"/>
  <c r="BH169" i="17"/>
  <c r="BC169" i="17"/>
  <c r="BB169" i="17"/>
  <c r="BI168" i="17"/>
  <c r="BH168" i="17"/>
  <c r="BC168" i="17"/>
  <c r="BB168" i="17"/>
  <c r="BI167" i="17"/>
  <c r="BH167" i="17"/>
  <c r="BC167" i="17"/>
  <c r="BB167" i="17"/>
  <c r="BI166" i="17"/>
  <c r="BH166" i="17"/>
  <c r="BC166" i="17"/>
  <c r="BB166" i="17"/>
  <c r="BI165" i="17"/>
  <c r="BH165" i="17"/>
  <c r="BC165" i="17"/>
  <c r="BB165" i="17"/>
  <c r="BI164" i="17"/>
  <c r="BH164" i="17"/>
  <c r="BC164" i="17"/>
  <c r="BB164" i="17"/>
  <c r="BI163" i="17"/>
  <c r="BH163" i="17"/>
  <c r="BC163" i="17"/>
  <c r="BB163" i="17"/>
  <c r="BI162" i="17"/>
  <c r="BH162" i="17"/>
  <c r="BC162" i="17"/>
  <c r="BB162" i="17"/>
  <c r="BI161" i="17"/>
  <c r="BH161" i="17"/>
  <c r="BC161" i="17"/>
  <c r="BB161" i="17"/>
  <c r="BI160" i="17"/>
  <c r="BH160" i="17"/>
  <c r="BC160" i="17"/>
  <c r="BB160" i="17"/>
  <c r="BI159" i="17"/>
  <c r="BH159" i="17"/>
  <c r="BC159" i="17"/>
  <c r="BB159" i="17"/>
  <c r="BI158" i="17"/>
  <c r="BH158" i="17"/>
  <c r="BC158" i="17"/>
  <c r="BB158" i="17"/>
  <c r="BI157" i="17"/>
  <c r="BH157" i="17"/>
  <c r="BC157" i="17"/>
  <c r="BB157" i="17"/>
  <c r="BI156" i="17"/>
  <c r="BH156" i="17"/>
  <c r="BC156" i="17"/>
  <c r="BB156" i="17"/>
  <c r="BI155" i="17"/>
  <c r="BH155" i="17"/>
  <c r="BC155" i="17"/>
  <c r="BB155" i="17"/>
  <c r="BI154" i="17"/>
  <c r="BH154" i="17"/>
  <c r="BC154" i="17"/>
  <c r="BB154" i="17"/>
  <c r="BI153" i="17"/>
  <c r="BH153" i="17"/>
  <c r="BC153" i="17"/>
  <c r="BB153" i="17"/>
  <c r="BI152" i="17"/>
  <c r="BH152" i="17"/>
  <c r="BC152" i="17"/>
  <c r="BB152" i="17"/>
  <c r="BI151" i="17"/>
  <c r="BH151" i="17"/>
  <c r="BC151" i="17"/>
  <c r="BB151" i="17"/>
  <c r="BI150" i="17"/>
  <c r="BH150" i="17"/>
  <c r="BC150" i="17"/>
  <c r="BB150" i="17"/>
  <c r="BI149" i="17"/>
  <c r="BH149" i="17"/>
  <c r="BC149" i="17"/>
  <c r="BB149" i="17"/>
  <c r="BI148" i="17"/>
  <c r="BH148" i="17"/>
  <c r="BC148" i="17"/>
  <c r="BB148" i="17"/>
  <c r="BI147" i="17"/>
  <c r="BH147" i="17"/>
  <c r="BC147" i="17"/>
  <c r="BB147" i="17"/>
  <c r="BI146" i="17"/>
  <c r="BH146" i="17"/>
  <c r="BC146" i="17"/>
  <c r="BB146" i="17"/>
  <c r="BI145" i="17"/>
  <c r="BH145" i="17"/>
  <c r="BC145" i="17"/>
  <c r="BB145" i="17"/>
  <c r="BI144" i="17"/>
  <c r="BH144" i="17"/>
  <c r="BC144" i="17"/>
  <c r="BB144" i="17"/>
  <c r="BI143" i="17"/>
  <c r="BH143" i="17"/>
  <c r="BC143" i="17"/>
  <c r="BB143" i="17"/>
  <c r="BI142" i="17"/>
  <c r="BH142" i="17"/>
  <c r="BC142" i="17"/>
  <c r="BB142" i="17"/>
  <c r="BI141" i="17"/>
  <c r="BH141" i="17"/>
  <c r="BC141" i="17"/>
  <c r="BB141" i="17"/>
  <c r="BI140" i="17"/>
  <c r="BH140" i="17"/>
  <c r="BC140" i="17"/>
  <c r="BB140" i="17"/>
  <c r="BI139" i="17"/>
  <c r="BH139" i="17"/>
  <c r="BC139" i="17"/>
  <c r="BB139" i="17"/>
  <c r="BI138" i="17"/>
  <c r="BH138" i="17"/>
  <c r="BC138" i="17"/>
  <c r="BB138" i="17"/>
  <c r="BI137" i="17"/>
  <c r="BH137" i="17"/>
  <c r="BC137" i="17"/>
  <c r="BB137" i="17"/>
  <c r="BI136" i="17"/>
  <c r="BH136" i="17"/>
  <c r="BC136" i="17"/>
  <c r="BB136" i="17"/>
  <c r="BI135" i="17"/>
  <c r="BH135" i="17"/>
  <c r="BC135" i="17"/>
  <c r="BB135" i="17"/>
  <c r="BI134" i="17"/>
  <c r="BH134" i="17"/>
  <c r="BC134" i="17"/>
  <c r="BB134" i="17"/>
  <c r="BI133" i="17"/>
  <c r="BH133" i="17"/>
  <c r="BC133" i="17"/>
  <c r="BB133" i="17"/>
  <c r="BI132" i="17"/>
  <c r="BH132" i="17"/>
  <c r="BC132" i="17"/>
  <c r="BB132" i="17"/>
  <c r="BI131" i="17"/>
  <c r="BH131" i="17"/>
  <c r="BC131" i="17"/>
  <c r="BB131" i="17"/>
  <c r="BI130" i="17"/>
  <c r="BH130" i="17"/>
  <c r="BC130" i="17"/>
  <c r="BB130" i="17"/>
  <c r="BI129" i="17"/>
  <c r="BH129" i="17"/>
  <c r="BC129" i="17"/>
  <c r="BB129" i="17"/>
  <c r="BI128" i="17"/>
  <c r="BH128" i="17"/>
  <c r="BC128" i="17"/>
  <c r="BB128" i="17"/>
  <c r="BI127" i="17"/>
  <c r="BH127" i="17"/>
  <c r="BC127" i="17"/>
  <c r="BB127" i="17"/>
  <c r="BI126" i="17"/>
  <c r="BH126" i="17"/>
  <c r="BC126" i="17"/>
  <c r="BB126" i="17"/>
  <c r="BI125" i="17"/>
  <c r="BH125" i="17"/>
  <c r="BC125" i="17"/>
  <c r="BB125" i="17"/>
  <c r="BI124" i="17"/>
  <c r="BH124" i="17"/>
  <c r="BC124" i="17"/>
  <c r="BB124" i="17"/>
  <c r="BI123" i="17"/>
  <c r="BH123" i="17"/>
  <c r="BC123" i="17"/>
  <c r="BB123" i="17"/>
  <c r="BI122" i="17"/>
  <c r="BH122" i="17"/>
  <c r="BC122" i="17"/>
  <c r="BB122" i="17"/>
  <c r="BI121" i="17"/>
  <c r="BH121" i="17"/>
  <c r="BC121" i="17"/>
  <c r="BB121" i="17"/>
  <c r="BI120" i="17"/>
  <c r="BH120" i="17"/>
  <c r="BC120" i="17"/>
  <c r="BB120" i="17"/>
  <c r="BI119" i="17"/>
  <c r="BH119" i="17"/>
  <c r="BC119" i="17"/>
  <c r="BB119" i="17"/>
  <c r="BI118" i="17"/>
  <c r="BH118" i="17"/>
  <c r="BC118" i="17"/>
  <c r="BB118" i="17"/>
  <c r="BI117" i="17"/>
  <c r="BH117" i="17"/>
  <c r="BC117" i="17"/>
  <c r="BB117" i="17"/>
  <c r="BI116" i="17"/>
  <c r="BH116" i="17"/>
  <c r="BC116" i="17"/>
  <c r="BB116" i="17"/>
  <c r="BI115" i="17"/>
  <c r="BH115" i="17"/>
  <c r="BC115" i="17"/>
  <c r="BB115" i="17"/>
  <c r="BI114" i="17"/>
  <c r="BH114" i="17"/>
  <c r="BC114" i="17"/>
  <c r="BB114" i="17"/>
  <c r="BI113" i="17"/>
  <c r="BH113" i="17"/>
  <c r="BC113" i="17"/>
  <c r="BB113" i="17"/>
  <c r="BI112" i="17"/>
  <c r="BH112" i="17"/>
  <c r="BC112" i="17"/>
  <c r="BB112" i="17"/>
  <c r="BI111" i="17"/>
  <c r="BH111" i="17"/>
  <c r="BC111" i="17"/>
  <c r="BB111" i="17"/>
  <c r="BI110" i="17"/>
  <c r="BH110" i="17"/>
  <c r="BC110" i="17"/>
  <c r="BB110" i="17"/>
  <c r="BI109" i="17"/>
  <c r="BH109" i="17"/>
  <c r="BC109" i="17"/>
  <c r="BB109" i="17"/>
  <c r="BI108" i="17"/>
  <c r="BH108" i="17"/>
  <c r="BC108" i="17"/>
  <c r="BB108" i="17"/>
  <c r="BI107" i="17"/>
  <c r="BH107" i="17"/>
  <c r="BC107" i="17"/>
  <c r="BB107" i="17"/>
  <c r="BI106" i="17"/>
  <c r="BH106" i="17"/>
  <c r="BC106" i="17"/>
  <c r="BB106" i="17"/>
  <c r="BI105" i="17"/>
  <c r="BH105" i="17"/>
  <c r="BC105" i="17"/>
  <c r="BB105" i="17"/>
  <c r="BI104" i="17"/>
  <c r="BH104" i="17"/>
  <c r="BC104" i="17"/>
  <c r="BB104" i="17"/>
  <c r="BI103" i="17"/>
  <c r="BH103" i="17"/>
  <c r="BC103" i="17"/>
  <c r="BB103" i="17"/>
  <c r="BI102" i="17"/>
  <c r="BH102" i="17"/>
  <c r="BC102" i="17"/>
  <c r="BB102" i="17"/>
  <c r="BI101" i="17"/>
  <c r="BH101" i="17"/>
  <c r="BC101" i="17"/>
  <c r="BB101" i="17"/>
  <c r="BI100" i="17"/>
  <c r="BH100" i="17"/>
  <c r="BC100" i="17"/>
  <c r="BB100" i="17"/>
  <c r="BI99" i="17"/>
  <c r="BH99" i="17"/>
  <c r="BC99" i="17"/>
  <c r="BB99" i="17"/>
  <c r="BI98" i="17"/>
  <c r="BH98" i="17"/>
  <c r="BC98" i="17"/>
  <c r="BB98" i="17"/>
  <c r="BI97" i="17"/>
  <c r="BH97" i="17"/>
  <c r="BC97" i="17"/>
  <c r="BB97" i="17"/>
  <c r="BI96" i="17"/>
  <c r="BH96" i="17"/>
  <c r="BC96" i="17"/>
  <c r="BB96" i="17"/>
  <c r="BI95" i="17"/>
  <c r="BH95" i="17"/>
  <c r="BC95" i="17"/>
  <c r="BB95" i="17"/>
  <c r="BI94" i="17"/>
  <c r="BH94" i="17"/>
  <c r="BC94" i="17"/>
  <c r="BB94" i="17"/>
  <c r="BI93" i="17"/>
  <c r="BH93" i="17"/>
  <c r="BC93" i="17"/>
  <c r="BB93" i="17"/>
  <c r="BI92" i="17"/>
  <c r="BH92" i="17"/>
  <c r="BC92" i="17"/>
  <c r="BB92" i="17"/>
  <c r="BI91" i="17"/>
  <c r="BH91" i="17"/>
  <c r="BC91" i="17"/>
  <c r="BB91" i="17"/>
  <c r="BI90" i="17"/>
  <c r="BH90" i="17"/>
  <c r="BC90" i="17"/>
  <c r="BB90" i="17"/>
  <c r="BI89" i="17"/>
  <c r="BH89" i="17"/>
  <c r="BC89" i="17"/>
  <c r="BB89" i="17"/>
  <c r="BI88" i="17"/>
  <c r="BH88" i="17"/>
  <c r="BC88" i="17"/>
  <c r="BB88" i="17"/>
  <c r="BI87" i="17"/>
  <c r="BH87" i="17"/>
  <c r="BC87" i="17"/>
  <c r="BB87" i="17"/>
  <c r="BI86" i="17"/>
  <c r="BH86" i="17"/>
  <c r="BC86" i="17"/>
  <c r="BB86" i="17"/>
  <c r="BI85" i="17"/>
  <c r="BH85" i="17"/>
  <c r="BC85" i="17"/>
  <c r="BB85" i="17"/>
  <c r="BI84" i="17"/>
  <c r="BH84" i="17"/>
  <c r="BC84" i="17"/>
  <c r="BB84" i="17"/>
  <c r="BI83" i="17"/>
  <c r="BH83" i="17"/>
  <c r="BC83" i="17"/>
  <c r="BB83" i="17"/>
  <c r="BI82" i="17"/>
  <c r="BH82" i="17"/>
  <c r="BC82" i="17"/>
  <c r="BB82" i="17"/>
  <c r="BI81" i="17"/>
  <c r="BH81" i="17"/>
  <c r="BC81" i="17"/>
  <c r="BB81" i="17"/>
  <c r="BI80" i="17"/>
  <c r="BH80" i="17"/>
  <c r="BC80" i="17"/>
  <c r="BB80" i="17"/>
  <c r="BI79" i="17"/>
  <c r="BH79" i="17"/>
  <c r="BC79" i="17"/>
  <c r="BB79" i="17"/>
  <c r="BI78" i="17"/>
  <c r="BH78" i="17"/>
  <c r="BC78" i="17"/>
  <c r="BB78" i="17"/>
  <c r="BI77" i="17"/>
  <c r="BH77" i="17"/>
  <c r="BC77" i="17"/>
  <c r="BB77" i="17"/>
  <c r="BI76" i="17"/>
  <c r="BH76" i="17"/>
  <c r="BC76" i="17"/>
  <c r="BB76" i="17"/>
  <c r="BI75" i="17"/>
  <c r="BH75" i="17"/>
  <c r="BC75" i="17"/>
  <c r="BB75" i="17"/>
  <c r="BI74" i="17"/>
  <c r="BH74" i="17"/>
  <c r="BC74" i="17"/>
  <c r="BB74" i="17"/>
  <c r="BI73" i="17"/>
  <c r="BH73" i="17"/>
  <c r="BC73" i="17"/>
  <c r="BB73" i="17"/>
  <c r="BI72" i="17"/>
  <c r="BH72" i="17"/>
  <c r="BC72" i="17"/>
  <c r="BB72" i="17"/>
  <c r="BI71" i="17"/>
  <c r="BH71" i="17"/>
  <c r="BC71" i="17"/>
  <c r="BB71" i="17"/>
  <c r="BI70" i="17"/>
  <c r="BH70" i="17"/>
  <c r="BC70" i="17"/>
  <c r="BB70" i="17"/>
  <c r="BI69" i="17"/>
  <c r="BH69" i="17"/>
  <c r="BC69" i="17"/>
  <c r="BB69" i="17"/>
  <c r="BI68" i="17"/>
  <c r="BH68" i="17"/>
  <c r="BC68" i="17"/>
  <c r="BB68" i="17"/>
  <c r="BI67" i="17"/>
  <c r="BH67" i="17"/>
  <c r="BC67" i="17"/>
  <c r="BB67" i="17"/>
  <c r="BI66" i="17"/>
  <c r="BH66" i="17"/>
  <c r="BC66" i="17"/>
  <c r="BB66" i="17"/>
  <c r="BI65" i="17"/>
  <c r="BH65" i="17"/>
  <c r="BC65" i="17"/>
  <c r="BB65" i="17"/>
  <c r="BI64" i="17"/>
  <c r="BH64" i="17"/>
  <c r="BC64" i="17"/>
  <c r="BB64" i="17"/>
  <c r="BI63" i="17"/>
  <c r="BH63" i="17"/>
  <c r="BC63" i="17"/>
  <c r="BB63" i="17"/>
  <c r="BI62" i="17"/>
  <c r="BH62" i="17"/>
  <c r="BC62" i="17"/>
  <c r="BB62" i="17"/>
  <c r="BI61" i="17"/>
  <c r="BH61" i="17"/>
  <c r="BC61" i="17"/>
  <c r="BB61" i="17"/>
  <c r="BI60" i="17"/>
  <c r="BH60" i="17"/>
  <c r="BC60" i="17"/>
  <c r="BB60" i="17"/>
  <c r="BI59" i="17"/>
  <c r="BH59" i="17"/>
  <c r="BC59" i="17"/>
  <c r="BB59" i="17"/>
  <c r="BI58" i="17"/>
  <c r="BH58" i="17"/>
  <c r="BC58" i="17"/>
  <c r="BB58" i="17"/>
  <c r="BI57" i="17"/>
  <c r="BH57" i="17"/>
  <c r="BC57" i="17"/>
  <c r="BB57" i="17"/>
  <c r="BI56" i="17"/>
  <c r="BH56" i="17"/>
  <c r="BC56" i="17"/>
  <c r="BB56" i="17"/>
  <c r="BI55" i="17"/>
  <c r="BH55" i="17"/>
  <c r="BC55" i="17"/>
  <c r="BB55" i="17"/>
  <c r="BI54" i="17"/>
  <c r="BH54" i="17"/>
  <c r="BC54" i="17"/>
  <c r="BB54" i="17"/>
  <c r="BI53" i="17"/>
  <c r="BH53" i="17"/>
  <c r="BC53" i="17"/>
  <c r="BB53" i="17"/>
  <c r="BI52" i="17"/>
  <c r="BH52" i="17"/>
  <c r="BC52" i="17"/>
  <c r="BB52" i="17"/>
  <c r="BI51" i="17"/>
  <c r="BH51" i="17"/>
  <c r="BC51" i="17"/>
  <c r="BB51" i="17"/>
  <c r="BI50" i="17"/>
  <c r="BH50" i="17"/>
  <c r="BC50" i="17"/>
  <c r="BB50" i="17"/>
  <c r="BI49" i="17"/>
  <c r="BH49" i="17"/>
  <c r="BC49" i="17"/>
  <c r="BB49" i="17"/>
  <c r="BI48" i="17"/>
  <c r="BH48" i="17"/>
  <c r="BC48" i="17"/>
  <c r="BB48" i="17"/>
  <c r="BI47" i="17"/>
  <c r="BH47" i="17"/>
  <c r="BC47" i="17"/>
  <c r="BB47" i="17"/>
  <c r="BI46" i="17"/>
  <c r="BH46" i="17"/>
  <c r="BC46" i="17"/>
  <c r="BB46" i="17"/>
  <c r="BI45" i="17"/>
  <c r="BH45" i="17"/>
  <c r="BC45" i="17"/>
  <c r="BB45" i="17"/>
  <c r="BI44" i="17"/>
  <c r="BH44" i="17"/>
  <c r="BC44" i="17"/>
  <c r="BB44" i="17"/>
  <c r="BI43" i="17"/>
  <c r="BH43" i="17"/>
  <c r="BC43" i="17"/>
  <c r="BB43" i="17"/>
  <c r="BI42" i="17"/>
  <c r="BH42" i="17"/>
  <c r="BC42" i="17"/>
  <c r="BB42" i="17"/>
  <c r="BI41" i="17"/>
  <c r="BH41" i="17"/>
  <c r="BC41" i="17"/>
  <c r="BB41" i="17"/>
  <c r="BI40" i="17"/>
  <c r="BH40" i="17"/>
  <c r="BC40" i="17"/>
  <c r="BB40" i="17"/>
  <c r="BI39" i="17"/>
  <c r="BH39" i="17"/>
  <c r="BC39" i="17"/>
  <c r="BB39" i="17"/>
  <c r="BI38" i="17"/>
  <c r="BH38" i="17"/>
  <c r="BC38" i="17"/>
  <c r="BB38" i="17"/>
  <c r="BI37" i="17"/>
  <c r="BH37" i="17"/>
  <c r="BC37" i="17"/>
  <c r="BB37" i="17"/>
  <c r="BI36" i="17"/>
  <c r="BH36" i="17"/>
  <c r="BC36" i="17"/>
  <c r="BB36" i="17"/>
  <c r="BI35" i="17"/>
  <c r="BH35" i="17"/>
  <c r="BC35" i="17"/>
  <c r="BB35" i="17"/>
  <c r="BI34" i="17"/>
  <c r="BH34" i="17"/>
  <c r="BC34" i="17"/>
  <c r="BB34" i="17"/>
  <c r="BI33" i="17"/>
  <c r="BH33" i="17"/>
  <c r="BC33" i="17"/>
  <c r="BB33" i="17"/>
  <c r="BI32" i="17"/>
  <c r="BH32" i="17"/>
  <c r="BC32" i="17"/>
  <c r="BB32" i="17"/>
  <c r="BI31" i="17"/>
  <c r="BH31" i="17"/>
  <c r="BC31" i="17"/>
  <c r="BB31" i="17"/>
  <c r="BI30" i="17"/>
  <c r="BH30" i="17"/>
  <c r="BC30" i="17"/>
  <c r="BB30" i="17"/>
  <c r="BI29" i="17"/>
  <c r="BH29" i="17"/>
  <c r="BC29" i="17"/>
  <c r="BB29" i="17"/>
  <c r="BI28" i="17"/>
  <c r="BH28" i="17"/>
  <c r="BC28" i="17"/>
  <c r="BB28" i="17"/>
  <c r="BI27" i="17"/>
  <c r="BH27" i="17"/>
  <c r="BC27" i="17"/>
  <c r="BB27" i="17"/>
  <c r="BI26" i="17"/>
  <c r="BH26" i="17"/>
  <c r="BC26" i="17"/>
  <c r="BB26" i="17"/>
  <c r="BI25" i="17"/>
  <c r="BH25" i="17"/>
  <c r="BC25" i="17"/>
  <c r="BB25" i="17"/>
  <c r="BI24" i="17"/>
  <c r="BH24" i="17"/>
  <c r="BC24" i="17"/>
  <c r="BB24" i="17"/>
  <c r="BI23" i="17"/>
  <c r="BH23" i="17"/>
  <c r="BC23" i="17"/>
  <c r="BB23" i="17"/>
  <c r="BI22" i="17"/>
  <c r="BH22" i="17"/>
  <c r="BC22" i="17"/>
  <c r="BB22" i="17"/>
  <c r="BI21" i="17"/>
  <c r="BH21" i="17"/>
  <c r="BC21" i="17"/>
  <c r="BB21" i="17"/>
  <c r="BI20" i="17"/>
  <c r="BH20" i="17"/>
  <c r="BC20" i="17"/>
  <c r="BB20" i="17"/>
  <c r="BI19" i="17"/>
  <c r="BH19" i="17"/>
  <c r="BC19" i="17"/>
  <c r="BB19" i="17"/>
  <c r="BI18" i="17"/>
  <c r="BH18" i="17"/>
  <c r="BC18" i="17"/>
  <c r="BB18" i="17"/>
  <c r="BI17" i="17"/>
  <c r="BH17" i="17"/>
  <c r="BC17" i="17"/>
  <c r="BB17" i="17"/>
  <c r="BI16" i="17"/>
  <c r="BH16" i="17"/>
  <c r="BC16" i="17"/>
  <c r="BB16" i="17"/>
  <c r="BI15" i="17"/>
  <c r="BH15" i="17"/>
  <c r="BC15" i="17"/>
  <c r="BB15" i="17"/>
  <c r="BI14" i="17"/>
  <c r="BH14" i="17"/>
  <c r="BC14" i="17"/>
  <c r="BB14" i="17"/>
  <c r="BI13" i="17"/>
  <c r="BH13" i="17"/>
  <c r="BC13" i="17"/>
  <c r="BB13" i="17"/>
  <c r="BI12" i="17"/>
  <c r="BH12" i="17"/>
  <c r="BC12" i="17"/>
  <c r="BB12" i="17"/>
  <c r="BI11" i="17"/>
  <c r="BH11" i="17"/>
  <c r="BC11" i="17"/>
  <c r="BB11" i="17"/>
  <c r="BI10" i="17"/>
  <c r="BH10" i="17"/>
  <c r="BC10" i="17"/>
  <c r="BB10" i="17"/>
  <c r="BI9" i="17"/>
  <c r="BH9" i="17"/>
  <c r="BC9" i="17"/>
  <c r="BB9" i="17"/>
  <c r="BI8" i="17"/>
  <c r="BH8" i="17"/>
  <c r="BC8" i="17"/>
  <c r="BB8" i="17"/>
  <c r="BI7" i="17"/>
  <c r="BH7" i="17"/>
  <c r="BC7" i="17"/>
  <c r="BB7" i="17"/>
  <c r="BI6" i="17"/>
  <c r="BH6" i="17"/>
  <c r="BC6" i="17"/>
  <c r="BB6" i="17"/>
  <c r="BI5" i="17"/>
  <c r="BH5" i="17"/>
  <c r="BC5" i="17"/>
  <c r="BB5" i="17"/>
  <c r="BI4" i="17"/>
  <c r="BH4" i="17"/>
  <c r="BC4" i="17"/>
  <c r="BB4" i="17"/>
  <c r="BI3" i="17"/>
  <c r="BH3" i="17"/>
  <c r="BC3" i="17"/>
  <c r="BB3" i="17"/>
  <c r="BI2" i="17"/>
  <c r="BH2" i="17"/>
  <c r="BC2" i="17"/>
  <c r="BB2" i="17"/>
  <c r="BL3" i="28" l="1"/>
  <c r="BL11" i="28"/>
  <c r="BL19" i="28"/>
  <c r="BL27" i="28"/>
  <c r="BL35" i="28"/>
  <c r="BL43" i="28"/>
  <c r="BL51" i="28"/>
  <c r="BL59" i="28"/>
  <c r="BL67" i="28"/>
  <c r="BL75" i="28"/>
  <c r="BL83" i="28"/>
  <c r="BL91" i="28"/>
  <c r="BL5" i="28"/>
  <c r="BL13" i="28"/>
  <c r="BL21" i="28"/>
  <c r="BL29" i="28"/>
  <c r="BL37" i="28"/>
  <c r="BL45" i="28"/>
  <c r="BL53" i="28"/>
  <c r="BL61" i="28"/>
  <c r="BL69" i="28"/>
  <c r="BL77" i="28"/>
  <c r="BL85" i="28"/>
  <c r="BL93" i="28"/>
  <c r="BL7" i="28"/>
  <c r="BL15" i="28"/>
  <c r="BL23" i="28"/>
  <c r="BL31" i="28"/>
  <c r="BL39" i="28"/>
  <c r="BL47" i="28"/>
  <c r="BL55" i="28"/>
  <c r="BL63" i="28"/>
  <c r="BL71" i="28"/>
  <c r="BL79" i="28"/>
  <c r="BL87" i="28"/>
  <c r="BL95" i="28"/>
  <c r="BL12" i="28"/>
  <c r="BL25" i="28"/>
  <c r="BL38" i="28"/>
  <c r="BL50" i="28"/>
  <c r="BL64" i="28"/>
  <c r="BL76" i="28"/>
  <c r="BL89" i="28"/>
  <c r="BL14" i="28"/>
  <c r="BL26" i="28"/>
  <c r="BL40" i="28"/>
  <c r="BL52" i="28"/>
  <c r="BL65" i="28"/>
  <c r="BL78" i="28"/>
  <c r="BL90" i="28"/>
  <c r="BL16" i="28"/>
  <c r="BL28" i="28"/>
  <c r="BL41" i="28"/>
  <c r="BL54" i="28"/>
  <c r="BL66" i="28"/>
  <c r="BL80" i="28"/>
  <c r="BL92" i="28"/>
  <c r="BL6" i="28"/>
  <c r="BL18" i="28"/>
  <c r="BL32" i="28"/>
  <c r="BL44" i="28"/>
  <c r="BL57" i="28"/>
  <c r="BL70" i="28"/>
  <c r="BL82" i="28"/>
  <c r="BL96" i="28"/>
  <c r="BL8" i="28"/>
  <c r="BL20" i="28"/>
  <c r="BL33" i="28"/>
  <c r="BL46" i="28"/>
  <c r="BL58" i="28"/>
  <c r="BL72" i="28"/>
  <c r="BL84" i="28"/>
  <c r="BL97" i="28"/>
  <c r="BL22" i="28"/>
  <c r="BL56" i="28"/>
  <c r="BL88" i="28"/>
  <c r="BL24" i="28"/>
  <c r="BL60" i="28"/>
  <c r="BL94" i="28"/>
  <c r="BL49" i="28"/>
  <c r="BL30" i="28"/>
  <c r="BL62" i="28"/>
  <c r="BL2" i="28"/>
  <c r="BL34" i="28"/>
  <c r="BL68" i="28"/>
  <c r="BL4" i="28"/>
  <c r="BL36" i="28"/>
  <c r="BL73" i="28"/>
  <c r="BL86" i="28"/>
  <c r="BL9" i="28"/>
  <c r="BL42" i="28"/>
  <c r="BL74" i="28"/>
  <c r="BL17" i="28"/>
  <c r="BL10" i="28"/>
  <c r="BL48" i="28"/>
  <c r="BL81" i="28"/>
  <c r="BF7" i="26"/>
  <c r="BF15" i="26"/>
  <c r="BF23" i="26"/>
  <c r="BF31" i="26"/>
  <c r="BF39" i="26"/>
  <c r="BF47" i="26"/>
  <c r="BF55" i="26"/>
  <c r="BF63" i="26"/>
  <c r="BF71" i="26"/>
  <c r="BF79" i="26"/>
  <c r="BF8" i="26"/>
  <c r="BF16" i="26"/>
  <c r="BF24" i="26"/>
  <c r="BF32" i="26"/>
  <c r="BF40" i="26"/>
  <c r="BF48" i="26"/>
  <c r="BF56" i="26"/>
  <c r="BF64" i="26"/>
  <c r="BF72" i="26"/>
  <c r="BF9" i="26"/>
  <c r="BF17" i="26"/>
  <c r="BF25" i="26"/>
  <c r="BF33" i="26"/>
  <c r="BF41" i="26"/>
  <c r="BF49" i="26"/>
  <c r="BF57" i="26"/>
  <c r="BF65" i="26"/>
  <c r="BF73" i="26"/>
  <c r="BF3" i="26"/>
  <c r="BF11" i="26"/>
  <c r="BF19" i="26"/>
  <c r="BF27" i="26"/>
  <c r="BF35" i="26"/>
  <c r="BF43" i="26"/>
  <c r="BF51" i="26"/>
  <c r="BF59" i="26"/>
  <c r="BF67" i="26"/>
  <c r="BF75" i="26"/>
  <c r="BF4" i="26"/>
  <c r="BF12" i="26"/>
  <c r="BF20" i="26"/>
  <c r="BF28" i="26"/>
  <c r="BF36" i="26"/>
  <c r="BF44" i="26"/>
  <c r="BF52" i="26"/>
  <c r="BF60" i="26"/>
  <c r="BF68" i="26"/>
  <c r="BF76" i="26"/>
  <c r="BF21" i="26"/>
  <c r="BF42" i="26"/>
  <c r="BF62" i="26"/>
  <c r="BF81" i="26"/>
  <c r="BF89" i="26"/>
  <c r="BF97" i="26"/>
  <c r="BF90" i="26"/>
  <c r="BF26" i="26"/>
  <c r="BF83" i="26"/>
  <c r="BF29" i="26"/>
  <c r="BF92" i="26"/>
  <c r="BF96" i="26"/>
  <c r="BF22" i="26"/>
  <c r="BF45" i="26"/>
  <c r="BF66" i="26"/>
  <c r="BF82" i="26"/>
  <c r="BF2" i="26"/>
  <c r="BF5" i="26"/>
  <c r="BF46" i="26"/>
  <c r="BF91" i="26"/>
  <c r="BF50" i="26"/>
  <c r="BF61" i="26"/>
  <c r="BF69" i="26"/>
  <c r="BF70" i="26"/>
  <c r="BF38" i="26"/>
  <c r="BF6" i="26"/>
  <c r="BF84" i="26"/>
  <c r="BF18" i="26"/>
  <c r="BF10" i="26"/>
  <c r="BF30" i="26"/>
  <c r="BF53" i="26"/>
  <c r="BF74" i="26"/>
  <c r="BF85" i="26"/>
  <c r="BF93" i="26"/>
  <c r="BF13" i="26"/>
  <c r="BF77" i="26"/>
  <c r="BF94" i="26"/>
  <c r="BF80" i="26"/>
  <c r="BF34" i="26"/>
  <c r="BF54" i="26"/>
  <c r="BF86" i="26"/>
  <c r="BF88" i="26"/>
  <c r="BF14" i="26"/>
  <c r="BF37" i="26"/>
  <c r="BF58" i="26"/>
  <c r="BF78" i="26"/>
  <c r="BF87" i="26"/>
  <c r="BF95" i="26"/>
  <c r="BF3" i="28"/>
  <c r="BF5" i="28"/>
  <c r="BF7" i="28"/>
  <c r="BF6" i="28"/>
  <c r="BF15" i="28"/>
  <c r="BF23" i="28"/>
  <c r="BF31" i="28"/>
  <c r="BF39" i="28"/>
  <c r="BF47" i="28"/>
  <c r="BF55" i="28"/>
  <c r="BF63" i="28"/>
  <c r="BF71" i="28"/>
  <c r="BF79" i="28"/>
  <c r="BF87" i="28"/>
  <c r="BF95" i="28"/>
  <c r="BF8" i="28"/>
  <c r="BF16" i="28"/>
  <c r="BF24" i="28"/>
  <c r="BF32" i="28"/>
  <c r="BF40" i="28"/>
  <c r="BF48" i="28"/>
  <c r="BF56" i="28"/>
  <c r="BF64" i="28"/>
  <c r="BF72" i="28"/>
  <c r="BF80" i="28"/>
  <c r="BF88" i="28"/>
  <c r="BF96" i="28"/>
  <c r="BF9" i="28"/>
  <c r="BF17" i="28"/>
  <c r="BF25" i="28"/>
  <c r="BF33" i="28"/>
  <c r="BF41" i="28"/>
  <c r="BF49" i="28"/>
  <c r="BF57" i="28"/>
  <c r="BF65" i="28"/>
  <c r="BF73" i="28"/>
  <c r="BF81" i="28"/>
  <c r="BF89" i="28"/>
  <c r="BF97" i="28"/>
  <c r="BF11" i="28"/>
  <c r="BF19" i="28"/>
  <c r="BF27" i="28"/>
  <c r="BF35" i="28"/>
  <c r="BF43" i="28"/>
  <c r="BF51" i="28"/>
  <c r="BF59" i="28"/>
  <c r="BF67" i="28"/>
  <c r="BF75" i="28"/>
  <c r="BF83" i="28"/>
  <c r="BF91" i="28"/>
  <c r="BF12" i="28"/>
  <c r="BF20" i="28"/>
  <c r="BF28" i="28"/>
  <c r="BF36" i="28"/>
  <c r="BF44" i="28"/>
  <c r="BF52" i="28"/>
  <c r="BF60" i="28"/>
  <c r="BF68" i="28"/>
  <c r="BF76" i="28"/>
  <c r="BF84" i="28"/>
  <c r="BF92" i="28"/>
  <c r="BF21" i="28"/>
  <c r="BF42" i="28"/>
  <c r="BF62" i="28"/>
  <c r="BF85" i="28"/>
  <c r="BF18" i="28"/>
  <c r="BF22" i="28"/>
  <c r="BF45" i="28"/>
  <c r="BF66" i="28"/>
  <c r="BF86" i="28"/>
  <c r="BF26" i="28"/>
  <c r="BF46" i="28"/>
  <c r="BF69" i="28"/>
  <c r="BF90" i="28"/>
  <c r="BF61" i="28"/>
  <c r="BF4" i="28"/>
  <c r="BF29" i="28"/>
  <c r="BF50" i="28"/>
  <c r="BF70" i="28"/>
  <c r="BF93" i="28"/>
  <c r="BF38" i="28"/>
  <c r="BF10" i="28"/>
  <c r="BF30" i="28"/>
  <c r="BF53" i="28"/>
  <c r="BF74" i="28"/>
  <c r="BF94" i="28"/>
  <c r="BF13" i="28"/>
  <c r="BF34" i="28"/>
  <c r="BF54" i="28"/>
  <c r="BF77" i="28"/>
  <c r="BF2" i="28"/>
  <c r="BF14" i="28"/>
  <c r="BF37" i="28"/>
  <c r="BF58" i="28"/>
  <c r="BF78" i="28"/>
  <c r="BF82" i="28"/>
  <c r="BL7" i="26"/>
  <c r="BL15" i="26"/>
  <c r="BL23" i="26"/>
  <c r="BL31" i="26"/>
  <c r="BL39" i="26"/>
  <c r="BL47" i="26"/>
  <c r="BL55" i="26"/>
  <c r="BL63" i="26"/>
  <c r="BL71" i="26"/>
  <c r="BL79" i="26"/>
  <c r="BL87" i="26"/>
  <c r="BL95" i="26"/>
  <c r="BL8" i="26"/>
  <c r="BL16" i="26"/>
  <c r="BL24" i="26"/>
  <c r="BL32" i="26"/>
  <c r="BL40" i="26"/>
  <c r="BL48" i="26"/>
  <c r="BL56" i="26"/>
  <c r="BL64" i="26"/>
  <c r="BL72" i="26"/>
  <c r="BL80" i="26"/>
  <c r="BL88" i="26"/>
  <c r="BL96" i="26"/>
  <c r="BL9" i="26"/>
  <c r="BL17" i="26"/>
  <c r="BL25" i="26"/>
  <c r="BL33" i="26"/>
  <c r="BL41" i="26"/>
  <c r="BL49" i="26"/>
  <c r="BL57" i="26"/>
  <c r="BL65" i="26"/>
  <c r="BL73" i="26"/>
  <c r="BL81" i="26"/>
  <c r="BL89" i="26"/>
  <c r="BL97" i="26"/>
  <c r="BL3" i="26"/>
  <c r="BL11" i="26"/>
  <c r="BL19" i="26"/>
  <c r="BL27" i="26"/>
  <c r="BL35" i="26"/>
  <c r="BL43" i="26"/>
  <c r="BL51" i="26"/>
  <c r="BL59" i="26"/>
  <c r="BL67" i="26"/>
  <c r="BL75" i="26"/>
  <c r="BL83" i="26"/>
  <c r="BL91" i="26"/>
  <c r="BL4" i="26"/>
  <c r="BL12" i="26"/>
  <c r="BL20" i="26"/>
  <c r="BL28" i="26"/>
  <c r="BL36" i="26"/>
  <c r="BL44" i="26"/>
  <c r="BL52" i="26"/>
  <c r="BL60" i="26"/>
  <c r="BL68" i="26"/>
  <c r="BL76" i="26"/>
  <c r="BL84" i="26"/>
  <c r="BL92" i="26"/>
  <c r="BL10" i="26"/>
  <c r="BL30" i="26"/>
  <c r="BL53" i="26"/>
  <c r="BL74" i="26"/>
  <c r="BL94" i="26"/>
  <c r="BL58" i="26"/>
  <c r="BL70" i="26"/>
  <c r="BL13" i="26"/>
  <c r="BL34" i="26"/>
  <c r="BL54" i="26"/>
  <c r="BL77" i="26"/>
  <c r="BL2" i="26"/>
  <c r="BL29" i="26"/>
  <c r="BL14" i="26"/>
  <c r="BL37" i="26"/>
  <c r="BL78" i="26"/>
  <c r="BL18" i="26"/>
  <c r="BL38" i="26"/>
  <c r="BL61" i="26"/>
  <c r="BL82" i="26"/>
  <c r="BL21" i="26"/>
  <c r="BL42" i="26"/>
  <c r="BL62" i="26"/>
  <c r="BL85" i="26"/>
  <c r="BL50" i="26"/>
  <c r="BL22" i="26"/>
  <c r="BL45" i="26"/>
  <c r="BL66" i="26"/>
  <c r="BL86" i="26"/>
  <c r="BL6" i="26"/>
  <c r="BL5" i="26"/>
  <c r="BL26" i="26"/>
  <c r="BL46" i="26"/>
  <c r="BL69" i="26"/>
  <c r="BL90" i="26"/>
  <c r="BL93" i="26"/>
  <c r="BL44" i="17"/>
  <c r="BF3" i="17"/>
  <c r="BF47" i="17"/>
  <c r="BF46" i="17"/>
  <c r="BL41" i="17"/>
  <c r="BL49" i="17"/>
  <c r="BL47" i="17"/>
  <c r="BL4" i="17"/>
  <c r="BL48" i="17"/>
  <c r="BF11" i="17"/>
  <c r="BF23" i="17"/>
  <c r="BF39" i="17"/>
  <c r="BL3" i="17"/>
  <c r="BL15" i="17"/>
  <c r="BL27" i="17"/>
  <c r="BL39" i="17"/>
  <c r="BF5" i="17"/>
  <c r="BF9" i="17"/>
  <c r="BF13" i="17"/>
  <c r="BF17" i="17"/>
  <c r="BF21" i="17"/>
  <c r="BF25" i="17"/>
  <c r="BF29" i="17"/>
  <c r="BF33" i="17"/>
  <c r="BF37" i="17"/>
  <c r="BF41" i="17"/>
  <c r="BF45" i="17"/>
  <c r="BF49" i="17"/>
  <c r="BL13" i="17"/>
  <c r="BL25" i="17"/>
  <c r="BL37" i="17"/>
  <c r="BL45" i="17"/>
  <c r="BL7" i="17"/>
  <c r="BL11" i="17"/>
  <c r="BL23" i="17"/>
  <c r="BL43" i="17"/>
  <c r="BL2" i="17"/>
  <c r="BL6" i="17"/>
  <c r="BL10" i="17"/>
  <c r="BL22" i="17"/>
  <c r="BL26" i="17"/>
  <c r="BL30" i="17"/>
  <c r="BL34" i="17"/>
  <c r="BL38" i="17"/>
  <c r="BL42" i="17"/>
  <c r="BL46" i="17"/>
  <c r="BL5" i="17"/>
  <c r="BL17" i="17"/>
  <c r="BL29" i="17"/>
  <c r="BF7" i="17"/>
  <c r="BF19" i="17"/>
  <c r="BF27" i="17"/>
  <c r="BF35" i="17"/>
  <c r="BF43" i="17"/>
  <c r="BL19" i="17"/>
  <c r="BL31" i="17"/>
  <c r="BL35" i="17"/>
  <c r="BL14" i="17"/>
  <c r="BL18" i="17"/>
  <c r="BF4" i="17"/>
  <c r="BF8" i="17"/>
  <c r="BF12" i="17"/>
  <c r="BF16" i="17"/>
  <c r="BF20" i="17"/>
  <c r="BF24" i="17"/>
  <c r="BF28" i="17"/>
  <c r="BF32" i="17"/>
  <c r="BF36" i="17"/>
  <c r="BF40" i="17"/>
  <c r="BF44" i="17"/>
  <c r="BF48" i="17"/>
  <c r="BL9" i="17"/>
  <c r="BL21" i="17"/>
  <c r="BL33" i="17"/>
  <c r="BF15" i="17"/>
  <c r="BF31" i="17"/>
  <c r="BL8" i="17"/>
  <c r="BL12" i="17"/>
  <c r="BL16" i="17"/>
  <c r="BL20" i="17"/>
  <c r="BL24" i="17"/>
  <c r="BL28" i="17"/>
  <c r="BL32" i="17"/>
  <c r="BL36" i="17"/>
  <c r="BL40" i="17"/>
  <c r="BF2" i="17"/>
  <c r="BF6" i="17"/>
  <c r="BF10" i="17"/>
  <c r="BF14" i="17"/>
  <c r="BF18" i="17"/>
  <c r="BF22" i="17"/>
  <c r="BF26" i="17"/>
  <c r="BF30" i="17"/>
  <c r="BF34" i="17"/>
  <c r="BF38" i="17"/>
  <c r="BF42" i="17"/>
  <c r="J8" i="17" l="1"/>
  <c r="R22" i="28" l="1"/>
  <c r="R21" i="28"/>
  <c r="R22" i="26"/>
  <c r="R21" i="26"/>
  <c r="R22" i="17"/>
  <c r="R21" i="17"/>
  <c r="R22" i="3"/>
  <c r="R21" i="3"/>
  <c r="AD6" i="28"/>
  <c r="AE6" i="28"/>
  <c r="AD7" i="28"/>
  <c r="AE7" i="28"/>
  <c r="AD8" i="28"/>
  <c r="AE8" i="28"/>
  <c r="AD9" i="28"/>
  <c r="AE9" i="28"/>
  <c r="AD10" i="28"/>
  <c r="AE10" i="28"/>
  <c r="AD11" i="28"/>
  <c r="AE11" i="28"/>
  <c r="AD12" i="28"/>
  <c r="AE12" i="28"/>
  <c r="AD13" i="28"/>
  <c r="AE13" i="28"/>
  <c r="AD14" i="28"/>
  <c r="AE14" i="28"/>
  <c r="AD15" i="28"/>
  <c r="AE15" i="28"/>
  <c r="AD16" i="28"/>
  <c r="AE16" i="28"/>
  <c r="AD17" i="28"/>
  <c r="AE17" i="28"/>
  <c r="AD18" i="28"/>
  <c r="AE18" i="28"/>
  <c r="AD19" i="28"/>
  <c r="AE19" i="28"/>
  <c r="AD20" i="28"/>
  <c r="AE20" i="28"/>
  <c r="AD21" i="28"/>
  <c r="AE21" i="28"/>
  <c r="AD22" i="28"/>
  <c r="AE22" i="28"/>
  <c r="AD23" i="28"/>
  <c r="AE23" i="28"/>
  <c r="AD24" i="28"/>
  <c r="AE24" i="28"/>
  <c r="AD25" i="28"/>
  <c r="AE25" i="28"/>
  <c r="AD26" i="28"/>
  <c r="AE26" i="28"/>
  <c r="AD27" i="28"/>
  <c r="AE27" i="28"/>
  <c r="AD28" i="28"/>
  <c r="AE28" i="28"/>
  <c r="AD29" i="28"/>
  <c r="AE29" i="28"/>
  <c r="AD30" i="28"/>
  <c r="AE30" i="28"/>
  <c r="AD31" i="28"/>
  <c r="AE31" i="28"/>
  <c r="AD32" i="28"/>
  <c r="AE32" i="28"/>
  <c r="AD33" i="28"/>
  <c r="AE33" i="28"/>
  <c r="AD34" i="28"/>
  <c r="AE34" i="28"/>
  <c r="AD35" i="28"/>
  <c r="AE35" i="28"/>
  <c r="AD36" i="28"/>
  <c r="AE36" i="28"/>
  <c r="AD37" i="28"/>
  <c r="AE37" i="28"/>
  <c r="AD38" i="28"/>
  <c r="AE38" i="28"/>
  <c r="AD39" i="28"/>
  <c r="AE39" i="28"/>
  <c r="AD40" i="28"/>
  <c r="AE40" i="28"/>
  <c r="AD41" i="28"/>
  <c r="AE41" i="28"/>
  <c r="AD42" i="28"/>
  <c r="AE42" i="28"/>
  <c r="AD43" i="28"/>
  <c r="AE43" i="28"/>
  <c r="AD44" i="28"/>
  <c r="AE44" i="28"/>
  <c r="AD45" i="28"/>
  <c r="AE45" i="28"/>
  <c r="AD46" i="28"/>
  <c r="AE46" i="28"/>
  <c r="AD47" i="28"/>
  <c r="AE47" i="28"/>
  <c r="AD48" i="28"/>
  <c r="AE48" i="28"/>
  <c r="AD49" i="28"/>
  <c r="AE49" i="28"/>
  <c r="AD50" i="28"/>
  <c r="AE50" i="28"/>
  <c r="AD51" i="28"/>
  <c r="AE51" i="28"/>
  <c r="AD52" i="28"/>
  <c r="AE52" i="28"/>
  <c r="AD53" i="28"/>
  <c r="AE53" i="28"/>
  <c r="AD54" i="28"/>
  <c r="AE54" i="28"/>
  <c r="AD55" i="28"/>
  <c r="AE55" i="28"/>
  <c r="AD56" i="28"/>
  <c r="AE56" i="28"/>
  <c r="AD57" i="28"/>
  <c r="AE57" i="28"/>
  <c r="AD58" i="28"/>
  <c r="AE58" i="28"/>
  <c r="AD59" i="28"/>
  <c r="AE59" i="28"/>
  <c r="AD60" i="28"/>
  <c r="AE60" i="28"/>
  <c r="AD61" i="28"/>
  <c r="AE61" i="28"/>
  <c r="AD62" i="28"/>
  <c r="AE62" i="28"/>
  <c r="AD63" i="28"/>
  <c r="AE63" i="28"/>
  <c r="AD64" i="28"/>
  <c r="AE64" i="28"/>
  <c r="AD65" i="28"/>
  <c r="AE65" i="28"/>
  <c r="AD66" i="28"/>
  <c r="AE66" i="28"/>
  <c r="AD67" i="28"/>
  <c r="AE67" i="28"/>
  <c r="AD68" i="28"/>
  <c r="AE68" i="28"/>
  <c r="AD69" i="28"/>
  <c r="AE69" i="28"/>
  <c r="AD70" i="28"/>
  <c r="AE70" i="28"/>
  <c r="AD71" i="28"/>
  <c r="AE71" i="28"/>
  <c r="AD72" i="28"/>
  <c r="AE72" i="28"/>
  <c r="AD73" i="28"/>
  <c r="AE73" i="28"/>
  <c r="AD74" i="28"/>
  <c r="AE74" i="28"/>
  <c r="AD75" i="28"/>
  <c r="AE75" i="28"/>
  <c r="AD76" i="28"/>
  <c r="AE76" i="28"/>
  <c r="AD77" i="28"/>
  <c r="AE77" i="28"/>
  <c r="AD78" i="28"/>
  <c r="AE78" i="28"/>
  <c r="AD79" i="28"/>
  <c r="AE79" i="28"/>
  <c r="AD80" i="28"/>
  <c r="AE80" i="28"/>
  <c r="AD81" i="28"/>
  <c r="AE81" i="28"/>
  <c r="AD82" i="28"/>
  <c r="AE82" i="28"/>
  <c r="AD83" i="28"/>
  <c r="AE83" i="28"/>
  <c r="AD84" i="28"/>
  <c r="AE84" i="28"/>
  <c r="AD85" i="28"/>
  <c r="AE85" i="28"/>
  <c r="AD86" i="28"/>
  <c r="AE86" i="28"/>
  <c r="AD87" i="28"/>
  <c r="AE87" i="28"/>
  <c r="AD88" i="28"/>
  <c r="AE88" i="28"/>
  <c r="AD89" i="28"/>
  <c r="AE89" i="28"/>
  <c r="AD90" i="28"/>
  <c r="AE90" i="28"/>
  <c r="AD91" i="28"/>
  <c r="AE91" i="28"/>
  <c r="AD92" i="28"/>
  <c r="AE92" i="28"/>
  <c r="AD93" i="28"/>
  <c r="AE93" i="28"/>
  <c r="AD94" i="28"/>
  <c r="AE94" i="28"/>
  <c r="AD95" i="28"/>
  <c r="AE95" i="28"/>
  <c r="AD96" i="28"/>
  <c r="AE96" i="28"/>
  <c r="AD97" i="28"/>
  <c r="AE97" i="28"/>
  <c r="AD98" i="28"/>
  <c r="AE98" i="28"/>
  <c r="AD99" i="28"/>
  <c r="AE99" i="28"/>
  <c r="AD100" i="28"/>
  <c r="AE100" i="28"/>
  <c r="AD101" i="28"/>
  <c r="AE101" i="28"/>
  <c r="AD102" i="28"/>
  <c r="AE102" i="28"/>
  <c r="AD103" i="28"/>
  <c r="AE103" i="28"/>
  <c r="AD104" i="28"/>
  <c r="AE104" i="28"/>
  <c r="AD105" i="28"/>
  <c r="AE105" i="28"/>
  <c r="AD106" i="28"/>
  <c r="AE106" i="28"/>
  <c r="AD107" i="28"/>
  <c r="AE107" i="28"/>
  <c r="AD108" i="28"/>
  <c r="AE108" i="28"/>
  <c r="AD109" i="28"/>
  <c r="AE109" i="28"/>
  <c r="AD110" i="28"/>
  <c r="AE110" i="28"/>
  <c r="AD111" i="28"/>
  <c r="AE111" i="28"/>
  <c r="AD112" i="28"/>
  <c r="AE112" i="28"/>
  <c r="AD113" i="28"/>
  <c r="AE113" i="28"/>
  <c r="AD114" i="28"/>
  <c r="AE114" i="28"/>
  <c r="AD115" i="28"/>
  <c r="AE115" i="28"/>
  <c r="AD116" i="28"/>
  <c r="AE116" i="28"/>
  <c r="AD117" i="28"/>
  <c r="AE117" i="28"/>
  <c r="AD118" i="28"/>
  <c r="AE118" i="28"/>
  <c r="AD119" i="28"/>
  <c r="AE119" i="28"/>
  <c r="AD120" i="28"/>
  <c r="AE120" i="28"/>
  <c r="AD121" i="28"/>
  <c r="AE121" i="28"/>
  <c r="AD122" i="28"/>
  <c r="AE122" i="28"/>
  <c r="AD123" i="28"/>
  <c r="AE123" i="28"/>
  <c r="AD124" i="28"/>
  <c r="AE124" i="28"/>
  <c r="AD125" i="28"/>
  <c r="AE125" i="28"/>
  <c r="AD126" i="28"/>
  <c r="AE126" i="28"/>
  <c r="AD127" i="28"/>
  <c r="AE127" i="28"/>
  <c r="AD128" i="28"/>
  <c r="AE128" i="28"/>
  <c r="AD129" i="28"/>
  <c r="AE129" i="28"/>
  <c r="AD130" i="28"/>
  <c r="AE130" i="28"/>
  <c r="AD131" i="28"/>
  <c r="AE131" i="28"/>
  <c r="AD132" i="28"/>
  <c r="AE132" i="28"/>
  <c r="AD133" i="28"/>
  <c r="AE133" i="28"/>
  <c r="AD134" i="28"/>
  <c r="AE134" i="28"/>
  <c r="AD135" i="28"/>
  <c r="AE135" i="28"/>
  <c r="AD136" i="28"/>
  <c r="AE136" i="28"/>
  <c r="AD137" i="28"/>
  <c r="AE137" i="28"/>
  <c r="AD138" i="28"/>
  <c r="AE138" i="28"/>
  <c r="AD139" i="28"/>
  <c r="AE139" i="28"/>
  <c r="AD140" i="28"/>
  <c r="AE140" i="28"/>
  <c r="AD141" i="28"/>
  <c r="AE141" i="28"/>
  <c r="AD142" i="28"/>
  <c r="AE142" i="28"/>
  <c r="AD143" i="28"/>
  <c r="AE143" i="28"/>
  <c r="AD144" i="28"/>
  <c r="AE144" i="28"/>
  <c r="AD145" i="28"/>
  <c r="AE145" i="28"/>
  <c r="AD146" i="28"/>
  <c r="AE146" i="28"/>
  <c r="AD147" i="28"/>
  <c r="AE147" i="28"/>
  <c r="AD148" i="28"/>
  <c r="AE148" i="28"/>
  <c r="AD149" i="28"/>
  <c r="AE149" i="28"/>
  <c r="AD150" i="28"/>
  <c r="AE150" i="28"/>
  <c r="AD151" i="28"/>
  <c r="AE151" i="28"/>
  <c r="AD152" i="28"/>
  <c r="AE152" i="28"/>
  <c r="AD153" i="28"/>
  <c r="AE153" i="28"/>
  <c r="AD154" i="28"/>
  <c r="AE154" i="28"/>
  <c r="AD155" i="28"/>
  <c r="AE155" i="28"/>
  <c r="AD156" i="28"/>
  <c r="AE156" i="28"/>
  <c r="AD157" i="28"/>
  <c r="AE157" i="28"/>
  <c r="AD158" i="28"/>
  <c r="AE158" i="28"/>
  <c r="AD159" i="28"/>
  <c r="AE159" i="28"/>
  <c r="AD160" i="28"/>
  <c r="AE160" i="28"/>
  <c r="AD161" i="28"/>
  <c r="AE161" i="28"/>
  <c r="AD162" i="28"/>
  <c r="AE162" i="28"/>
  <c r="AD163" i="28"/>
  <c r="AE163" i="28"/>
  <c r="AD164" i="28"/>
  <c r="AE164" i="28"/>
  <c r="AD165" i="28"/>
  <c r="AE165" i="28"/>
  <c r="AD166" i="28"/>
  <c r="AE166" i="28"/>
  <c r="AD167" i="28"/>
  <c r="AE167" i="28"/>
  <c r="AD168" i="28"/>
  <c r="AE168" i="28"/>
  <c r="AD169" i="28"/>
  <c r="AE169" i="28"/>
  <c r="AD170" i="28"/>
  <c r="AE170" i="28"/>
  <c r="AD171" i="28"/>
  <c r="AE171" i="28"/>
  <c r="AD172" i="28"/>
  <c r="AE172" i="28"/>
  <c r="AD173" i="28"/>
  <c r="AE173" i="28"/>
  <c r="AD174" i="28"/>
  <c r="AE174" i="28"/>
  <c r="AD175" i="28"/>
  <c r="AE175" i="28"/>
  <c r="AD176" i="28"/>
  <c r="AE176" i="28"/>
  <c r="AD177" i="28"/>
  <c r="AE177" i="28"/>
  <c r="AD178" i="28"/>
  <c r="AE178" i="28"/>
  <c r="AD179" i="28"/>
  <c r="AE179" i="28"/>
  <c r="AD180" i="28"/>
  <c r="AE180" i="28"/>
  <c r="AD181" i="28"/>
  <c r="AE181" i="28"/>
  <c r="AD182" i="28"/>
  <c r="AE182" i="28"/>
  <c r="AD183" i="28"/>
  <c r="AE183" i="28"/>
  <c r="AD184" i="28"/>
  <c r="AE184" i="28"/>
  <c r="AD185" i="28"/>
  <c r="AE185" i="28"/>
  <c r="AD186" i="28"/>
  <c r="AE186" i="28"/>
  <c r="AD187" i="28"/>
  <c r="AE187" i="28"/>
  <c r="AD188" i="28"/>
  <c r="AE188" i="28"/>
  <c r="AD189" i="28"/>
  <c r="AE189" i="28"/>
  <c r="AD190" i="28"/>
  <c r="AE190" i="28"/>
  <c r="AD191" i="28"/>
  <c r="AE191" i="28"/>
  <c r="AD192" i="28"/>
  <c r="AE192" i="28"/>
  <c r="AD193" i="28"/>
  <c r="AE193" i="28"/>
  <c r="AD194" i="28"/>
  <c r="AE194" i="28"/>
  <c r="AD195" i="28"/>
  <c r="AE195" i="28"/>
  <c r="AD196" i="28"/>
  <c r="AE196" i="28"/>
  <c r="AD197" i="28"/>
  <c r="AE197" i="28"/>
  <c r="AD198" i="28"/>
  <c r="AE198" i="28"/>
  <c r="AD199" i="28"/>
  <c r="AE199" i="28"/>
  <c r="AD200" i="28"/>
  <c r="AE200" i="28"/>
  <c r="AD201" i="28"/>
  <c r="AE201" i="28"/>
  <c r="AD202" i="28"/>
  <c r="AE202" i="28"/>
  <c r="AD203" i="28"/>
  <c r="AE203" i="28"/>
  <c r="AD204" i="28"/>
  <c r="AE204" i="28"/>
  <c r="AD205" i="28"/>
  <c r="AE205" i="28"/>
  <c r="AD206" i="28"/>
  <c r="AE206" i="28"/>
  <c r="AD207" i="28"/>
  <c r="AE207" i="28"/>
  <c r="AD208" i="28"/>
  <c r="AE208" i="28"/>
  <c r="AD209" i="28"/>
  <c r="AE209" i="28"/>
  <c r="AD210" i="28"/>
  <c r="AE210" i="28"/>
  <c r="AD211" i="28"/>
  <c r="AE211" i="28"/>
  <c r="AD212" i="28"/>
  <c r="AE212" i="28"/>
  <c r="AD213" i="28"/>
  <c r="AE213" i="28"/>
  <c r="AD214" i="28"/>
  <c r="AE214" i="28"/>
  <c r="AD215" i="28"/>
  <c r="AE215" i="28"/>
  <c r="AD216" i="28"/>
  <c r="AE216" i="28"/>
  <c r="AD217" i="28"/>
  <c r="AE217" i="28"/>
  <c r="AD218" i="28"/>
  <c r="AE218" i="28"/>
  <c r="AD219" i="28"/>
  <c r="AE219" i="28"/>
  <c r="AD220" i="28"/>
  <c r="AE220" i="28"/>
  <c r="AD221" i="28"/>
  <c r="AE221" i="28"/>
  <c r="AD222" i="28"/>
  <c r="AE222" i="28"/>
  <c r="AD223" i="28"/>
  <c r="AE223" i="28"/>
  <c r="AD224" i="28"/>
  <c r="AE224" i="28"/>
  <c r="AD225" i="28"/>
  <c r="AE225" i="28"/>
  <c r="AD226" i="28"/>
  <c r="AE226" i="28"/>
  <c r="AD227" i="28"/>
  <c r="AE227" i="28"/>
  <c r="AD228" i="28"/>
  <c r="AE228" i="28"/>
  <c r="AD229" i="28"/>
  <c r="AE229" i="28"/>
  <c r="AD230" i="28"/>
  <c r="AE230" i="28"/>
  <c r="AD231" i="28"/>
  <c r="AE231" i="28"/>
  <c r="AD232" i="28"/>
  <c r="AE232" i="28"/>
  <c r="AD233" i="28"/>
  <c r="AE233" i="28"/>
  <c r="AD234" i="28"/>
  <c r="AE234" i="28"/>
  <c r="AD235" i="28"/>
  <c r="AE235" i="28"/>
  <c r="AD236" i="28"/>
  <c r="AE236" i="28"/>
  <c r="AD237" i="28"/>
  <c r="AE237" i="28"/>
  <c r="AD238" i="28"/>
  <c r="AE238" i="28"/>
  <c r="AD239" i="28"/>
  <c r="AE239" i="28"/>
  <c r="AD240" i="28"/>
  <c r="AE240" i="28"/>
  <c r="AD241" i="28"/>
  <c r="AE241" i="28"/>
  <c r="AD242" i="28"/>
  <c r="AE242" i="28"/>
  <c r="AD243" i="28"/>
  <c r="AE243" i="28"/>
  <c r="AD244" i="28"/>
  <c r="AE244" i="28"/>
  <c r="AD245" i="28"/>
  <c r="AE245" i="28"/>
  <c r="AD246" i="28"/>
  <c r="AE246" i="28"/>
  <c r="AD247" i="28"/>
  <c r="AE247" i="28"/>
  <c r="AD248" i="28"/>
  <c r="AE248" i="28"/>
  <c r="AD249" i="28"/>
  <c r="AE249" i="28"/>
  <c r="AD250" i="28"/>
  <c r="AE250" i="28"/>
  <c r="AD251" i="28"/>
  <c r="AE251" i="28"/>
  <c r="AD252" i="28"/>
  <c r="AE252" i="28"/>
  <c r="AD253" i="28"/>
  <c r="AE253" i="28"/>
  <c r="AD254" i="28"/>
  <c r="AE254" i="28"/>
  <c r="AD255" i="28"/>
  <c r="AE255" i="28"/>
  <c r="AD256" i="28"/>
  <c r="AE256" i="28"/>
  <c r="AD257" i="28"/>
  <c r="AE257" i="28"/>
  <c r="AD258" i="28"/>
  <c r="AE258" i="28"/>
  <c r="AD259" i="28"/>
  <c r="AE259" i="28"/>
  <c r="AD260" i="28"/>
  <c r="AE260" i="28"/>
  <c r="AD261" i="28"/>
  <c r="AE261" i="28"/>
  <c r="AD262" i="28"/>
  <c r="AE262" i="28"/>
  <c r="AD263" i="28"/>
  <c r="AE263" i="28"/>
  <c r="AD264" i="28"/>
  <c r="AE264" i="28"/>
  <c r="AD265" i="28"/>
  <c r="AE265" i="28"/>
  <c r="AD266" i="28"/>
  <c r="AE266" i="28"/>
  <c r="AD267" i="28"/>
  <c r="AE267" i="28"/>
  <c r="AD268" i="28"/>
  <c r="AE268" i="28"/>
  <c r="AD269" i="28"/>
  <c r="AE269" i="28"/>
  <c r="AD270" i="28"/>
  <c r="AE270" i="28"/>
  <c r="AD271" i="28"/>
  <c r="AE271" i="28"/>
  <c r="AD272" i="28"/>
  <c r="AE272" i="28"/>
  <c r="AD273" i="28"/>
  <c r="AE273" i="28"/>
  <c r="AD274" i="28"/>
  <c r="AE274" i="28"/>
  <c r="AD275" i="28"/>
  <c r="AE275" i="28"/>
  <c r="AD276" i="28"/>
  <c r="AE276" i="28"/>
  <c r="AD277" i="28"/>
  <c r="AE277" i="28"/>
  <c r="AD278" i="28"/>
  <c r="AE278" i="28"/>
  <c r="AD279" i="28"/>
  <c r="AE279" i="28"/>
  <c r="AD280" i="28"/>
  <c r="AE280" i="28"/>
  <c r="AD281" i="28"/>
  <c r="AE281" i="28"/>
  <c r="AD282" i="28"/>
  <c r="AE282" i="28"/>
  <c r="AD283" i="28"/>
  <c r="AE283" i="28"/>
  <c r="AD284" i="28"/>
  <c r="AE284" i="28"/>
  <c r="AD285" i="28"/>
  <c r="AE285" i="28"/>
  <c r="AD286" i="28"/>
  <c r="AE286" i="28"/>
  <c r="AD287" i="28"/>
  <c r="AE287" i="28"/>
  <c r="AD288" i="28"/>
  <c r="AE288" i="28"/>
  <c r="AD289" i="28"/>
  <c r="AE289" i="28"/>
  <c r="AD290" i="28"/>
  <c r="AE290" i="28"/>
  <c r="AD291" i="28"/>
  <c r="AE291" i="28"/>
  <c r="AD292" i="28"/>
  <c r="AE292" i="28"/>
  <c r="AD293" i="28"/>
  <c r="AE293" i="28"/>
  <c r="AD294" i="28"/>
  <c r="AE294" i="28"/>
  <c r="AD295" i="28"/>
  <c r="AE295" i="28"/>
  <c r="AD296" i="28"/>
  <c r="AE296" i="28"/>
  <c r="AD297" i="28"/>
  <c r="AE297" i="28"/>
  <c r="AD298" i="28"/>
  <c r="AE298" i="28"/>
  <c r="AD299" i="28"/>
  <c r="AE299" i="28"/>
  <c r="AD300" i="28"/>
  <c r="AE300" i="28"/>
  <c r="AE5" i="28"/>
  <c r="AD5" i="28"/>
  <c r="AD6" i="26"/>
  <c r="AE6" i="26"/>
  <c r="AD7" i="26"/>
  <c r="AE7" i="26"/>
  <c r="AD8" i="26"/>
  <c r="AE8" i="26"/>
  <c r="AD9" i="26"/>
  <c r="AE9" i="26"/>
  <c r="AD10" i="26"/>
  <c r="AE10" i="26"/>
  <c r="AD11" i="26"/>
  <c r="AE11" i="26"/>
  <c r="AD12" i="26"/>
  <c r="AE12" i="26"/>
  <c r="AD13" i="26"/>
  <c r="AE13" i="26"/>
  <c r="AD14" i="26"/>
  <c r="AE14" i="26"/>
  <c r="AD15" i="26"/>
  <c r="AE15" i="26"/>
  <c r="AD16" i="26"/>
  <c r="AE16" i="26"/>
  <c r="AD17" i="26"/>
  <c r="AE17" i="26"/>
  <c r="AD18" i="26"/>
  <c r="AE18" i="26"/>
  <c r="AD19" i="26"/>
  <c r="AE19" i="26"/>
  <c r="AD20" i="26"/>
  <c r="AE20" i="26"/>
  <c r="AD21" i="26"/>
  <c r="AE21" i="26"/>
  <c r="AD22" i="26"/>
  <c r="AE22" i="26"/>
  <c r="AD23" i="26"/>
  <c r="AE23" i="26"/>
  <c r="AD24" i="26"/>
  <c r="AE24" i="26"/>
  <c r="AD25" i="26"/>
  <c r="AE25" i="26"/>
  <c r="AD26" i="26"/>
  <c r="AE26" i="26"/>
  <c r="AD27" i="26"/>
  <c r="AE27" i="26"/>
  <c r="AD28" i="26"/>
  <c r="AE28" i="26"/>
  <c r="AD29" i="26"/>
  <c r="AE29" i="26"/>
  <c r="AD30" i="26"/>
  <c r="AE30" i="26"/>
  <c r="AD31" i="26"/>
  <c r="AE31" i="26"/>
  <c r="AD32" i="26"/>
  <c r="AE32" i="26"/>
  <c r="AD33" i="26"/>
  <c r="AE33" i="26"/>
  <c r="AD34" i="26"/>
  <c r="AE34" i="26"/>
  <c r="AD35" i="26"/>
  <c r="AE35" i="26"/>
  <c r="AD36" i="26"/>
  <c r="AE36" i="26"/>
  <c r="AD37" i="26"/>
  <c r="AE37" i="26"/>
  <c r="AD38" i="26"/>
  <c r="AE38" i="26"/>
  <c r="AD39" i="26"/>
  <c r="AE39" i="26"/>
  <c r="AD40" i="26"/>
  <c r="AE40" i="26"/>
  <c r="AD41" i="26"/>
  <c r="AE41" i="26"/>
  <c r="AD42" i="26"/>
  <c r="AE42" i="26"/>
  <c r="AD43" i="26"/>
  <c r="AE43" i="26"/>
  <c r="AD44" i="26"/>
  <c r="AE44" i="26"/>
  <c r="AD45" i="26"/>
  <c r="AE45" i="26"/>
  <c r="AD46" i="26"/>
  <c r="AE46" i="26"/>
  <c r="AD47" i="26"/>
  <c r="AE47" i="26"/>
  <c r="AD48" i="26"/>
  <c r="AE48" i="26"/>
  <c r="AD49" i="26"/>
  <c r="AE49" i="26"/>
  <c r="AD50" i="26"/>
  <c r="AE50" i="26"/>
  <c r="AD51" i="26"/>
  <c r="AE51" i="26"/>
  <c r="AD52" i="26"/>
  <c r="AE52" i="26"/>
  <c r="AD53" i="26"/>
  <c r="AE53" i="26"/>
  <c r="AD54" i="26"/>
  <c r="AE54" i="26"/>
  <c r="AD55" i="26"/>
  <c r="AE55" i="26"/>
  <c r="AD56" i="26"/>
  <c r="AE56" i="26"/>
  <c r="AD57" i="26"/>
  <c r="AE57" i="26"/>
  <c r="AD58" i="26"/>
  <c r="AE58" i="26"/>
  <c r="AD59" i="26"/>
  <c r="AE59" i="26"/>
  <c r="AD60" i="26"/>
  <c r="AE60" i="26"/>
  <c r="AD61" i="26"/>
  <c r="AE61" i="26"/>
  <c r="AD62" i="26"/>
  <c r="AE62" i="26"/>
  <c r="AD63" i="26"/>
  <c r="AE63" i="26"/>
  <c r="AD64" i="26"/>
  <c r="AE64" i="26"/>
  <c r="AD65" i="26"/>
  <c r="AE65" i="26"/>
  <c r="AD66" i="26"/>
  <c r="AE66" i="26"/>
  <c r="AD67" i="26"/>
  <c r="AE67" i="26"/>
  <c r="AD68" i="26"/>
  <c r="AE68" i="26"/>
  <c r="AD69" i="26"/>
  <c r="AE69" i="26"/>
  <c r="AD70" i="26"/>
  <c r="AE70" i="26"/>
  <c r="AD71" i="26"/>
  <c r="AE71" i="26"/>
  <c r="AD72" i="26"/>
  <c r="AE72" i="26"/>
  <c r="AD73" i="26"/>
  <c r="AE73" i="26"/>
  <c r="AD74" i="26"/>
  <c r="AE74" i="26"/>
  <c r="AD75" i="26"/>
  <c r="AE75" i="26"/>
  <c r="AD76" i="26"/>
  <c r="AE76" i="26"/>
  <c r="AD77" i="26"/>
  <c r="AE77" i="26"/>
  <c r="AD78" i="26"/>
  <c r="AE78" i="26"/>
  <c r="AD79" i="26"/>
  <c r="AE79" i="26"/>
  <c r="AD80" i="26"/>
  <c r="AE80" i="26"/>
  <c r="AD81" i="26"/>
  <c r="AE81" i="26"/>
  <c r="AD82" i="26"/>
  <c r="AE82" i="26"/>
  <c r="AD83" i="26"/>
  <c r="AE83" i="26"/>
  <c r="AD84" i="26"/>
  <c r="AE84" i="26"/>
  <c r="AD85" i="26"/>
  <c r="AE85" i="26"/>
  <c r="AD86" i="26"/>
  <c r="AE86" i="26"/>
  <c r="AD87" i="26"/>
  <c r="AE87" i="26"/>
  <c r="AD88" i="26"/>
  <c r="AE88" i="26"/>
  <c r="AD89" i="26"/>
  <c r="AE89" i="26"/>
  <c r="AD90" i="26"/>
  <c r="AE90" i="26"/>
  <c r="AD91" i="26"/>
  <c r="AE91" i="26"/>
  <c r="AD92" i="26"/>
  <c r="AE92" i="26"/>
  <c r="AD93" i="26"/>
  <c r="AE93" i="26"/>
  <c r="AD94" i="26"/>
  <c r="AE94" i="26"/>
  <c r="AD95" i="26"/>
  <c r="AE95" i="26"/>
  <c r="AD96" i="26"/>
  <c r="AE96" i="26"/>
  <c r="AD97" i="26"/>
  <c r="AE97" i="26"/>
  <c r="AD98" i="26"/>
  <c r="AE98" i="26"/>
  <c r="AD99" i="26"/>
  <c r="AE99" i="26"/>
  <c r="AD100" i="26"/>
  <c r="AE100" i="26"/>
  <c r="AD101" i="26"/>
  <c r="AE101" i="26"/>
  <c r="AD102" i="26"/>
  <c r="AE102" i="26"/>
  <c r="AD103" i="26"/>
  <c r="AE103" i="26"/>
  <c r="AD104" i="26"/>
  <c r="AE104" i="26"/>
  <c r="AD105" i="26"/>
  <c r="AE105" i="26"/>
  <c r="AD106" i="26"/>
  <c r="AE106" i="26"/>
  <c r="AD107" i="26"/>
  <c r="AE107" i="26"/>
  <c r="AD108" i="26"/>
  <c r="AE108" i="26"/>
  <c r="AD109" i="26"/>
  <c r="AE109" i="26"/>
  <c r="AD110" i="26"/>
  <c r="AE110" i="26"/>
  <c r="AD111" i="26"/>
  <c r="AE111" i="26"/>
  <c r="AD112" i="26"/>
  <c r="AE112" i="26"/>
  <c r="AD113" i="26"/>
  <c r="AE113" i="26"/>
  <c r="AD114" i="26"/>
  <c r="AE114" i="26"/>
  <c r="AD115" i="26"/>
  <c r="AE115" i="26"/>
  <c r="AD116" i="26"/>
  <c r="AE116" i="26"/>
  <c r="AD117" i="26"/>
  <c r="AE117" i="26"/>
  <c r="AD118" i="26"/>
  <c r="AE118" i="26"/>
  <c r="AD119" i="26"/>
  <c r="AE119" i="26"/>
  <c r="AD120" i="26"/>
  <c r="AE120" i="26"/>
  <c r="AD121" i="26"/>
  <c r="AE121" i="26"/>
  <c r="AD122" i="26"/>
  <c r="AE122" i="26"/>
  <c r="AD123" i="26"/>
  <c r="AE123" i="26"/>
  <c r="AD124" i="26"/>
  <c r="AE124" i="26"/>
  <c r="AD125" i="26"/>
  <c r="AE125" i="26"/>
  <c r="AD126" i="26"/>
  <c r="AE126" i="26"/>
  <c r="AD127" i="26"/>
  <c r="AE127" i="26"/>
  <c r="AD128" i="26"/>
  <c r="AE128" i="26"/>
  <c r="AD129" i="26"/>
  <c r="AE129" i="26"/>
  <c r="AD130" i="26"/>
  <c r="AE130" i="26"/>
  <c r="AD131" i="26"/>
  <c r="AE131" i="26"/>
  <c r="AD132" i="26"/>
  <c r="AE132" i="26"/>
  <c r="AD133" i="26"/>
  <c r="AE133" i="26"/>
  <c r="AD134" i="26"/>
  <c r="AE134" i="26"/>
  <c r="AD135" i="26"/>
  <c r="AE135" i="26"/>
  <c r="AD136" i="26"/>
  <c r="AE136" i="26"/>
  <c r="AD137" i="26"/>
  <c r="AE137" i="26"/>
  <c r="AD138" i="26"/>
  <c r="AE138" i="26"/>
  <c r="AD139" i="26"/>
  <c r="AE139" i="26"/>
  <c r="AD140" i="26"/>
  <c r="AE140" i="26"/>
  <c r="AD141" i="26"/>
  <c r="AE141" i="26"/>
  <c r="AD142" i="26"/>
  <c r="AE142" i="26"/>
  <c r="AD143" i="26"/>
  <c r="AE143" i="26"/>
  <c r="AD144" i="26"/>
  <c r="AE144" i="26"/>
  <c r="AD145" i="26"/>
  <c r="AE145" i="26"/>
  <c r="AD146" i="26"/>
  <c r="AE146" i="26"/>
  <c r="AD147" i="26"/>
  <c r="AE147" i="26"/>
  <c r="AD148" i="26"/>
  <c r="AE148" i="26"/>
  <c r="AD149" i="26"/>
  <c r="AE149" i="26"/>
  <c r="AD150" i="26"/>
  <c r="AE150" i="26"/>
  <c r="AD151" i="26"/>
  <c r="AE151" i="26"/>
  <c r="AD152" i="26"/>
  <c r="AE152" i="26"/>
  <c r="AD153" i="26"/>
  <c r="AE153" i="26"/>
  <c r="AD154" i="26"/>
  <c r="AE154" i="26"/>
  <c r="AD155" i="26"/>
  <c r="AE155" i="26"/>
  <c r="AD156" i="26"/>
  <c r="AE156" i="26"/>
  <c r="AD157" i="26"/>
  <c r="AE157" i="26"/>
  <c r="AD158" i="26"/>
  <c r="AE158" i="26"/>
  <c r="AD159" i="26"/>
  <c r="AE159" i="26"/>
  <c r="AD160" i="26"/>
  <c r="AE160" i="26"/>
  <c r="AD161" i="26"/>
  <c r="AE161" i="26"/>
  <c r="AD162" i="26"/>
  <c r="AE162" i="26"/>
  <c r="AD163" i="26"/>
  <c r="AE163" i="26"/>
  <c r="AD164" i="26"/>
  <c r="AE164" i="26"/>
  <c r="AD165" i="26"/>
  <c r="AE165" i="26"/>
  <c r="AD166" i="26"/>
  <c r="AE166" i="26"/>
  <c r="AD167" i="26"/>
  <c r="AE167" i="26"/>
  <c r="AD168" i="26"/>
  <c r="AE168" i="26"/>
  <c r="AD169" i="26"/>
  <c r="AE169" i="26"/>
  <c r="AD170" i="26"/>
  <c r="AE170" i="26"/>
  <c r="AD171" i="26"/>
  <c r="AE171" i="26"/>
  <c r="AD172" i="26"/>
  <c r="AE172" i="26"/>
  <c r="AD173" i="26"/>
  <c r="AE173" i="26"/>
  <c r="AD174" i="26"/>
  <c r="AE174" i="26"/>
  <c r="AD175" i="26"/>
  <c r="AE175" i="26"/>
  <c r="AD176" i="26"/>
  <c r="AE176" i="26"/>
  <c r="AD177" i="26"/>
  <c r="AE177" i="26"/>
  <c r="AD178" i="26"/>
  <c r="AE178" i="26"/>
  <c r="AD179" i="26"/>
  <c r="AE179" i="26"/>
  <c r="AD180" i="26"/>
  <c r="AE180" i="26"/>
  <c r="AD181" i="26"/>
  <c r="AE181" i="26"/>
  <c r="AD182" i="26"/>
  <c r="AE182" i="26"/>
  <c r="AD183" i="26"/>
  <c r="AE183" i="26"/>
  <c r="AD184" i="26"/>
  <c r="AE184" i="26"/>
  <c r="AD185" i="26"/>
  <c r="AE185" i="26"/>
  <c r="AD186" i="26"/>
  <c r="AE186" i="26"/>
  <c r="AD187" i="26"/>
  <c r="AE187" i="26"/>
  <c r="AD188" i="26"/>
  <c r="AE188" i="26"/>
  <c r="AD189" i="26"/>
  <c r="AE189" i="26"/>
  <c r="AD190" i="26"/>
  <c r="AE190" i="26"/>
  <c r="AD191" i="26"/>
  <c r="AE191" i="26"/>
  <c r="AD192" i="26"/>
  <c r="AE192" i="26"/>
  <c r="AD193" i="26"/>
  <c r="AE193" i="26"/>
  <c r="AD194" i="26"/>
  <c r="AE194" i="26"/>
  <c r="AD195" i="26"/>
  <c r="AE195" i="26"/>
  <c r="AD196" i="26"/>
  <c r="AE196" i="26"/>
  <c r="AD197" i="26"/>
  <c r="AE197" i="26"/>
  <c r="AD198" i="26"/>
  <c r="AE198" i="26"/>
  <c r="AD199" i="26"/>
  <c r="AE199" i="26"/>
  <c r="AD200" i="26"/>
  <c r="AE200" i="26"/>
  <c r="AD201" i="26"/>
  <c r="AE201" i="26"/>
  <c r="AD202" i="26"/>
  <c r="AE202" i="26"/>
  <c r="AD203" i="26"/>
  <c r="AE203" i="26"/>
  <c r="AD204" i="26"/>
  <c r="AE204" i="26"/>
  <c r="AD205" i="26"/>
  <c r="AE205" i="26"/>
  <c r="AD206" i="26"/>
  <c r="AE206" i="26"/>
  <c r="AD207" i="26"/>
  <c r="AE207" i="26"/>
  <c r="AD208" i="26"/>
  <c r="AE208" i="26"/>
  <c r="AD209" i="26"/>
  <c r="AE209" i="26"/>
  <c r="AD210" i="26"/>
  <c r="AE210" i="26"/>
  <c r="AD211" i="26"/>
  <c r="AE211" i="26"/>
  <c r="AD212" i="26"/>
  <c r="AE212" i="26"/>
  <c r="AD213" i="26"/>
  <c r="AE213" i="26"/>
  <c r="AD214" i="26"/>
  <c r="AE214" i="26"/>
  <c r="AD215" i="26"/>
  <c r="AE215" i="26"/>
  <c r="AD216" i="26"/>
  <c r="AE216" i="26"/>
  <c r="AD217" i="26"/>
  <c r="AE217" i="26"/>
  <c r="AD218" i="26"/>
  <c r="AE218" i="26"/>
  <c r="AD219" i="26"/>
  <c r="AE219" i="26"/>
  <c r="AD220" i="26"/>
  <c r="AE220" i="26"/>
  <c r="AD221" i="26"/>
  <c r="AE221" i="26"/>
  <c r="AD222" i="26"/>
  <c r="AE222" i="26"/>
  <c r="AD223" i="26"/>
  <c r="AE223" i="26"/>
  <c r="AD224" i="26"/>
  <c r="AE224" i="26"/>
  <c r="AD225" i="26"/>
  <c r="AE225" i="26"/>
  <c r="AD226" i="26"/>
  <c r="AE226" i="26"/>
  <c r="AD227" i="26"/>
  <c r="AE227" i="26"/>
  <c r="AD228" i="26"/>
  <c r="AE228" i="26"/>
  <c r="AD229" i="26"/>
  <c r="AE229" i="26"/>
  <c r="AD230" i="26"/>
  <c r="AE230" i="26"/>
  <c r="AD231" i="26"/>
  <c r="AE231" i="26"/>
  <c r="AD232" i="26"/>
  <c r="AE232" i="26"/>
  <c r="AD233" i="26"/>
  <c r="AE233" i="26"/>
  <c r="AD234" i="26"/>
  <c r="AE234" i="26"/>
  <c r="AD235" i="26"/>
  <c r="AE235" i="26"/>
  <c r="AD236" i="26"/>
  <c r="AE236" i="26"/>
  <c r="AD237" i="26"/>
  <c r="AE237" i="26"/>
  <c r="AD238" i="26"/>
  <c r="AE238" i="26"/>
  <c r="AD239" i="26"/>
  <c r="AE239" i="26"/>
  <c r="AD240" i="26"/>
  <c r="AE240" i="26"/>
  <c r="AD241" i="26"/>
  <c r="AE241" i="26"/>
  <c r="AD242" i="26"/>
  <c r="AE242" i="26"/>
  <c r="AD243" i="26"/>
  <c r="AE243" i="26"/>
  <c r="AD244" i="26"/>
  <c r="AE244" i="26"/>
  <c r="AD245" i="26"/>
  <c r="AE245" i="26"/>
  <c r="AD246" i="26"/>
  <c r="AE246" i="26"/>
  <c r="AD247" i="26"/>
  <c r="AE247" i="26"/>
  <c r="AD248" i="26"/>
  <c r="AE248" i="26"/>
  <c r="AD249" i="26"/>
  <c r="AE249" i="26"/>
  <c r="AD250" i="26"/>
  <c r="AE250" i="26"/>
  <c r="AD251" i="26"/>
  <c r="AE251" i="26"/>
  <c r="AD252" i="26"/>
  <c r="AE252" i="26"/>
  <c r="AD253" i="26"/>
  <c r="AE253" i="26"/>
  <c r="AD254" i="26"/>
  <c r="AE254" i="26"/>
  <c r="AD255" i="26"/>
  <c r="AE255" i="26"/>
  <c r="AD256" i="26"/>
  <c r="AE256" i="26"/>
  <c r="AD257" i="26"/>
  <c r="AE257" i="26"/>
  <c r="AD258" i="26"/>
  <c r="AE258" i="26"/>
  <c r="AD259" i="26"/>
  <c r="AE259" i="26"/>
  <c r="AD260" i="26"/>
  <c r="AE260" i="26"/>
  <c r="AD261" i="26"/>
  <c r="AE261" i="26"/>
  <c r="AD262" i="26"/>
  <c r="AE262" i="26"/>
  <c r="AD263" i="26"/>
  <c r="AE263" i="26"/>
  <c r="AD264" i="26"/>
  <c r="AE264" i="26"/>
  <c r="AD265" i="26"/>
  <c r="AE265" i="26"/>
  <c r="AD266" i="26"/>
  <c r="AE266" i="26"/>
  <c r="AD267" i="26"/>
  <c r="AE267" i="26"/>
  <c r="AD268" i="26"/>
  <c r="AE268" i="26"/>
  <c r="AD269" i="26"/>
  <c r="AE269" i="26"/>
  <c r="AD270" i="26"/>
  <c r="AE270" i="26"/>
  <c r="AD271" i="26"/>
  <c r="AE271" i="26"/>
  <c r="AD272" i="26"/>
  <c r="AE272" i="26"/>
  <c r="AD273" i="26"/>
  <c r="AE273" i="26"/>
  <c r="AD274" i="26"/>
  <c r="AE274" i="26"/>
  <c r="AD275" i="26"/>
  <c r="AE275" i="26"/>
  <c r="AD276" i="26"/>
  <c r="AE276" i="26"/>
  <c r="AD277" i="26"/>
  <c r="AE277" i="26"/>
  <c r="AD278" i="26"/>
  <c r="AE278" i="26"/>
  <c r="AD279" i="26"/>
  <c r="AE279" i="26"/>
  <c r="AD280" i="26"/>
  <c r="AE280" i="26"/>
  <c r="AD281" i="26"/>
  <c r="AE281" i="26"/>
  <c r="AD282" i="26"/>
  <c r="AE282" i="26"/>
  <c r="AD283" i="26"/>
  <c r="AE283" i="26"/>
  <c r="AD284" i="26"/>
  <c r="AE284" i="26"/>
  <c r="AD285" i="26"/>
  <c r="AE285" i="26"/>
  <c r="AD286" i="26"/>
  <c r="AE286" i="26"/>
  <c r="AD287" i="26"/>
  <c r="AE287" i="26"/>
  <c r="AD288" i="26"/>
  <c r="AE288" i="26"/>
  <c r="AD289" i="26"/>
  <c r="AE289" i="26"/>
  <c r="AD290" i="26"/>
  <c r="AE290" i="26"/>
  <c r="AD291" i="26"/>
  <c r="AE291" i="26"/>
  <c r="AD292" i="26"/>
  <c r="AE292" i="26"/>
  <c r="AD293" i="26"/>
  <c r="AE293" i="26"/>
  <c r="AD294" i="26"/>
  <c r="AE294" i="26"/>
  <c r="AD295" i="26"/>
  <c r="AE295" i="26"/>
  <c r="AD296" i="26"/>
  <c r="AE296" i="26"/>
  <c r="AD297" i="26"/>
  <c r="AE297" i="26"/>
  <c r="AD298" i="26"/>
  <c r="AE298" i="26"/>
  <c r="AD299" i="26"/>
  <c r="AE299" i="26"/>
  <c r="AD300" i="26"/>
  <c r="AE300" i="26"/>
  <c r="AE5" i="26"/>
  <c r="AD5" i="26"/>
  <c r="AD297" i="17"/>
  <c r="AE297" i="17"/>
  <c r="AF297" i="17" s="1"/>
  <c r="AD298" i="17"/>
  <c r="AE298" i="17"/>
  <c r="AF298" i="17" s="1"/>
  <c r="AD299" i="17"/>
  <c r="AE299" i="17"/>
  <c r="AF299" i="17" s="1"/>
  <c r="AD300" i="17"/>
  <c r="AE300" i="17"/>
  <c r="AF300" i="17" s="1"/>
  <c r="AD6" i="3"/>
  <c r="AE6" i="3"/>
  <c r="AD7" i="3"/>
  <c r="AE7" i="3"/>
  <c r="AD8" i="3"/>
  <c r="AE8" i="3"/>
  <c r="AD9" i="3"/>
  <c r="AE9" i="3"/>
  <c r="AD10" i="3"/>
  <c r="AE10" i="3"/>
  <c r="AD11" i="3"/>
  <c r="AE11" i="3"/>
  <c r="AD12" i="3"/>
  <c r="AE12" i="3"/>
  <c r="AD13" i="3"/>
  <c r="AE13" i="3"/>
  <c r="AD14" i="3"/>
  <c r="AE14" i="3"/>
  <c r="AD15" i="3"/>
  <c r="AE15" i="3"/>
  <c r="AD16" i="3"/>
  <c r="AE16" i="3"/>
  <c r="AD17" i="3"/>
  <c r="AE17" i="3"/>
  <c r="AD18" i="3"/>
  <c r="AE18" i="3"/>
  <c r="AD19" i="3"/>
  <c r="AE19" i="3"/>
  <c r="AD20" i="3"/>
  <c r="AE20" i="3"/>
  <c r="AD21" i="3"/>
  <c r="AE21" i="3"/>
  <c r="AD22" i="3"/>
  <c r="AE22" i="3"/>
  <c r="AD23" i="3"/>
  <c r="AE23" i="3"/>
  <c r="AD24" i="3"/>
  <c r="AE24" i="3"/>
  <c r="AD25" i="3"/>
  <c r="AE25" i="3"/>
  <c r="AD26" i="3"/>
  <c r="AE26" i="3"/>
  <c r="AD27" i="3"/>
  <c r="AE27" i="3"/>
  <c r="AD28" i="3"/>
  <c r="AE28" i="3"/>
  <c r="AD29" i="3"/>
  <c r="AE29" i="3"/>
  <c r="AD30" i="3"/>
  <c r="AE30" i="3"/>
  <c r="AD31" i="3"/>
  <c r="AE31" i="3"/>
  <c r="AD32" i="3"/>
  <c r="AE32" i="3"/>
  <c r="AD33" i="3"/>
  <c r="AE33" i="3"/>
  <c r="AD34" i="3"/>
  <c r="AE34" i="3"/>
  <c r="AD35" i="3"/>
  <c r="AE35" i="3"/>
  <c r="AD36" i="3"/>
  <c r="AE36" i="3"/>
  <c r="AD37" i="3"/>
  <c r="AE37" i="3"/>
  <c r="AD38" i="3"/>
  <c r="AE38" i="3"/>
  <c r="AD39" i="3"/>
  <c r="AE39" i="3"/>
  <c r="AD40" i="3"/>
  <c r="AE40" i="3"/>
  <c r="AD41" i="3"/>
  <c r="AE41" i="3"/>
  <c r="AD42" i="3"/>
  <c r="AE42" i="3"/>
  <c r="AD43" i="3"/>
  <c r="AE43" i="3"/>
  <c r="AD44" i="3"/>
  <c r="AE44" i="3"/>
  <c r="AD45" i="3"/>
  <c r="AE45" i="3"/>
  <c r="AD46" i="3"/>
  <c r="AE46" i="3"/>
  <c r="AD47" i="3"/>
  <c r="AE47" i="3"/>
  <c r="AD48" i="3"/>
  <c r="AE48" i="3"/>
  <c r="AD49" i="3"/>
  <c r="AE49" i="3"/>
  <c r="AD50" i="3"/>
  <c r="AE50" i="3"/>
  <c r="AD51" i="3"/>
  <c r="AE51" i="3"/>
  <c r="AD52" i="3"/>
  <c r="AE52" i="3"/>
  <c r="AD53" i="3"/>
  <c r="AE53" i="3"/>
  <c r="AD54" i="3"/>
  <c r="AE54" i="3"/>
  <c r="AD55" i="3"/>
  <c r="AE55" i="3"/>
  <c r="AD56" i="3"/>
  <c r="AE56" i="3"/>
  <c r="AD57" i="3"/>
  <c r="AE57" i="3"/>
  <c r="AD58" i="3"/>
  <c r="AE58" i="3"/>
  <c r="AD59" i="3"/>
  <c r="AE59" i="3"/>
  <c r="AD60" i="3"/>
  <c r="AE60" i="3"/>
  <c r="AD61" i="3"/>
  <c r="AE61" i="3"/>
  <c r="AD62" i="3"/>
  <c r="AE62" i="3"/>
  <c r="AD63" i="3"/>
  <c r="AE63" i="3"/>
  <c r="AD64" i="3"/>
  <c r="AE64" i="3"/>
  <c r="AD65" i="3"/>
  <c r="AE65" i="3"/>
  <c r="AD66" i="3"/>
  <c r="AE66" i="3"/>
  <c r="AD67" i="3"/>
  <c r="AE67" i="3"/>
  <c r="AD68" i="3"/>
  <c r="AE68" i="3"/>
  <c r="AD69" i="3"/>
  <c r="AE69" i="3"/>
  <c r="AD70" i="3"/>
  <c r="AE70" i="3"/>
  <c r="AD71" i="3"/>
  <c r="AE71" i="3"/>
  <c r="AD72" i="3"/>
  <c r="AE72" i="3"/>
  <c r="AD73" i="3"/>
  <c r="AE73" i="3"/>
  <c r="AD74" i="3"/>
  <c r="AE74" i="3"/>
  <c r="AD75" i="3"/>
  <c r="AE75" i="3"/>
  <c r="AD76" i="3"/>
  <c r="AE76" i="3"/>
  <c r="AD77" i="3"/>
  <c r="AE77" i="3"/>
  <c r="AD78" i="3"/>
  <c r="AE78" i="3"/>
  <c r="AD79" i="3"/>
  <c r="AE79" i="3"/>
  <c r="AD80" i="3"/>
  <c r="AE80" i="3"/>
  <c r="AD81" i="3"/>
  <c r="AE81" i="3"/>
  <c r="AD82" i="3"/>
  <c r="AE82" i="3"/>
  <c r="AD83" i="3"/>
  <c r="AE83" i="3"/>
  <c r="AD84" i="3"/>
  <c r="AE84" i="3"/>
  <c r="AD85" i="3"/>
  <c r="AE85" i="3"/>
  <c r="AD86" i="3"/>
  <c r="AE86" i="3"/>
  <c r="AD87" i="3"/>
  <c r="AE87" i="3"/>
  <c r="AD88" i="3"/>
  <c r="AE88" i="3"/>
  <c r="AD89" i="3"/>
  <c r="AE89" i="3"/>
  <c r="AD90" i="3"/>
  <c r="AE90" i="3"/>
  <c r="AD91" i="3"/>
  <c r="AE91" i="3"/>
  <c r="AD92" i="3"/>
  <c r="AE92" i="3"/>
  <c r="AD93" i="3"/>
  <c r="AE93" i="3"/>
  <c r="AD94" i="3"/>
  <c r="AE94" i="3"/>
  <c r="AD95" i="3"/>
  <c r="AE95" i="3"/>
  <c r="AD96" i="3"/>
  <c r="AE96" i="3"/>
  <c r="AD97" i="3"/>
  <c r="AE97" i="3"/>
  <c r="AD98" i="3"/>
  <c r="AE98" i="3"/>
  <c r="AD99" i="3"/>
  <c r="AE99" i="3"/>
  <c r="AD100" i="3"/>
  <c r="AE100" i="3"/>
  <c r="AD101" i="3"/>
  <c r="AE101" i="3"/>
  <c r="AD102" i="3"/>
  <c r="AE102" i="3"/>
  <c r="AD103" i="3"/>
  <c r="AE103" i="3"/>
  <c r="AD104" i="3"/>
  <c r="AE104" i="3"/>
  <c r="AD105" i="3"/>
  <c r="AE105" i="3"/>
  <c r="AD106" i="3"/>
  <c r="AE106" i="3"/>
  <c r="AD107" i="3"/>
  <c r="AE107" i="3"/>
  <c r="AD108" i="3"/>
  <c r="AE108" i="3"/>
  <c r="AD109" i="3"/>
  <c r="AE109" i="3"/>
  <c r="AD110" i="3"/>
  <c r="AE110" i="3"/>
  <c r="AD111" i="3"/>
  <c r="AE111" i="3"/>
  <c r="AD112" i="3"/>
  <c r="AE112" i="3"/>
  <c r="AD113" i="3"/>
  <c r="AE113" i="3"/>
  <c r="AD114" i="3"/>
  <c r="AE114" i="3"/>
  <c r="AD115" i="3"/>
  <c r="AE115" i="3"/>
  <c r="AD116" i="3"/>
  <c r="AE116" i="3"/>
  <c r="AD117" i="3"/>
  <c r="AE117" i="3"/>
  <c r="AD118" i="3"/>
  <c r="AE118" i="3"/>
  <c r="AD119" i="3"/>
  <c r="AE119" i="3"/>
  <c r="AD120" i="3"/>
  <c r="AE120" i="3"/>
  <c r="AD121" i="3"/>
  <c r="AE121" i="3"/>
  <c r="AD122" i="3"/>
  <c r="AE122" i="3"/>
  <c r="AD123" i="3"/>
  <c r="AE123" i="3"/>
  <c r="AD124" i="3"/>
  <c r="AE124" i="3"/>
  <c r="AD125" i="3"/>
  <c r="AE125" i="3"/>
  <c r="AD126" i="3"/>
  <c r="AE126" i="3"/>
  <c r="AD127" i="3"/>
  <c r="AE127" i="3"/>
  <c r="AD128" i="3"/>
  <c r="AE128" i="3"/>
  <c r="AD129" i="3"/>
  <c r="AE129" i="3"/>
  <c r="AD130" i="3"/>
  <c r="AE130" i="3"/>
  <c r="AD131" i="3"/>
  <c r="AE131" i="3"/>
  <c r="AD132" i="3"/>
  <c r="AE132" i="3"/>
  <c r="AD133" i="3"/>
  <c r="AE133" i="3"/>
  <c r="AD134" i="3"/>
  <c r="AE134" i="3"/>
  <c r="AD135" i="3"/>
  <c r="AE135" i="3"/>
  <c r="AD136" i="3"/>
  <c r="AE136" i="3"/>
  <c r="AD137" i="3"/>
  <c r="AE137" i="3"/>
  <c r="AD138" i="3"/>
  <c r="AE138" i="3"/>
  <c r="AD139" i="3"/>
  <c r="AE139" i="3"/>
  <c r="AD140" i="3"/>
  <c r="AE140" i="3"/>
  <c r="AD141" i="3"/>
  <c r="AE141" i="3"/>
  <c r="AD142" i="3"/>
  <c r="AE142" i="3"/>
  <c r="AD143" i="3"/>
  <c r="AE143" i="3"/>
  <c r="AD144" i="3"/>
  <c r="AE144" i="3"/>
  <c r="AD145" i="3"/>
  <c r="AE145" i="3"/>
  <c r="AD146" i="3"/>
  <c r="AE146" i="3"/>
  <c r="AD147" i="3"/>
  <c r="AE147" i="3"/>
  <c r="AD148" i="3"/>
  <c r="AE148" i="3"/>
  <c r="AD149" i="3"/>
  <c r="AE149" i="3"/>
  <c r="AD150" i="3"/>
  <c r="AE150" i="3"/>
  <c r="AD151" i="3"/>
  <c r="AE151" i="3"/>
  <c r="AD152" i="3"/>
  <c r="AE152" i="3"/>
  <c r="AD153" i="3"/>
  <c r="AE153" i="3"/>
  <c r="AD154" i="3"/>
  <c r="AE154" i="3"/>
  <c r="AD155" i="3"/>
  <c r="AE155" i="3"/>
  <c r="AD156" i="3"/>
  <c r="AE156" i="3"/>
  <c r="AD157" i="3"/>
  <c r="AE157" i="3"/>
  <c r="AD158" i="3"/>
  <c r="AE158" i="3"/>
  <c r="AD159" i="3"/>
  <c r="AE159" i="3"/>
  <c r="AD160" i="3"/>
  <c r="AE160" i="3"/>
  <c r="AD161" i="3"/>
  <c r="AE161" i="3"/>
  <c r="AD162" i="3"/>
  <c r="AE162" i="3"/>
  <c r="AD163" i="3"/>
  <c r="AE163" i="3"/>
  <c r="AD164" i="3"/>
  <c r="AE164" i="3"/>
  <c r="AD165" i="3"/>
  <c r="AE165" i="3"/>
  <c r="AD166" i="3"/>
  <c r="AE166" i="3"/>
  <c r="AD167" i="3"/>
  <c r="AE167" i="3"/>
  <c r="AD168" i="3"/>
  <c r="AE168" i="3"/>
  <c r="AD169" i="3"/>
  <c r="AE169" i="3"/>
  <c r="AD170" i="3"/>
  <c r="AE170" i="3"/>
  <c r="AD171" i="3"/>
  <c r="AE171" i="3"/>
  <c r="AD172" i="3"/>
  <c r="AE172" i="3"/>
  <c r="AD173" i="3"/>
  <c r="AE173" i="3"/>
  <c r="AD174" i="3"/>
  <c r="AE174" i="3"/>
  <c r="AD175" i="3"/>
  <c r="AE175" i="3"/>
  <c r="AD176" i="3"/>
  <c r="AE176" i="3"/>
  <c r="AD177" i="3"/>
  <c r="AE177" i="3"/>
  <c r="AD178" i="3"/>
  <c r="AE178" i="3"/>
  <c r="AD179" i="3"/>
  <c r="AE179" i="3"/>
  <c r="AD180" i="3"/>
  <c r="AE180" i="3"/>
  <c r="AD181" i="3"/>
  <c r="AE181" i="3"/>
  <c r="AD182" i="3"/>
  <c r="AE182" i="3"/>
  <c r="AD183" i="3"/>
  <c r="AE183" i="3"/>
  <c r="AD184" i="3"/>
  <c r="AE184" i="3"/>
  <c r="AD185" i="3"/>
  <c r="AE185" i="3"/>
  <c r="AD186" i="3"/>
  <c r="AE186" i="3"/>
  <c r="AD187" i="3"/>
  <c r="AE187" i="3"/>
  <c r="AD188" i="3"/>
  <c r="AE188" i="3"/>
  <c r="AD189" i="3"/>
  <c r="AE189" i="3"/>
  <c r="AD190" i="3"/>
  <c r="AE190" i="3"/>
  <c r="AD191" i="3"/>
  <c r="AE191" i="3"/>
  <c r="AD192" i="3"/>
  <c r="AE192" i="3"/>
  <c r="AD193" i="3"/>
  <c r="AE193" i="3"/>
  <c r="AD194" i="3"/>
  <c r="AE194" i="3"/>
  <c r="AD195" i="3"/>
  <c r="AE195" i="3"/>
  <c r="AD196" i="3"/>
  <c r="AE196" i="3"/>
  <c r="AD197" i="3"/>
  <c r="AE197" i="3"/>
  <c r="AD198" i="3"/>
  <c r="AE198" i="3"/>
  <c r="AD199" i="3"/>
  <c r="AE199" i="3"/>
  <c r="AD200" i="3"/>
  <c r="AE200" i="3"/>
  <c r="AD201" i="3"/>
  <c r="AE201" i="3"/>
  <c r="AD202" i="3"/>
  <c r="AE202" i="3"/>
  <c r="AD203" i="3"/>
  <c r="AE203" i="3"/>
  <c r="AD204" i="3"/>
  <c r="AE204" i="3"/>
  <c r="AD205" i="3"/>
  <c r="AE205" i="3"/>
  <c r="AD206" i="3"/>
  <c r="AE206" i="3"/>
  <c r="AD207" i="3"/>
  <c r="AE207" i="3"/>
  <c r="AD208" i="3"/>
  <c r="AE208" i="3"/>
  <c r="AD209" i="3"/>
  <c r="AE209" i="3"/>
  <c r="AD210" i="3"/>
  <c r="AE210" i="3"/>
  <c r="AD211" i="3"/>
  <c r="AE211" i="3"/>
  <c r="AD212" i="3"/>
  <c r="AE212" i="3"/>
  <c r="AD213" i="3"/>
  <c r="AE213" i="3"/>
  <c r="AD214" i="3"/>
  <c r="AE214" i="3"/>
  <c r="AD215" i="3"/>
  <c r="AE215" i="3"/>
  <c r="AD216" i="3"/>
  <c r="AE216" i="3"/>
  <c r="AD217" i="3"/>
  <c r="AE217" i="3"/>
  <c r="AD218" i="3"/>
  <c r="AE218" i="3"/>
  <c r="AD219" i="3"/>
  <c r="AE219" i="3"/>
  <c r="AD220" i="3"/>
  <c r="AE220" i="3"/>
  <c r="AD221" i="3"/>
  <c r="AE221" i="3"/>
  <c r="AD222" i="3"/>
  <c r="AE222" i="3"/>
  <c r="AD223" i="3"/>
  <c r="AE223" i="3"/>
  <c r="AD224" i="3"/>
  <c r="AE224" i="3"/>
  <c r="AD225" i="3"/>
  <c r="AE225" i="3"/>
  <c r="AD226" i="3"/>
  <c r="AE226" i="3"/>
  <c r="AD227" i="3"/>
  <c r="AE227" i="3"/>
  <c r="AD228" i="3"/>
  <c r="AE228" i="3"/>
  <c r="AD229" i="3"/>
  <c r="AE229" i="3"/>
  <c r="AD230" i="3"/>
  <c r="AE230" i="3"/>
  <c r="AD231" i="3"/>
  <c r="AE231" i="3"/>
  <c r="AD232" i="3"/>
  <c r="AE232" i="3"/>
  <c r="AD233" i="3"/>
  <c r="AE233" i="3"/>
  <c r="AD234" i="3"/>
  <c r="AE234" i="3"/>
  <c r="AD235" i="3"/>
  <c r="AE235" i="3"/>
  <c r="AD236" i="3"/>
  <c r="AE236" i="3"/>
  <c r="AD237" i="3"/>
  <c r="AE237" i="3"/>
  <c r="AD238" i="3"/>
  <c r="AE238" i="3"/>
  <c r="AD239" i="3"/>
  <c r="AE239" i="3"/>
  <c r="AD240" i="3"/>
  <c r="AE240" i="3"/>
  <c r="AD241" i="3"/>
  <c r="AE241" i="3"/>
  <c r="AD242" i="3"/>
  <c r="AE242" i="3"/>
  <c r="AD243" i="3"/>
  <c r="AE243" i="3"/>
  <c r="AD244" i="3"/>
  <c r="AE244" i="3"/>
  <c r="AD245" i="3"/>
  <c r="AE245" i="3"/>
  <c r="AD246" i="3"/>
  <c r="AE246" i="3"/>
  <c r="AD247" i="3"/>
  <c r="AE247" i="3"/>
  <c r="AD248" i="3"/>
  <c r="AE248" i="3"/>
  <c r="AD249" i="3"/>
  <c r="AE249" i="3"/>
  <c r="AD250" i="3"/>
  <c r="AE250" i="3"/>
  <c r="AD251" i="3"/>
  <c r="AE251" i="3"/>
  <c r="AD252" i="3"/>
  <c r="AE252" i="3"/>
  <c r="AD253" i="3"/>
  <c r="AE253" i="3"/>
  <c r="AD254" i="3"/>
  <c r="AE254" i="3"/>
  <c r="AD255" i="3"/>
  <c r="AE255" i="3"/>
  <c r="AD256" i="3"/>
  <c r="AE256" i="3"/>
  <c r="AD257" i="3"/>
  <c r="AE257" i="3"/>
  <c r="AD258" i="3"/>
  <c r="AE258" i="3"/>
  <c r="AD259" i="3"/>
  <c r="AE259" i="3"/>
  <c r="AD260" i="3"/>
  <c r="AE260" i="3"/>
  <c r="AD261" i="3"/>
  <c r="AE261" i="3"/>
  <c r="AD262" i="3"/>
  <c r="AE262" i="3"/>
  <c r="AD263" i="3"/>
  <c r="AE263" i="3"/>
  <c r="AD264" i="3"/>
  <c r="AE264" i="3"/>
  <c r="AD265" i="3"/>
  <c r="AE265" i="3"/>
  <c r="AD266" i="3"/>
  <c r="AE266" i="3"/>
  <c r="AD267" i="3"/>
  <c r="AE267" i="3"/>
  <c r="AD268" i="3"/>
  <c r="AE268" i="3"/>
  <c r="AD269" i="3"/>
  <c r="AE269" i="3"/>
  <c r="AD270" i="3"/>
  <c r="AE270" i="3"/>
  <c r="AD271" i="3"/>
  <c r="AE271" i="3"/>
  <c r="AD272" i="3"/>
  <c r="AE272" i="3"/>
  <c r="AD273" i="3"/>
  <c r="AE273" i="3"/>
  <c r="AD274" i="3"/>
  <c r="AE274" i="3"/>
  <c r="AD275" i="3"/>
  <c r="AE275" i="3"/>
  <c r="AD276" i="3"/>
  <c r="AE276" i="3"/>
  <c r="AD277" i="3"/>
  <c r="AE277" i="3"/>
  <c r="AD278" i="3"/>
  <c r="AE278" i="3"/>
  <c r="AD279" i="3"/>
  <c r="AE279" i="3"/>
  <c r="AD280" i="3"/>
  <c r="AE280" i="3"/>
  <c r="AD281" i="3"/>
  <c r="AE281" i="3"/>
  <c r="AD282" i="3"/>
  <c r="AE282" i="3"/>
  <c r="AD283" i="3"/>
  <c r="AE283" i="3"/>
  <c r="AD284" i="3"/>
  <c r="AE284" i="3"/>
  <c r="AD285" i="3"/>
  <c r="AE285" i="3"/>
  <c r="AD286" i="3"/>
  <c r="AE286" i="3"/>
  <c r="AD287" i="3"/>
  <c r="AE287" i="3"/>
  <c r="AD288" i="3"/>
  <c r="AE288" i="3"/>
  <c r="AD289" i="3"/>
  <c r="AE289" i="3"/>
  <c r="AD290" i="3"/>
  <c r="AE290" i="3"/>
  <c r="AD291" i="3"/>
  <c r="AE291" i="3"/>
  <c r="AD292" i="3"/>
  <c r="AE292" i="3"/>
  <c r="AD293" i="3"/>
  <c r="AE293" i="3"/>
  <c r="AD294" i="3"/>
  <c r="AE294" i="3"/>
  <c r="AD295" i="3"/>
  <c r="AE295" i="3"/>
  <c r="AD296" i="3"/>
  <c r="AE296" i="3"/>
  <c r="AD297" i="3"/>
  <c r="AE297" i="3"/>
  <c r="AD298" i="3"/>
  <c r="AE298" i="3"/>
  <c r="AD299" i="3"/>
  <c r="AE299" i="3"/>
  <c r="AD300" i="3"/>
  <c r="AE300" i="3"/>
  <c r="AE5" i="3"/>
  <c r="AD5" i="3"/>
  <c r="P20" i="3" s="1"/>
  <c r="AD113" i="17"/>
  <c r="AE113" i="17"/>
  <c r="AD114" i="17"/>
  <c r="AE114" i="17"/>
  <c r="AD115" i="17"/>
  <c r="AE115" i="17"/>
  <c r="AD116" i="17"/>
  <c r="AE116" i="17"/>
  <c r="AD117" i="17"/>
  <c r="AE117" i="17"/>
  <c r="AD118" i="17"/>
  <c r="AE118" i="17"/>
  <c r="AD119" i="17"/>
  <c r="AE119" i="17"/>
  <c r="AD120" i="17"/>
  <c r="AE120" i="17"/>
  <c r="AD121" i="17"/>
  <c r="AE121" i="17"/>
  <c r="AD122" i="17"/>
  <c r="AE122" i="17"/>
  <c r="AD123" i="17"/>
  <c r="AE123" i="17"/>
  <c r="AD124" i="17"/>
  <c r="AE124" i="17"/>
  <c r="AD125" i="17"/>
  <c r="AE125" i="17"/>
  <c r="AD126" i="17"/>
  <c r="AE126" i="17"/>
  <c r="AD127" i="17"/>
  <c r="AE127" i="17"/>
  <c r="AD128" i="17"/>
  <c r="AE128" i="17"/>
  <c r="AD129" i="17"/>
  <c r="AE129" i="17"/>
  <c r="AD130" i="17"/>
  <c r="AE130" i="17"/>
  <c r="AD131" i="17"/>
  <c r="AE131" i="17"/>
  <c r="AD132" i="17"/>
  <c r="AE132" i="17"/>
  <c r="AD133" i="17"/>
  <c r="AE133" i="17"/>
  <c r="AD134" i="17"/>
  <c r="AE134" i="17"/>
  <c r="AD135" i="17"/>
  <c r="AE135" i="17"/>
  <c r="AD136" i="17"/>
  <c r="AE136" i="17"/>
  <c r="AD137" i="17"/>
  <c r="AE137" i="17"/>
  <c r="AD138" i="17"/>
  <c r="AE138" i="17"/>
  <c r="AD139" i="17"/>
  <c r="AE139" i="17"/>
  <c r="AD140" i="17"/>
  <c r="AE140" i="17"/>
  <c r="AD141" i="17"/>
  <c r="AE141" i="17"/>
  <c r="AD142" i="17"/>
  <c r="AE142" i="17"/>
  <c r="AD143" i="17"/>
  <c r="AE143" i="17"/>
  <c r="AD144" i="17"/>
  <c r="AE144" i="17"/>
  <c r="AD145" i="17"/>
  <c r="AE145" i="17"/>
  <c r="AD146" i="17"/>
  <c r="AE146" i="17"/>
  <c r="AD147" i="17"/>
  <c r="AE147" i="17"/>
  <c r="AD148" i="17"/>
  <c r="AE148" i="17"/>
  <c r="AD149" i="17"/>
  <c r="AE149" i="17"/>
  <c r="AD150" i="17"/>
  <c r="AE150" i="17"/>
  <c r="AD151" i="17"/>
  <c r="AE151" i="17"/>
  <c r="AD152" i="17"/>
  <c r="AE152" i="17"/>
  <c r="AD153" i="17"/>
  <c r="AE153" i="17"/>
  <c r="AD154" i="17"/>
  <c r="AE154" i="17"/>
  <c r="AD155" i="17"/>
  <c r="AE155" i="17"/>
  <c r="AD156" i="17"/>
  <c r="AE156" i="17"/>
  <c r="AD157" i="17"/>
  <c r="AE157" i="17"/>
  <c r="AD158" i="17"/>
  <c r="AE158" i="17"/>
  <c r="AD159" i="17"/>
  <c r="AE159" i="17"/>
  <c r="AD160" i="17"/>
  <c r="AE160" i="17"/>
  <c r="AD161" i="17"/>
  <c r="AE161" i="17"/>
  <c r="AD162" i="17"/>
  <c r="AE162" i="17"/>
  <c r="AD163" i="17"/>
  <c r="AE163" i="17"/>
  <c r="AD164" i="17"/>
  <c r="AE164" i="17"/>
  <c r="AD165" i="17"/>
  <c r="AE165" i="17"/>
  <c r="AD166" i="17"/>
  <c r="AE166" i="17"/>
  <c r="AD167" i="17"/>
  <c r="AE167" i="17"/>
  <c r="AD168" i="17"/>
  <c r="AE168" i="17"/>
  <c r="AD169" i="17"/>
  <c r="AE169" i="17"/>
  <c r="AD170" i="17"/>
  <c r="AE170" i="17"/>
  <c r="AD171" i="17"/>
  <c r="AE171" i="17"/>
  <c r="AD172" i="17"/>
  <c r="AE172" i="17"/>
  <c r="AD173" i="17"/>
  <c r="AE173" i="17"/>
  <c r="AD174" i="17"/>
  <c r="AE174" i="17"/>
  <c r="AD175" i="17"/>
  <c r="AE175" i="17"/>
  <c r="AD176" i="17"/>
  <c r="AE176" i="17"/>
  <c r="AD177" i="17"/>
  <c r="AE177" i="17"/>
  <c r="AD178" i="17"/>
  <c r="AE178" i="17"/>
  <c r="AD179" i="17"/>
  <c r="AE179" i="17"/>
  <c r="AD180" i="17"/>
  <c r="AE180" i="17"/>
  <c r="AD181" i="17"/>
  <c r="AE181" i="17"/>
  <c r="AD182" i="17"/>
  <c r="AE182" i="17"/>
  <c r="AD183" i="17"/>
  <c r="AE183" i="17"/>
  <c r="AD184" i="17"/>
  <c r="AE184" i="17"/>
  <c r="AD185" i="17"/>
  <c r="AE185" i="17"/>
  <c r="AD186" i="17"/>
  <c r="AE186" i="17"/>
  <c r="AD187" i="17"/>
  <c r="AE187" i="17"/>
  <c r="AD188" i="17"/>
  <c r="AE188" i="17"/>
  <c r="AD189" i="17"/>
  <c r="AE189" i="17"/>
  <c r="AD190" i="17"/>
  <c r="AE190" i="17"/>
  <c r="AD191" i="17"/>
  <c r="AE191" i="17"/>
  <c r="AD192" i="17"/>
  <c r="AE192" i="17"/>
  <c r="AD193" i="17"/>
  <c r="AE193" i="17"/>
  <c r="AD194" i="17"/>
  <c r="AE194" i="17"/>
  <c r="AD195" i="17"/>
  <c r="AE195" i="17"/>
  <c r="AD196" i="17"/>
  <c r="AE196" i="17"/>
  <c r="AD197" i="17"/>
  <c r="AE197" i="17"/>
  <c r="AD198" i="17"/>
  <c r="AE198" i="17"/>
  <c r="AD199" i="17"/>
  <c r="AE199" i="17"/>
  <c r="AD200" i="17"/>
  <c r="AE200" i="17"/>
  <c r="AD201" i="17"/>
  <c r="AE201" i="17"/>
  <c r="AD202" i="17"/>
  <c r="AE202" i="17"/>
  <c r="AD203" i="17"/>
  <c r="AE203" i="17"/>
  <c r="AD204" i="17"/>
  <c r="AE204" i="17"/>
  <c r="AD205" i="17"/>
  <c r="AE205" i="17"/>
  <c r="AD206" i="17"/>
  <c r="AE206" i="17"/>
  <c r="AD207" i="17"/>
  <c r="AE207" i="17"/>
  <c r="AD208" i="17"/>
  <c r="AE208" i="17"/>
  <c r="AD209" i="17"/>
  <c r="AE209" i="17"/>
  <c r="AD210" i="17"/>
  <c r="AE210" i="17"/>
  <c r="AD211" i="17"/>
  <c r="AE211" i="17"/>
  <c r="AD212" i="17"/>
  <c r="AE212" i="17"/>
  <c r="AD213" i="17"/>
  <c r="AE213" i="17"/>
  <c r="AD214" i="17"/>
  <c r="AE214" i="17"/>
  <c r="AD215" i="17"/>
  <c r="AE215" i="17"/>
  <c r="AD216" i="17"/>
  <c r="AE216" i="17"/>
  <c r="AD217" i="17"/>
  <c r="AE217" i="17"/>
  <c r="AD218" i="17"/>
  <c r="AE218" i="17"/>
  <c r="AD219" i="17"/>
  <c r="AE219" i="17"/>
  <c r="AD220" i="17"/>
  <c r="AE220" i="17"/>
  <c r="AD221" i="17"/>
  <c r="AE221" i="17"/>
  <c r="AD222" i="17"/>
  <c r="AE222" i="17"/>
  <c r="AD223" i="17"/>
  <c r="AE223" i="17"/>
  <c r="AD224" i="17"/>
  <c r="AE224" i="17"/>
  <c r="AD225" i="17"/>
  <c r="AE225" i="17"/>
  <c r="AD226" i="17"/>
  <c r="AE226" i="17"/>
  <c r="AD227" i="17"/>
  <c r="AE227" i="17"/>
  <c r="AD228" i="17"/>
  <c r="AE228" i="17"/>
  <c r="AD229" i="17"/>
  <c r="AE229" i="17"/>
  <c r="AD230" i="17"/>
  <c r="AE230" i="17"/>
  <c r="AD231" i="17"/>
  <c r="AE231" i="17"/>
  <c r="AD232" i="17"/>
  <c r="AE232" i="17"/>
  <c r="AD233" i="17"/>
  <c r="AE233" i="17"/>
  <c r="AD234" i="17"/>
  <c r="AE234" i="17"/>
  <c r="AD235" i="17"/>
  <c r="AE235" i="17"/>
  <c r="AD236" i="17"/>
  <c r="AE236" i="17"/>
  <c r="AD237" i="17"/>
  <c r="AE237" i="17"/>
  <c r="AD238" i="17"/>
  <c r="AE238" i="17"/>
  <c r="AD239" i="17"/>
  <c r="AE239" i="17"/>
  <c r="AD240" i="17"/>
  <c r="AE240" i="17"/>
  <c r="AD241" i="17"/>
  <c r="AE241" i="17"/>
  <c r="AD242" i="17"/>
  <c r="AE242" i="17"/>
  <c r="AD243" i="17"/>
  <c r="AE243" i="17"/>
  <c r="AD244" i="17"/>
  <c r="AE244" i="17"/>
  <c r="AD245" i="17"/>
  <c r="AE245" i="17"/>
  <c r="AD246" i="17"/>
  <c r="AE246" i="17"/>
  <c r="AD247" i="17"/>
  <c r="AE247" i="17"/>
  <c r="AD248" i="17"/>
  <c r="AE248" i="17"/>
  <c r="AD249" i="17"/>
  <c r="AE249" i="17"/>
  <c r="AD250" i="17"/>
  <c r="AE250" i="17"/>
  <c r="AD251" i="17"/>
  <c r="AE251" i="17"/>
  <c r="AD252" i="17"/>
  <c r="AE252" i="17"/>
  <c r="AD253" i="17"/>
  <c r="AE253" i="17"/>
  <c r="AD254" i="17"/>
  <c r="AE254" i="17"/>
  <c r="AD255" i="17"/>
  <c r="AE255" i="17"/>
  <c r="AD256" i="17"/>
  <c r="AE256" i="17"/>
  <c r="AD257" i="17"/>
  <c r="AE257" i="17"/>
  <c r="AD258" i="17"/>
  <c r="AE258" i="17"/>
  <c r="AD259" i="17"/>
  <c r="AE259" i="17"/>
  <c r="AD260" i="17"/>
  <c r="AE260" i="17"/>
  <c r="AD261" i="17"/>
  <c r="AE261" i="17"/>
  <c r="AD262" i="17"/>
  <c r="AE262" i="17"/>
  <c r="AD263" i="17"/>
  <c r="AE263" i="17"/>
  <c r="AD264" i="17"/>
  <c r="AE264" i="17"/>
  <c r="AD265" i="17"/>
  <c r="AE265" i="17"/>
  <c r="AD266" i="17"/>
  <c r="AE266" i="17"/>
  <c r="AD267" i="17"/>
  <c r="AE267" i="17"/>
  <c r="AD268" i="17"/>
  <c r="AE268" i="17"/>
  <c r="AD269" i="17"/>
  <c r="AE269" i="17"/>
  <c r="AD270" i="17"/>
  <c r="AE270" i="17"/>
  <c r="AD271" i="17"/>
  <c r="AE271" i="17"/>
  <c r="AD272" i="17"/>
  <c r="AE272" i="17"/>
  <c r="AD273" i="17"/>
  <c r="AE273" i="17"/>
  <c r="AD274" i="17"/>
  <c r="AE274" i="17"/>
  <c r="AD275" i="17"/>
  <c r="AE275" i="17"/>
  <c r="AD276" i="17"/>
  <c r="AE276" i="17"/>
  <c r="AD277" i="17"/>
  <c r="AE277" i="17"/>
  <c r="AD278" i="17"/>
  <c r="AE278" i="17"/>
  <c r="AD279" i="17"/>
  <c r="AE279" i="17"/>
  <c r="AD280" i="17"/>
  <c r="AE280" i="17"/>
  <c r="AD281" i="17"/>
  <c r="AE281" i="17"/>
  <c r="AD282" i="17"/>
  <c r="AE282" i="17"/>
  <c r="AD283" i="17"/>
  <c r="AE283" i="17"/>
  <c r="AD284" i="17"/>
  <c r="AE284" i="17"/>
  <c r="AD285" i="17"/>
  <c r="AE285" i="17"/>
  <c r="AD286" i="17"/>
  <c r="AE286" i="17"/>
  <c r="AD287" i="17"/>
  <c r="AE287" i="17"/>
  <c r="AD288" i="17"/>
  <c r="AE288" i="17"/>
  <c r="AD289" i="17"/>
  <c r="AE289" i="17"/>
  <c r="AD290" i="17"/>
  <c r="AE290" i="17"/>
  <c r="AD291" i="17"/>
  <c r="AE291" i="17"/>
  <c r="AD292" i="17"/>
  <c r="AE292" i="17"/>
  <c r="AD293" i="17"/>
  <c r="AE293" i="17"/>
  <c r="AD294" i="17"/>
  <c r="AE294" i="17"/>
  <c r="AD295" i="17"/>
  <c r="AE295" i="17"/>
  <c r="AD296" i="17"/>
  <c r="AE296" i="17"/>
  <c r="AD5" i="17"/>
  <c r="AE5" i="17"/>
  <c r="AD6" i="17"/>
  <c r="AE6" i="17"/>
  <c r="AD7" i="17"/>
  <c r="AE7" i="17"/>
  <c r="AD8" i="17"/>
  <c r="AE8" i="17"/>
  <c r="AD9" i="17"/>
  <c r="AE9" i="17"/>
  <c r="AD10" i="17"/>
  <c r="AE10" i="17"/>
  <c r="AD11" i="17"/>
  <c r="AE11" i="17"/>
  <c r="AD12" i="17"/>
  <c r="AE12" i="17"/>
  <c r="AD13" i="17"/>
  <c r="AE13" i="17"/>
  <c r="AD14" i="17"/>
  <c r="AE14" i="17"/>
  <c r="AD15" i="17"/>
  <c r="AE15" i="17"/>
  <c r="AD16" i="17"/>
  <c r="AE16" i="17"/>
  <c r="AD17" i="17"/>
  <c r="AE17" i="17"/>
  <c r="AD18" i="17"/>
  <c r="AE18" i="17"/>
  <c r="AD19" i="17"/>
  <c r="AE19" i="17"/>
  <c r="AD20" i="17"/>
  <c r="AE20" i="17"/>
  <c r="AD21" i="17"/>
  <c r="AE21" i="17"/>
  <c r="AD22" i="17"/>
  <c r="AE22" i="17"/>
  <c r="AD23" i="17"/>
  <c r="AE23" i="17"/>
  <c r="AD24" i="17"/>
  <c r="AE24" i="17"/>
  <c r="AD25" i="17"/>
  <c r="AE25" i="17"/>
  <c r="AD26" i="17"/>
  <c r="AE26" i="17"/>
  <c r="AD27" i="17"/>
  <c r="AE27" i="17"/>
  <c r="AD28" i="17"/>
  <c r="AE28" i="17"/>
  <c r="AD29" i="17"/>
  <c r="AE29" i="17"/>
  <c r="AD30" i="17"/>
  <c r="AE30" i="17"/>
  <c r="AD31" i="17"/>
  <c r="AE31" i="17"/>
  <c r="AD32" i="17"/>
  <c r="AE32" i="17"/>
  <c r="AD33" i="17"/>
  <c r="AE33" i="17"/>
  <c r="AD34" i="17"/>
  <c r="AE34" i="17"/>
  <c r="AD35" i="17"/>
  <c r="AE35" i="17"/>
  <c r="AD36" i="17"/>
  <c r="AE36" i="17"/>
  <c r="AD37" i="17"/>
  <c r="AE37" i="17"/>
  <c r="AD38" i="17"/>
  <c r="AE38" i="17"/>
  <c r="AD39" i="17"/>
  <c r="AE39" i="17"/>
  <c r="AD40" i="17"/>
  <c r="AE40" i="17"/>
  <c r="AD41" i="17"/>
  <c r="AE41" i="17"/>
  <c r="AD42" i="17"/>
  <c r="AE42" i="17"/>
  <c r="AD43" i="17"/>
  <c r="AE43" i="17"/>
  <c r="AD44" i="17"/>
  <c r="AE44" i="17"/>
  <c r="AD45" i="17"/>
  <c r="AE45" i="17"/>
  <c r="AD46" i="17"/>
  <c r="AE46" i="17"/>
  <c r="AD47" i="17"/>
  <c r="AE47" i="17"/>
  <c r="AD48" i="17"/>
  <c r="AE48" i="17"/>
  <c r="AD49" i="17"/>
  <c r="AE49" i="17"/>
  <c r="AD50" i="17"/>
  <c r="AE50" i="17"/>
  <c r="AD51" i="17"/>
  <c r="AE51" i="17"/>
  <c r="AD52" i="17"/>
  <c r="AE52" i="17"/>
  <c r="AD53" i="17"/>
  <c r="AE53" i="17"/>
  <c r="AD54" i="17"/>
  <c r="AE54" i="17"/>
  <c r="AD55" i="17"/>
  <c r="AE55" i="17"/>
  <c r="AD56" i="17"/>
  <c r="AE56" i="17"/>
  <c r="AD57" i="17"/>
  <c r="AE57" i="17"/>
  <c r="AD58" i="17"/>
  <c r="AE58" i="17"/>
  <c r="AD59" i="17"/>
  <c r="AE59" i="17"/>
  <c r="AD60" i="17"/>
  <c r="AE60" i="17"/>
  <c r="AD61" i="17"/>
  <c r="AE61" i="17"/>
  <c r="AD62" i="17"/>
  <c r="AE62" i="17"/>
  <c r="AD63" i="17"/>
  <c r="AE63" i="17"/>
  <c r="AD64" i="17"/>
  <c r="AE64" i="17"/>
  <c r="AD65" i="17"/>
  <c r="AE65" i="17"/>
  <c r="AD66" i="17"/>
  <c r="AE66" i="17"/>
  <c r="AD67" i="17"/>
  <c r="AE67" i="17"/>
  <c r="AD68" i="17"/>
  <c r="AE68" i="17"/>
  <c r="AD69" i="17"/>
  <c r="AE69" i="17"/>
  <c r="AD70" i="17"/>
  <c r="AE70" i="17"/>
  <c r="AD71" i="17"/>
  <c r="AE71" i="17"/>
  <c r="AD72" i="17"/>
  <c r="AE72" i="17"/>
  <c r="AD73" i="17"/>
  <c r="AE73" i="17"/>
  <c r="AD74" i="17"/>
  <c r="AE74" i="17"/>
  <c r="AD75" i="17"/>
  <c r="AE75" i="17"/>
  <c r="AD76" i="17"/>
  <c r="AE76" i="17"/>
  <c r="AD77" i="17"/>
  <c r="AE77" i="17"/>
  <c r="AD78" i="17"/>
  <c r="AE78" i="17"/>
  <c r="AD79" i="17"/>
  <c r="AE79" i="17"/>
  <c r="AD80" i="17"/>
  <c r="AE80" i="17"/>
  <c r="AD81" i="17"/>
  <c r="AE81" i="17"/>
  <c r="AD82" i="17"/>
  <c r="AE82" i="17"/>
  <c r="AD83" i="17"/>
  <c r="AE83" i="17"/>
  <c r="AD84" i="17"/>
  <c r="AE84" i="17"/>
  <c r="AD85" i="17"/>
  <c r="AE85" i="17"/>
  <c r="AD86" i="17"/>
  <c r="AE86" i="17"/>
  <c r="AD87" i="17"/>
  <c r="AE87" i="17"/>
  <c r="AD88" i="17"/>
  <c r="AE88" i="17"/>
  <c r="AD89" i="17"/>
  <c r="AE89" i="17"/>
  <c r="AD90" i="17"/>
  <c r="AE90" i="17"/>
  <c r="AD91" i="17"/>
  <c r="AE91" i="17"/>
  <c r="AD92" i="17"/>
  <c r="AE92" i="17"/>
  <c r="AD93" i="17"/>
  <c r="AE93" i="17"/>
  <c r="AD94" i="17"/>
  <c r="AE94" i="17"/>
  <c r="AD95" i="17"/>
  <c r="AE95" i="17"/>
  <c r="AD96" i="17"/>
  <c r="AE96" i="17"/>
  <c r="AD97" i="17"/>
  <c r="AE97" i="17"/>
  <c r="AD98" i="17"/>
  <c r="AE98" i="17"/>
  <c r="AD99" i="17"/>
  <c r="AE99" i="17"/>
  <c r="AD100" i="17"/>
  <c r="AE100" i="17"/>
  <c r="AD101" i="17"/>
  <c r="AE101" i="17"/>
  <c r="AD102" i="17"/>
  <c r="AE102" i="17"/>
  <c r="AD103" i="17"/>
  <c r="AE103" i="17"/>
  <c r="AD104" i="17"/>
  <c r="AE104" i="17"/>
  <c r="AD105" i="17"/>
  <c r="AE105" i="17"/>
  <c r="AD106" i="17"/>
  <c r="AE106" i="17"/>
  <c r="AD107" i="17"/>
  <c r="AE107" i="17"/>
  <c r="AD108" i="17"/>
  <c r="AE108" i="17"/>
  <c r="AD109" i="17"/>
  <c r="AE109" i="17"/>
  <c r="AD110" i="17"/>
  <c r="AE110" i="17"/>
  <c r="AD111" i="17"/>
  <c r="AE111" i="17"/>
  <c r="AE112" i="17"/>
  <c r="AD112" i="17"/>
  <c r="R23" i="3" l="1"/>
  <c r="P21" i="3"/>
  <c r="R18" i="3" s="1"/>
  <c r="C41" i="17" l="1"/>
  <c r="E36" i="17"/>
  <c r="E35" i="17"/>
  <c r="BO4" i="17" l="1"/>
  <c r="BO3" i="17"/>
  <c r="BO2" i="17"/>
  <c r="BO2" i="3"/>
  <c r="BO3" i="3"/>
  <c r="BO4" i="3"/>
  <c r="BV3" i="17" l="1"/>
  <c r="BV4" i="17" s="1"/>
  <c r="CG1" i="17"/>
  <c r="CH1" i="17"/>
  <c r="BW1" i="17"/>
  <c r="BW3" i="17" s="1"/>
  <c r="BW4" i="17" s="1"/>
  <c r="CH1" i="3"/>
  <c r="CH2" i="3" s="1"/>
  <c r="BW1" i="3"/>
  <c r="BW3" i="3" s="1"/>
  <c r="BW4" i="3" s="1"/>
  <c r="BW5" i="3" s="1"/>
  <c r="BV3" i="3"/>
  <c r="CG1" i="3"/>
  <c r="CG2" i="3" s="1"/>
  <c r="CG5" i="3" s="1"/>
  <c r="BO4" i="28"/>
  <c r="BO3" i="28"/>
  <c r="BO2" i="28"/>
  <c r="BO4" i="26"/>
  <c r="BO3" i="26"/>
  <c r="BO2" i="26"/>
  <c r="BV4" i="3" l="1"/>
  <c r="BV5" i="3" s="1"/>
  <c r="BX4" i="17"/>
  <c r="BW5" i="17"/>
  <c r="BV3" i="28"/>
  <c r="BV4" i="28" s="1"/>
  <c r="CG1" i="28"/>
  <c r="CG2" i="28" s="1"/>
  <c r="CH2" i="17"/>
  <c r="CG1" i="26"/>
  <c r="BV3" i="26"/>
  <c r="BV4" i="26" s="1"/>
  <c r="BW1" i="28"/>
  <c r="BW3" i="28" s="1"/>
  <c r="BW4" i="28" s="1"/>
  <c r="CH1" i="28"/>
  <c r="CG2" i="17"/>
  <c r="CH1" i="26"/>
  <c r="BW1" i="26"/>
  <c r="BW3" i="26" s="1"/>
  <c r="BW4" i="26" s="1"/>
  <c r="CH3" i="3"/>
  <c r="CI5" i="3"/>
  <c r="BV5" i="17"/>
  <c r="BV6" i="17"/>
  <c r="CG6" i="3"/>
  <c r="CG7" i="3" s="1"/>
  <c r="BX4" i="3"/>
  <c r="BX5" i="3" s="1"/>
  <c r="E43" i="3"/>
  <c r="C43" i="3"/>
  <c r="E37" i="3" s="1"/>
  <c r="E42" i="3"/>
  <c r="C42" i="3"/>
  <c r="E39" i="3" s="1"/>
  <c r="C41" i="3"/>
  <c r="E44" i="3" s="1"/>
  <c r="BV6" i="3" l="1"/>
  <c r="CH2" i="28"/>
  <c r="CG5" i="17"/>
  <c r="CG6" i="17" s="1"/>
  <c r="CG7" i="17" s="1"/>
  <c r="CG4" i="17" s="1"/>
  <c r="BX4" i="28"/>
  <c r="BW5" i="28"/>
  <c r="BX4" i="26"/>
  <c r="BW5" i="26"/>
  <c r="BV6" i="26"/>
  <c r="BV5" i="26"/>
  <c r="CI5" i="17"/>
  <c r="CI6" i="17" s="1"/>
  <c r="CI7" i="17" s="1"/>
  <c r="CI2" i="17" s="1"/>
  <c r="CI3" i="17" s="1"/>
  <c r="CH3" i="17"/>
  <c r="CG5" i="28"/>
  <c r="CG6" i="28" s="1"/>
  <c r="CG7" i="28" s="1"/>
  <c r="CG3" i="28" s="1"/>
  <c r="BX5" i="17"/>
  <c r="BX6" i="17"/>
  <c r="CH2" i="26"/>
  <c r="CG2" i="26"/>
  <c r="BV6" i="28"/>
  <c r="BV5" i="28"/>
  <c r="CG4" i="3"/>
  <c r="CG3" i="3"/>
  <c r="CI6" i="3"/>
  <c r="CI7" i="3" s="1"/>
  <c r="CI2" i="3" s="1"/>
  <c r="CI3" i="3" s="1"/>
  <c r="BX6" i="3"/>
  <c r="E41" i="3"/>
  <c r="CG4" i="28" l="1"/>
  <c r="CG3" i="17"/>
  <c r="CI5" i="28"/>
  <c r="CI6" i="28" s="1"/>
  <c r="CI7" i="28" s="1"/>
  <c r="CI2" i="28" s="1"/>
  <c r="CI3" i="28" s="1"/>
  <c r="CH3" i="28"/>
  <c r="CG5" i="26"/>
  <c r="CG6" i="26" s="1"/>
  <c r="CG7" i="26" s="1"/>
  <c r="CG3" i="26" s="1"/>
  <c r="CI5" i="26"/>
  <c r="CI6" i="26" s="1"/>
  <c r="CI7" i="26" s="1"/>
  <c r="CI2" i="26" s="1"/>
  <c r="CI3" i="26" s="1"/>
  <c r="CH3" i="26"/>
  <c r="BX6" i="26"/>
  <c r="BX5" i="26"/>
  <c r="BX5" i="28"/>
  <c r="BX6" i="28"/>
  <c r="M17" i="17"/>
  <c r="M16" i="17"/>
  <c r="M17" i="28"/>
  <c r="M16" i="28"/>
  <c r="M16" i="26"/>
  <c r="M17" i="3"/>
  <c r="M16" i="3"/>
  <c r="CG4" i="26" l="1"/>
  <c r="I6" i="17"/>
  <c r="I9" i="17"/>
  <c r="J9" i="17"/>
  <c r="J11" i="17"/>
  <c r="J6" i="17"/>
  <c r="I10" i="17"/>
  <c r="H9" i="17"/>
  <c r="G9" i="17"/>
  <c r="H10" i="17"/>
  <c r="G10" i="17"/>
  <c r="H8" i="17"/>
  <c r="G8" i="17"/>
  <c r="H6" i="17"/>
  <c r="G6" i="17"/>
  <c r="I8" i="17"/>
  <c r="J10" i="17"/>
  <c r="H11" i="17"/>
  <c r="G11" i="17"/>
  <c r="H7" i="17"/>
  <c r="G7" i="17"/>
  <c r="J7" i="17"/>
  <c r="I7" i="17"/>
  <c r="I11" i="17"/>
  <c r="N16" i="21"/>
  <c r="P16" i="21"/>
  <c r="N17" i="21"/>
  <c r="P17" i="21"/>
  <c r="N18" i="21"/>
  <c r="P18" i="21"/>
  <c r="N19" i="21"/>
  <c r="P19" i="21"/>
  <c r="N20" i="21"/>
  <c r="P20" i="21"/>
  <c r="N21" i="21"/>
  <c r="P21" i="21"/>
  <c r="N22" i="21"/>
  <c r="P22" i="21"/>
  <c r="N23" i="21"/>
  <c r="P23" i="21"/>
  <c r="N24" i="21"/>
  <c r="P24" i="21"/>
  <c r="N25" i="21"/>
  <c r="P25" i="21"/>
  <c r="N26" i="21"/>
  <c r="P26" i="21"/>
  <c r="N27" i="21"/>
  <c r="P27" i="21"/>
  <c r="N28" i="21"/>
  <c r="P28" i="21"/>
  <c r="N29" i="21"/>
  <c r="P29" i="21"/>
  <c r="N30" i="21"/>
  <c r="P30" i="21"/>
  <c r="N31" i="21"/>
  <c r="P31" i="21"/>
  <c r="N32" i="21"/>
  <c r="P32" i="21"/>
  <c r="N33" i="21"/>
  <c r="P33" i="21"/>
  <c r="N34" i="21"/>
  <c r="P34" i="21"/>
  <c r="N35" i="21"/>
  <c r="P35" i="21"/>
  <c r="N36" i="21"/>
  <c r="P36" i="21"/>
  <c r="N37" i="21"/>
  <c r="P37" i="21"/>
  <c r="N38" i="21"/>
  <c r="P38" i="21"/>
  <c r="N39" i="21"/>
  <c r="P39" i="21"/>
  <c r="N40" i="21"/>
  <c r="P40" i="21"/>
  <c r="N41" i="21"/>
  <c r="P41" i="21"/>
  <c r="N42" i="21"/>
  <c r="P42" i="21"/>
  <c r="N43" i="21"/>
  <c r="P43" i="21"/>
  <c r="N44" i="21"/>
  <c r="P44" i="21"/>
  <c r="N45" i="21"/>
  <c r="P45" i="21"/>
  <c r="N46" i="21"/>
  <c r="P46" i="21"/>
  <c r="N47" i="21"/>
  <c r="P47" i="21"/>
  <c r="N48" i="21"/>
  <c r="P48" i="21"/>
  <c r="N49" i="21"/>
  <c r="P49" i="21"/>
  <c r="N50" i="21"/>
  <c r="P50" i="21"/>
  <c r="N51" i="21"/>
  <c r="P51" i="21"/>
  <c r="N52" i="21"/>
  <c r="P52" i="21"/>
  <c r="N53" i="21"/>
  <c r="P53" i="21"/>
  <c r="N54" i="21"/>
  <c r="P54" i="21"/>
  <c r="N55" i="21"/>
  <c r="P55" i="21"/>
  <c r="N56" i="21"/>
  <c r="P56" i="21"/>
  <c r="N57" i="21"/>
  <c r="P57" i="21"/>
  <c r="N58" i="21"/>
  <c r="P58" i="21"/>
  <c r="N59" i="21"/>
  <c r="P59" i="21"/>
  <c r="N60" i="21"/>
  <c r="P60" i="21"/>
  <c r="N61" i="21"/>
  <c r="P61" i="21"/>
  <c r="N62" i="21"/>
  <c r="P62" i="21"/>
  <c r="N63" i="21"/>
  <c r="P63" i="21"/>
  <c r="N64" i="21"/>
  <c r="P64" i="21"/>
  <c r="N65" i="21"/>
  <c r="P65" i="21"/>
  <c r="N66" i="21"/>
  <c r="P66" i="21"/>
  <c r="N67" i="21"/>
  <c r="P67" i="21"/>
  <c r="N68" i="21"/>
  <c r="P68" i="21"/>
  <c r="N69" i="21"/>
  <c r="P69" i="21"/>
  <c r="N70" i="21"/>
  <c r="P70" i="21"/>
  <c r="N71" i="21"/>
  <c r="P71" i="21"/>
  <c r="N72" i="21"/>
  <c r="P72" i="21"/>
  <c r="N73" i="21"/>
  <c r="P73" i="21"/>
  <c r="N74" i="21"/>
  <c r="P74" i="21"/>
  <c r="N75" i="21"/>
  <c r="P75" i="21"/>
  <c r="N76" i="21"/>
  <c r="P76" i="21"/>
  <c r="N77" i="21"/>
  <c r="P77" i="21"/>
  <c r="N78" i="21"/>
  <c r="P78" i="21"/>
  <c r="N79" i="21"/>
  <c r="P79" i="21"/>
  <c r="N80" i="21"/>
  <c r="P80" i="21"/>
  <c r="N81" i="21"/>
  <c r="P81" i="21"/>
  <c r="N82" i="21"/>
  <c r="P82" i="21"/>
  <c r="N83" i="21"/>
  <c r="P83" i="21"/>
  <c r="N84" i="21"/>
  <c r="P84" i="21"/>
  <c r="N85" i="21"/>
  <c r="P85" i="21"/>
  <c r="N86" i="21"/>
  <c r="P86" i="21"/>
  <c r="N87" i="21"/>
  <c r="P87" i="21"/>
  <c r="N88" i="21"/>
  <c r="P88" i="21"/>
  <c r="N89" i="21"/>
  <c r="P89" i="21"/>
  <c r="N90" i="21"/>
  <c r="P90" i="21"/>
  <c r="N91" i="21"/>
  <c r="P91" i="21"/>
  <c r="N92" i="21"/>
  <c r="P92" i="21"/>
  <c r="N93" i="21"/>
  <c r="P93" i="21"/>
  <c r="N94" i="21"/>
  <c r="P94" i="21"/>
  <c r="N95" i="21"/>
  <c r="P95" i="21"/>
  <c r="N96" i="21"/>
  <c r="P96" i="21"/>
  <c r="N97" i="21"/>
  <c r="P97" i="21"/>
  <c r="N98" i="21"/>
  <c r="P98" i="21"/>
  <c r="N99" i="21"/>
  <c r="P99" i="21"/>
  <c r="N100" i="21"/>
  <c r="P100" i="21"/>
  <c r="N101" i="21"/>
  <c r="P101" i="21"/>
  <c r="N102" i="21"/>
  <c r="P102" i="21"/>
  <c r="N103" i="21"/>
  <c r="P103" i="21"/>
  <c r="N104" i="21"/>
  <c r="P104" i="21"/>
  <c r="N105" i="21"/>
  <c r="P105" i="21"/>
  <c r="N106" i="21"/>
  <c r="P106" i="21"/>
  <c r="N107" i="21"/>
  <c r="P107" i="21"/>
  <c r="N108" i="21"/>
  <c r="P108" i="21"/>
  <c r="N109" i="21"/>
  <c r="P109" i="21"/>
  <c r="N110" i="21"/>
  <c r="P110" i="21"/>
  <c r="H16" i="21"/>
  <c r="J16" i="21"/>
  <c r="H17" i="21"/>
  <c r="J17" i="21"/>
  <c r="H18" i="21"/>
  <c r="J18" i="21"/>
  <c r="H19" i="21"/>
  <c r="J19" i="21"/>
  <c r="H20" i="21"/>
  <c r="J20" i="21"/>
  <c r="H21" i="21"/>
  <c r="J21" i="21"/>
  <c r="H22" i="21"/>
  <c r="J22" i="21"/>
  <c r="H23" i="21"/>
  <c r="J23" i="21"/>
  <c r="H24" i="21"/>
  <c r="J24" i="21"/>
  <c r="H25" i="21"/>
  <c r="J25" i="21"/>
  <c r="H26" i="21"/>
  <c r="J26" i="21"/>
  <c r="H27" i="21"/>
  <c r="J27" i="21"/>
  <c r="H28" i="21"/>
  <c r="J28" i="21"/>
  <c r="H29" i="21"/>
  <c r="J29" i="21"/>
  <c r="H30" i="21"/>
  <c r="J30" i="21"/>
  <c r="H31" i="21"/>
  <c r="J31" i="21"/>
  <c r="H32" i="21"/>
  <c r="J32" i="21"/>
  <c r="H33" i="21"/>
  <c r="J33" i="21"/>
  <c r="H34" i="21"/>
  <c r="J34" i="21"/>
  <c r="H35" i="21"/>
  <c r="J35" i="21"/>
  <c r="H36" i="21"/>
  <c r="J36" i="21"/>
  <c r="H37" i="21"/>
  <c r="J37" i="21"/>
  <c r="H38" i="21"/>
  <c r="J38" i="21"/>
  <c r="H39" i="21"/>
  <c r="J39" i="21"/>
  <c r="H40" i="21"/>
  <c r="J40" i="21"/>
  <c r="H41" i="21"/>
  <c r="J41" i="21"/>
  <c r="H42" i="21"/>
  <c r="J42" i="21"/>
  <c r="H43" i="21"/>
  <c r="J43" i="21"/>
  <c r="H44" i="21"/>
  <c r="J44" i="21"/>
  <c r="H45" i="21"/>
  <c r="J45" i="21"/>
  <c r="H46" i="21"/>
  <c r="J46" i="21"/>
  <c r="H47" i="21"/>
  <c r="J47" i="21"/>
  <c r="H48" i="21"/>
  <c r="J48" i="21"/>
  <c r="H49" i="21"/>
  <c r="J49" i="21"/>
  <c r="H50" i="21"/>
  <c r="J50" i="21"/>
  <c r="H51" i="21"/>
  <c r="J51" i="21"/>
  <c r="H52" i="21"/>
  <c r="J52" i="21"/>
  <c r="H53" i="21"/>
  <c r="J53" i="21"/>
  <c r="H54" i="21"/>
  <c r="J54" i="21"/>
  <c r="H55" i="21"/>
  <c r="J55" i="21"/>
  <c r="H56" i="21"/>
  <c r="J56" i="21"/>
  <c r="H57" i="21"/>
  <c r="J57" i="21"/>
  <c r="H58" i="21"/>
  <c r="J58" i="21"/>
  <c r="H59" i="21"/>
  <c r="J59" i="21"/>
  <c r="H60" i="21"/>
  <c r="J60" i="21"/>
  <c r="H61" i="21"/>
  <c r="J61" i="21"/>
  <c r="H62" i="21"/>
  <c r="J62" i="21"/>
  <c r="H63" i="21"/>
  <c r="J63" i="21"/>
  <c r="H64" i="21"/>
  <c r="J64" i="21"/>
  <c r="H65" i="21"/>
  <c r="J65" i="21"/>
  <c r="H66" i="21"/>
  <c r="J66" i="21"/>
  <c r="H67" i="21"/>
  <c r="J67" i="21"/>
  <c r="H68" i="21"/>
  <c r="J68" i="21"/>
  <c r="H69" i="21"/>
  <c r="J69" i="21"/>
  <c r="H70" i="21"/>
  <c r="J70" i="21"/>
  <c r="H71" i="21"/>
  <c r="J71" i="21"/>
  <c r="H72" i="21"/>
  <c r="J72" i="21"/>
  <c r="H73" i="21"/>
  <c r="J73" i="21"/>
  <c r="H74" i="21"/>
  <c r="J74" i="21"/>
  <c r="H75" i="21"/>
  <c r="J75" i="21"/>
  <c r="H76" i="21"/>
  <c r="J76" i="21"/>
  <c r="H77" i="21"/>
  <c r="J77" i="21"/>
  <c r="H78" i="21"/>
  <c r="J78" i="21"/>
  <c r="H79" i="21"/>
  <c r="J79" i="21"/>
  <c r="H80" i="21"/>
  <c r="J80" i="21"/>
  <c r="H81" i="21"/>
  <c r="J81" i="21"/>
  <c r="H82" i="21"/>
  <c r="J82" i="21"/>
  <c r="H83" i="21"/>
  <c r="J83" i="21"/>
  <c r="H84" i="21"/>
  <c r="J84" i="21"/>
  <c r="H85" i="21"/>
  <c r="J85" i="21"/>
  <c r="H86" i="21"/>
  <c r="J86" i="21"/>
  <c r="H87" i="21"/>
  <c r="J87" i="21"/>
  <c r="H88" i="21"/>
  <c r="J88" i="21"/>
  <c r="H89" i="21"/>
  <c r="J89" i="21"/>
  <c r="H90" i="21"/>
  <c r="J90" i="21"/>
  <c r="H91" i="21"/>
  <c r="J91" i="21"/>
  <c r="H92" i="21"/>
  <c r="J92" i="21"/>
  <c r="H93" i="21"/>
  <c r="J93" i="21"/>
  <c r="H94" i="21"/>
  <c r="J94" i="21"/>
  <c r="H95" i="21"/>
  <c r="J95" i="21"/>
  <c r="H96" i="21"/>
  <c r="J96" i="21"/>
  <c r="H97" i="21"/>
  <c r="J97" i="21"/>
  <c r="H98" i="21"/>
  <c r="J98" i="21"/>
  <c r="H99" i="21"/>
  <c r="J99" i="21"/>
  <c r="H100" i="21"/>
  <c r="J100" i="21"/>
  <c r="H101" i="21"/>
  <c r="J101" i="21"/>
  <c r="H102" i="21"/>
  <c r="J102" i="21"/>
  <c r="H103" i="21"/>
  <c r="J103" i="21"/>
  <c r="H104" i="21"/>
  <c r="J104" i="21"/>
  <c r="H105" i="21"/>
  <c r="J105" i="21"/>
  <c r="H106" i="21"/>
  <c r="J106" i="21"/>
  <c r="H107" i="21"/>
  <c r="J107" i="21"/>
  <c r="H108" i="21"/>
  <c r="J108" i="21"/>
  <c r="H109" i="21"/>
  <c r="J109" i="21"/>
  <c r="H110" i="21"/>
  <c r="J110" i="21"/>
  <c r="P15" i="21"/>
  <c r="N15" i="21"/>
  <c r="J15" i="21"/>
  <c r="H15" i="21"/>
  <c r="B16" i="21"/>
  <c r="D16" i="21"/>
  <c r="B17" i="21"/>
  <c r="D17" i="21"/>
  <c r="B18" i="21"/>
  <c r="D18" i="21"/>
  <c r="B19" i="21"/>
  <c r="D19" i="21"/>
  <c r="B20" i="21"/>
  <c r="D20" i="21"/>
  <c r="B21" i="21"/>
  <c r="D21" i="21"/>
  <c r="B22" i="21"/>
  <c r="D22" i="21"/>
  <c r="B23" i="21"/>
  <c r="D23" i="21"/>
  <c r="B24" i="21"/>
  <c r="D24" i="21"/>
  <c r="B25" i="21"/>
  <c r="D25" i="21"/>
  <c r="B26" i="21"/>
  <c r="D26" i="21"/>
  <c r="B27" i="21"/>
  <c r="D27" i="21"/>
  <c r="B28" i="21"/>
  <c r="D28" i="21"/>
  <c r="B29" i="21"/>
  <c r="D29" i="21"/>
  <c r="B30" i="21"/>
  <c r="D30" i="21"/>
  <c r="B31" i="21"/>
  <c r="D31" i="21"/>
  <c r="B32" i="21"/>
  <c r="D32" i="21"/>
  <c r="B33" i="21"/>
  <c r="D33" i="21"/>
  <c r="B34" i="21"/>
  <c r="D34" i="21"/>
  <c r="B35" i="21"/>
  <c r="D35" i="21"/>
  <c r="B36" i="21"/>
  <c r="D36" i="21"/>
  <c r="B37" i="21"/>
  <c r="D37" i="21"/>
  <c r="B38" i="21"/>
  <c r="D38" i="21"/>
  <c r="B39" i="21"/>
  <c r="D39" i="21"/>
  <c r="B40" i="21"/>
  <c r="D40" i="21"/>
  <c r="B41" i="21"/>
  <c r="D41" i="21"/>
  <c r="B42" i="21"/>
  <c r="D42" i="21"/>
  <c r="B43" i="21"/>
  <c r="D43" i="21"/>
  <c r="B44" i="21"/>
  <c r="D44" i="21"/>
  <c r="B45" i="21"/>
  <c r="D45" i="21"/>
  <c r="B46" i="21"/>
  <c r="D46" i="21"/>
  <c r="B47" i="21"/>
  <c r="D47" i="21"/>
  <c r="B48" i="21"/>
  <c r="D48" i="21"/>
  <c r="B49" i="21"/>
  <c r="D49" i="21"/>
  <c r="B50" i="21"/>
  <c r="D50" i="21"/>
  <c r="B51" i="21"/>
  <c r="D51" i="21"/>
  <c r="B52" i="21"/>
  <c r="D52" i="21"/>
  <c r="B53" i="21"/>
  <c r="D53" i="21"/>
  <c r="B54" i="21"/>
  <c r="D54" i="21"/>
  <c r="B55" i="21"/>
  <c r="D55" i="21"/>
  <c r="B56" i="21"/>
  <c r="D56" i="21"/>
  <c r="B57" i="21"/>
  <c r="D57" i="21"/>
  <c r="B58" i="21"/>
  <c r="D58" i="21"/>
  <c r="B59" i="21"/>
  <c r="D59" i="21"/>
  <c r="B60" i="21"/>
  <c r="D60" i="21"/>
  <c r="B61" i="21"/>
  <c r="D61" i="21"/>
  <c r="B62" i="21"/>
  <c r="D62" i="21"/>
  <c r="B63" i="21"/>
  <c r="D63" i="21"/>
  <c r="B64" i="21"/>
  <c r="D64" i="21"/>
  <c r="B65" i="21"/>
  <c r="D65" i="21"/>
  <c r="B66" i="21"/>
  <c r="D66" i="21"/>
  <c r="B67" i="21"/>
  <c r="D67" i="21"/>
  <c r="B68" i="21"/>
  <c r="D68" i="21"/>
  <c r="B69" i="21"/>
  <c r="D69" i="21"/>
  <c r="B70" i="21"/>
  <c r="D70" i="21"/>
  <c r="B71" i="21"/>
  <c r="D71" i="21"/>
  <c r="B72" i="21"/>
  <c r="D72" i="21"/>
  <c r="B73" i="21"/>
  <c r="D73" i="21"/>
  <c r="B74" i="21"/>
  <c r="D74" i="21"/>
  <c r="B75" i="21"/>
  <c r="D75" i="21"/>
  <c r="B76" i="21"/>
  <c r="D76" i="21"/>
  <c r="B77" i="21"/>
  <c r="D77" i="21"/>
  <c r="B78" i="21"/>
  <c r="D78" i="21"/>
  <c r="B79" i="21"/>
  <c r="D79" i="21"/>
  <c r="B80" i="21"/>
  <c r="D80" i="21"/>
  <c r="B81" i="21"/>
  <c r="D81" i="21"/>
  <c r="B82" i="21"/>
  <c r="D82" i="21"/>
  <c r="B83" i="21"/>
  <c r="D83" i="21"/>
  <c r="B84" i="21"/>
  <c r="D84" i="21"/>
  <c r="B85" i="21"/>
  <c r="D85" i="21"/>
  <c r="B86" i="21"/>
  <c r="D86" i="21"/>
  <c r="B87" i="21"/>
  <c r="D87" i="21"/>
  <c r="B88" i="21"/>
  <c r="D88" i="21"/>
  <c r="B89" i="21"/>
  <c r="D89" i="21"/>
  <c r="B90" i="21"/>
  <c r="D90" i="21"/>
  <c r="B91" i="21"/>
  <c r="D91" i="21"/>
  <c r="B92" i="21"/>
  <c r="D92" i="21"/>
  <c r="B93" i="21"/>
  <c r="D93" i="21"/>
  <c r="B94" i="21"/>
  <c r="D94" i="21"/>
  <c r="B95" i="21"/>
  <c r="D95" i="21"/>
  <c r="B96" i="21"/>
  <c r="D96" i="21"/>
  <c r="B97" i="21"/>
  <c r="D97" i="21"/>
  <c r="B98" i="21"/>
  <c r="D98" i="21"/>
  <c r="B99" i="21"/>
  <c r="D99" i="21"/>
  <c r="B100" i="21"/>
  <c r="D100" i="21"/>
  <c r="B101" i="21"/>
  <c r="D101" i="21"/>
  <c r="B102" i="21"/>
  <c r="D102" i="21"/>
  <c r="B103" i="21"/>
  <c r="D103" i="21"/>
  <c r="B104" i="21"/>
  <c r="D104" i="21"/>
  <c r="B105" i="21"/>
  <c r="D105" i="21"/>
  <c r="B106" i="21"/>
  <c r="D106" i="21"/>
  <c r="B107" i="21"/>
  <c r="D107" i="21"/>
  <c r="B108" i="21"/>
  <c r="D108" i="21"/>
  <c r="B109" i="21"/>
  <c r="D109" i="21"/>
  <c r="B110" i="21"/>
  <c r="D110" i="21"/>
  <c r="D15" i="21"/>
  <c r="B15" i="21"/>
  <c r="K10" i="17" l="1"/>
  <c r="K6" i="17"/>
  <c r="K9" i="17"/>
  <c r="K7" i="17"/>
  <c r="K8" i="17"/>
  <c r="K11" i="17"/>
  <c r="M13" i="17"/>
  <c r="M13" i="28"/>
  <c r="W2" i="21" l="1"/>
  <c r="AC2" i="21"/>
  <c r="Q22" i="21"/>
  <c r="Q30" i="21"/>
  <c r="Q34" i="21"/>
  <c r="Q38" i="21"/>
  <c r="Q46" i="21"/>
  <c r="Q54" i="21"/>
  <c r="Q58" i="21"/>
  <c r="Q62" i="21"/>
  <c r="Q66" i="21"/>
  <c r="Q70" i="21"/>
  <c r="Q74" i="21"/>
  <c r="Q78" i="21"/>
  <c r="Q82" i="21"/>
  <c r="Q86" i="21"/>
  <c r="Q90" i="21"/>
  <c r="Q94" i="21"/>
  <c r="Q98" i="21"/>
  <c r="Q102" i="21"/>
  <c r="Q106" i="21"/>
  <c r="Q110" i="21"/>
  <c r="Q103" i="21"/>
  <c r="Q107" i="21"/>
  <c r="K17" i="21"/>
  <c r="K21" i="21"/>
  <c r="K25" i="21"/>
  <c r="K29" i="21"/>
  <c r="K33" i="21"/>
  <c r="K37" i="21"/>
  <c r="K41" i="21"/>
  <c r="K45" i="21"/>
  <c r="K49" i="21"/>
  <c r="K53" i="21"/>
  <c r="K57" i="21"/>
  <c r="K61" i="21"/>
  <c r="K65" i="21"/>
  <c r="K69" i="21"/>
  <c r="K73" i="21"/>
  <c r="K77" i="21"/>
  <c r="K81" i="21"/>
  <c r="K85" i="21"/>
  <c r="K89" i="21"/>
  <c r="K93" i="21"/>
  <c r="K97" i="21"/>
  <c r="K101" i="21"/>
  <c r="K105" i="21"/>
  <c r="K109" i="21"/>
  <c r="K19" i="21"/>
  <c r="K23" i="21"/>
  <c r="K27" i="21"/>
  <c r="K31" i="21"/>
  <c r="K35" i="21"/>
  <c r="K39" i="21"/>
  <c r="K43" i="21"/>
  <c r="K47" i="21"/>
  <c r="K55" i="21"/>
  <c r="K59" i="21"/>
  <c r="K63" i="21"/>
  <c r="K67" i="21"/>
  <c r="K71" i="21"/>
  <c r="K75" i="21"/>
  <c r="K79" i="21"/>
  <c r="K83" i="21"/>
  <c r="K87" i="21"/>
  <c r="K91" i="21"/>
  <c r="K99" i="21"/>
  <c r="K103" i="21"/>
  <c r="K107" i="21"/>
  <c r="K15" i="21"/>
  <c r="K16" i="21"/>
  <c r="K20" i="21"/>
  <c r="K24" i="21"/>
  <c r="K28" i="21"/>
  <c r="K32" i="21"/>
  <c r="K36" i="21"/>
  <c r="K40" i="21"/>
  <c r="K44" i="21"/>
  <c r="K48" i="21"/>
  <c r="K52" i="21"/>
  <c r="K56" i="21"/>
  <c r="K64" i="21"/>
  <c r="K68" i="21"/>
  <c r="K72" i="21"/>
  <c r="K76" i="21"/>
  <c r="K80" i="21"/>
  <c r="K84" i="21"/>
  <c r="K88" i="21"/>
  <c r="K92" i="21"/>
  <c r="K100" i="21"/>
  <c r="K104" i="21"/>
  <c r="K18" i="21"/>
  <c r="K22" i="21"/>
  <c r="K26" i="21"/>
  <c r="K30" i="21"/>
  <c r="K34" i="21"/>
  <c r="K38" i="21"/>
  <c r="K42" i="21"/>
  <c r="K46" i="21"/>
  <c r="K50" i="21"/>
  <c r="K54" i="21"/>
  <c r="K58" i="21"/>
  <c r="K62" i="21"/>
  <c r="K66" i="21"/>
  <c r="K70" i="21"/>
  <c r="K74" i="21"/>
  <c r="K78" i="21"/>
  <c r="K82" i="21"/>
  <c r="K86" i="21"/>
  <c r="K90" i="21"/>
  <c r="K94" i="21"/>
  <c r="K98" i="21"/>
  <c r="K102" i="21"/>
  <c r="K106" i="21"/>
  <c r="K110" i="21"/>
  <c r="K51" i="21"/>
  <c r="K95" i="21"/>
  <c r="K60" i="21"/>
  <c r="K96" i="21"/>
  <c r="K108" i="21"/>
  <c r="E19" i="21"/>
  <c r="E23" i="21"/>
  <c r="E27" i="21"/>
  <c r="E31" i="21"/>
  <c r="E35" i="21"/>
  <c r="E39" i="21"/>
  <c r="E43" i="21"/>
  <c r="E47" i="21"/>
  <c r="E51" i="21"/>
  <c r="E55" i="21"/>
  <c r="E59" i="21"/>
  <c r="E63" i="21"/>
  <c r="E67" i="21"/>
  <c r="E71" i="21"/>
  <c r="E75" i="21"/>
  <c r="E79" i="21"/>
  <c r="E83" i="21"/>
  <c r="E87" i="21"/>
  <c r="E91" i="21"/>
  <c r="E95" i="21"/>
  <c r="E99" i="21"/>
  <c r="E103" i="21"/>
  <c r="E107" i="21"/>
  <c r="E15" i="21"/>
  <c r="E16" i="21"/>
  <c r="E20" i="21"/>
  <c r="E24" i="21"/>
  <c r="E28" i="21"/>
  <c r="E32" i="21"/>
  <c r="E36" i="21"/>
  <c r="E40" i="21"/>
  <c r="E44" i="21"/>
  <c r="E48" i="21"/>
  <c r="E52" i="21"/>
  <c r="E56" i="21"/>
  <c r="E60" i="21"/>
  <c r="E64" i="21"/>
  <c r="E68" i="21"/>
  <c r="E72" i="21"/>
  <c r="E76" i="21"/>
  <c r="E80" i="21"/>
  <c r="E84" i="21"/>
  <c r="E88" i="21"/>
  <c r="E92" i="21"/>
  <c r="E96" i="21"/>
  <c r="E100" i="21"/>
  <c r="E104" i="21"/>
  <c r="E108" i="21"/>
  <c r="E17" i="21"/>
  <c r="E21" i="21"/>
  <c r="E25" i="21"/>
  <c r="E29" i="21"/>
  <c r="E33" i="21"/>
  <c r="E37" i="21"/>
  <c r="E41" i="21"/>
  <c r="E45" i="21"/>
  <c r="E49" i="21"/>
  <c r="E53" i="21"/>
  <c r="E57" i="21"/>
  <c r="E61" i="21"/>
  <c r="E65" i="21"/>
  <c r="E69" i="21"/>
  <c r="E73" i="21"/>
  <c r="E77" i="21"/>
  <c r="E81" i="21"/>
  <c r="E85" i="21"/>
  <c r="E89" i="21"/>
  <c r="E93" i="21"/>
  <c r="E97" i="21"/>
  <c r="E101" i="21"/>
  <c r="E105" i="21"/>
  <c r="E109" i="21"/>
  <c r="E18" i="21"/>
  <c r="E22" i="21"/>
  <c r="E26" i="21"/>
  <c r="E30" i="21"/>
  <c r="E34" i="21"/>
  <c r="E38" i="21"/>
  <c r="E42" i="21"/>
  <c r="E46" i="21"/>
  <c r="E50" i="21"/>
  <c r="E54" i="21"/>
  <c r="E58" i="21"/>
  <c r="E62" i="21"/>
  <c r="E66" i="21"/>
  <c r="E70" i="21"/>
  <c r="E86" i="21"/>
  <c r="E102" i="21"/>
  <c r="E74" i="21"/>
  <c r="E90" i="21"/>
  <c r="E106" i="21"/>
  <c r="E82" i="21"/>
  <c r="E98" i="21"/>
  <c r="E78" i="21"/>
  <c r="E94" i="21"/>
  <c r="E110" i="21"/>
  <c r="Q19" i="21"/>
  <c r="Q23" i="21"/>
  <c r="Q27" i="21"/>
  <c r="Q31" i="21"/>
  <c r="Q35" i="21"/>
  <c r="Q39" i="21"/>
  <c r="Q43" i="21"/>
  <c r="Q47" i="21"/>
  <c r="Q51" i="21"/>
  <c r="Q55" i="21"/>
  <c r="Q59" i="21"/>
  <c r="Q63" i="21"/>
  <c r="Q67" i="21"/>
  <c r="Q71" i="21"/>
  <c r="Q75" i="21"/>
  <c r="Q79" i="21"/>
  <c r="Q83" i="21"/>
  <c r="Q87" i="21"/>
  <c r="Q91" i="21"/>
  <c r="Q95" i="21"/>
  <c r="Q99" i="21"/>
  <c r="Q15" i="21"/>
  <c r="O19" i="21"/>
  <c r="O23" i="21"/>
  <c r="O27" i="21"/>
  <c r="O31" i="21"/>
  <c r="O35" i="21"/>
  <c r="O39" i="21"/>
  <c r="O43" i="21"/>
  <c r="O47" i="21"/>
  <c r="O51" i="21"/>
  <c r="O55" i="21"/>
  <c r="O59" i="21"/>
  <c r="O63" i="21"/>
  <c r="O67" i="21"/>
  <c r="O71" i="21"/>
  <c r="O75" i="21"/>
  <c r="O79" i="21"/>
  <c r="O83" i="21"/>
  <c r="O87" i="21"/>
  <c r="O91" i="21"/>
  <c r="O95" i="21"/>
  <c r="O99" i="21"/>
  <c r="O103" i="21"/>
  <c r="O107" i="21"/>
  <c r="O15" i="21"/>
  <c r="Q16" i="21"/>
  <c r="Q20" i="21"/>
  <c r="Q24" i="21"/>
  <c r="Q28" i="21"/>
  <c r="Q32" i="21"/>
  <c r="Q36" i="21"/>
  <c r="Q40" i="21"/>
  <c r="Q44" i="21"/>
  <c r="Q48" i="21"/>
  <c r="Q52" i="21"/>
  <c r="Q56" i="21"/>
  <c r="Q60" i="21"/>
  <c r="Q64" i="21"/>
  <c r="Q68" i="21"/>
  <c r="Q72" i="21"/>
  <c r="Q76" i="21"/>
  <c r="Q80" i="21"/>
  <c r="Q84" i="21"/>
  <c r="Q88" i="21"/>
  <c r="Q92" i="21"/>
  <c r="Q96" i="21"/>
  <c r="Q100" i="21"/>
  <c r="Q104" i="21"/>
  <c r="Q108" i="21"/>
  <c r="O16" i="21"/>
  <c r="O20" i="21"/>
  <c r="O24" i="21"/>
  <c r="O28" i="21"/>
  <c r="O32" i="21"/>
  <c r="O36" i="21"/>
  <c r="O40" i="21"/>
  <c r="O44" i="21"/>
  <c r="O48" i="21"/>
  <c r="O52" i="21"/>
  <c r="O56" i="21"/>
  <c r="O60" i="21"/>
  <c r="O64" i="21"/>
  <c r="O68" i="21"/>
  <c r="O72" i="21"/>
  <c r="O76" i="21"/>
  <c r="O80" i="21"/>
  <c r="O84" i="21"/>
  <c r="O88" i="21"/>
  <c r="O92" i="21"/>
  <c r="O96" i="21"/>
  <c r="O100" i="21"/>
  <c r="O104" i="21"/>
  <c r="O108" i="21"/>
  <c r="Q17" i="21"/>
  <c r="Q21" i="21"/>
  <c r="Q25" i="21"/>
  <c r="Q29" i="21"/>
  <c r="Q33" i="21"/>
  <c r="Q37" i="21"/>
  <c r="Q41" i="21"/>
  <c r="Q45" i="21"/>
  <c r="Q49" i="21"/>
  <c r="Q53" i="21"/>
  <c r="Q57" i="21"/>
  <c r="Q61" i="21"/>
  <c r="Q65" i="21"/>
  <c r="Q69" i="21"/>
  <c r="Q73" i="21"/>
  <c r="Q77" i="21"/>
  <c r="Q81" i="21"/>
  <c r="Q85" i="21"/>
  <c r="Q89" i="21"/>
  <c r="Q93" i="21"/>
  <c r="Q97" i="21"/>
  <c r="Q101" i="21"/>
  <c r="Q105" i="21"/>
  <c r="Q109" i="21"/>
  <c r="O17" i="21"/>
  <c r="O21" i="21"/>
  <c r="O25" i="21"/>
  <c r="O29" i="21"/>
  <c r="O33" i="21"/>
  <c r="O37" i="21"/>
  <c r="O41" i="21"/>
  <c r="O45" i="21"/>
  <c r="O49" i="21"/>
  <c r="O53" i="21"/>
  <c r="O57" i="21"/>
  <c r="O61" i="21"/>
  <c r="O65" i="21"/>
  <c r="O69" i="21"/>
  <c r="O73" i="21"/>
  <c r="O77" i="21"/>
  <c r="O81" i="21"/>
  <c r="O85" i="21"/>
  <c r="O89" i="21"/>
  <c r="O93" i="21"/>
  <c r="O97" i="21"/>
  <c r="O101" i="21"/>
  <c r="O105" i="21"/>
  <c r="O109" i="21"/>
  <c r="O30" i="21"/>
  <c r="O46" i="21"/>
  <c r="O62" i="21"/>
  <c r="O78" i="21"/>
  <c r="O94" i="21"/>
  <c r="O110" i="21"/>
  <c r="Q42" i="21"/>
  <c r="O26" i="21"/>
  <c r="O74" i="21"/>
  <c r="O106" i="21"/>
  <c r="Q18" i="21"/>
  <c r="Q50" i="21"/>
  <c r="O18" i="21"/>
  <c r="O34" i="21"/>
  <c r="O50" i="21"/>
  <c r="O66" i="21"/>
  <c r="O82" i="21"/>
  <c r="O98" i="21"/>
  <c r="O42" i="21"/>
  <c r="O90" i="21"/>
  <c r="O22" i="21"/>
  <c r="O38" i="21"/>
  <c r="O54" i="21"/>
  <c r="O70" i="21"/>
  <c r="O86" i="21"/>
  <c r="O102" i="21"/>
  <c r="Q26" i="21"/>
  <c r="O58" i="21"/>
  <c r="I16" i="21"/>
  <c r="I20" i="21"/>
  <c r="I24" i="21"/>
  <c r="I28" i="21"/>
  <c r="I32" i="21"/>
  <c r="I36" i="21"/>
  <c r="I40" i="21"/>
  <c r="I44" i="21"/>
  <c r="I48" i="21"/>
  <c r="I52" i="21"/>
  <c r="I56" i="21"/>
  <c r="I60" i="21"/>
  <c r="I64" i="21"/>
  <c r="I68" i="21"/>
  <c r="I72" i="21"/>
  <c r="I76" i="21"/>
  <c r="I80" i="21"/>
  <c r="I84" i="21"/>
  <c r="I88" i="21"/>
  <c r="I92" i="21"/>
  <c r="I96" i="21"/>
  <c r="I100" i="21"/>
  <c r="I104" i="21"/>
  <c r="I108" i="21"/>
  <c r="I17" i="21"/>
  <c r="I21" i="21"/>
  <c r="I25" i="21"/>
  <c r="I29" i="21"/>
  <c r="I33" i="21"/>
  <c r="I37" i="21"/>
  <c r="I41" i="21"/>
  <c r="I45" i="21"/>
  <c r="I49" i="21"/>
  <c r="I53" i="21"/>
  <c r="I57" i="21"/>
  <c r="I61" i="21"/>
  <c r="I65" i="21"/>
  <c r="I18" i="21"/>
  <c r="I26" i="21"/>
  <c r="I34" i="21"/>
  <c r="I42" i="21"/>
  <c r="I50" i="21"/>
  <c r="I58" i="21"/>
  <c r="I66" i="21"/>
  <c r="I71" i="21"/>
  <c r="I77" i="21"/>
  <c r="I82" i="21"/>
  <c r="I87" i="21"/>
  <c r="I93" i="21"/>
  <c r="I98" i="21"/>
  <c r="I103" i="21"/>
  <c r="I109" i="21"/>
  <c r="I19" i="21"/>
  <c r="I27" i="21"/>
  <c r="I35" i="21"/>
  <c r="I43" i="21"/>
  <c r="I51" i="21"/>
  <c r="I59" i="21"/>
  <c r="I67" i="21"/>
  <c r="I73" i="21"/>
  <c r="I78" i="21"/>
  <c r="I83" i="21"/>
  <c r="I89" i="21"/>
  <c r="I94" i="21"/>
  <c r="I99" i="21"/>
  <c r="I105" i="21"/>
  <c r="I110" i="21"/>
  <c r="I22" i="21"/>
  <c r="I30" i="21"/>
  <c r="I38" i="21"/>
  <c r="I46" i="21"/>
  <c r="I54" i="21"/>
  <c r="I62" i="21"/>
  <c r="I69" i="21"/>
  <c r="I74" i="21"/>
  <c r="I79" i="21"/>
  <c r="I85" i="21"/>
  <c r="I90" i="21"/>
  <c r="I95" i="21"/>
  <c r="I101" i="21"/>
  <c r="I106" i="21"/>
  <c r="I15" i="21"/>
  <c r="K2" i="21" s="1"/>
  <c r="I23" i="21"/>
  <c r="I31" i="21"/>
  <c r="I39" i="21"/>
  <c r="I47" i="21"/>
  <c r="I55" i="21"/>
  <c r="I63" i="21"/>
  <c r="I70" i="21"/>
  <c r="I75" i="21"/>
  <c r="I81" i="21"/>
  <c r="I86" i="21"/>
  <c r="I91" i="21"/>
  <c r="I97" i="21"/>
  <c r="I102" i="21"/>
  <c r="I107" i="21"/>
  <c r="C17" i="21"/>
  <c r="C21" i="21"/>
  <c r="C25" i="21"/>
  <c r="C29" i="21"/>
  <c r="C33" i="21"/>
  <c r="C37" i="21"/>
  <c r="C41" i="21"/>
  <c r="C45" i="21"/>
  <c r="C49" i="21"/>
  <c r="C53" i="21"/>
  <c r="C57" i="21"/>
  <c r="C61" i="21"/>
  <c r="C65" i="21"/>
  <c r="C69" i="21"/>
  <c r="C73" i="21"/>
  <c r="C77" i="21"/>
  <c r="C81" i="21"/>
  <c r="C85" i="21"/>
  <c r="C89" i="21"/>
  <c r="C93" i="21"/>
  <c r="C97" i="21"/>
  <c r="C101" i="21"/>
  <c r="C105" i="21"/>
  <c r="C110" i="21"/>
  <c r="C23" i="21"/>
  <c r="C35" i="21"/>
  <c r="C47" i="21"/>
  <c r="C59" i="21"/>
  <c r="C71" i="21"/>
  <c r="C83" i="21"/>
  <c r="C95" i="21"/>
  <c r="C107" i="21"/>
  <c r="C18" i="21"/>
  <c r="C22" i="21"/>
  <c r="C26" i="21"/>
  <c r="C30" i="21"/>
  <c r="C34" i="21"/>
  <c r="C38" i="21"/>
  <c r="C42" i="21"/>
  <c r="C46" i="21"/>
  <c r="C50" i="21"/>
  <c r="C54" i="21"/>
  <c r="C58" i="21"/>
  <c r="C62" i="21"/>
  <c r="C66" i="21"/>
  <c r="C70" i="21"/>
  <c r="C74" i="21"/>
  <c r="C78" i="21"/>
  <c r="C82" i="21"/>
  <c r="C86" i="21"/>
  <c r="C90" i="21"/>
  <c r="C94" i="21"/>
  <c r="C98" i="21"/>
  <c r="C102" i="21"/>
  <c r="C106" i="21"/>
  <c r="C19" i="21"/>
  <c r="C27" i="21"/>
  <c r="C43" i="21"/>
  <c r="C51" i="21"/>
  <c r="C63" i="21"/>
  <c r="C79" i="21"/>
  <c r="C91" i="21"/>
  <c r="C103" i="21"/>
  <c r="C16" i="21"/>
  <c r="C20" i="21"/>
  <c r="C24" i="21"/>
  <c r="C28" i="21"/>
  <c r="C32" i="21"/>
  <c r="C36" i="21"/>
  <c r="C40" i="21"/>
  <c r="C44" i="21"/>
  <c r="C48" i="21"/>
  <c r="C52" i="21"/>
  <c r="C56" i="21"/>
  <c r="C60" i="21"/>
  <c r="C64" i="21"/>
  <c r="C68" i="21"/>
  <c r="C72" i="21"/>
  <c r="C76" i="21"/>
  <c r="C80" i="21"/>
  <c r="C84" i="21"/>
  <c r="C88" i="21"/>
  <c r="C92" i="21"/>
  <c r="C96" i="21"/>
  <c r="C100" i="21"/>
  <c r="C104" i="21"/>
  <c r="C108" i="21"/>
  <c r="C109" i="21"/>
  <c r="C31" i="21"/>
  <c r="C39" i="21"/>
  <c r="C55" i="21"/>
  <c r="C67" i="21"/>
  <c r="C75" i="21"/>
  <c r="C87" i="21"/>
  <c r="C99" i="21"/>
  <c r="C15" i="21"/>
  <c r="E2" i="21" s="1"/>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8" i="3"/>
  <c r="U127" i="3"/>
  <c r="U126" i="3"/>
  <c r="U125" i="3"/>
  <c r="U124" i="3"/>
  <c r="U123" i="3"/>
  <c r="U122" i="3"/>
  <c r="U121" i="3"/>
  <c r="U120" i="3"/>
  <c r="U119" i="3"/>
  <c r="U118" i="3"/>
  <c r="U117" i="3"/>
  <c r="U116" i="3"/>
  <c r="U115" i="3"/>
  <c r="U114" i="3"/>
  <c r="U113" i="3"/>
  <c r="U112" i="3"/>
  <c r="U111" i="3"/>
  <c r="U110" i="3"/>
  <c r="U109" i="3"/>
  <c r="U108" i="3"/>
  <c r="U107" i="3"/>
  <c r="U106" i="3"/>
  <c r="U105" i="3"/>
  <c r="U104" i="3"/>
  <c r="U103" i="3"/>
  <c r="U102" i="3"/>
  <c r="U101" i="3"/>
  <c r="U100" i="3"/>
  <c r="U99" i="3"/>
  <c r="U98" i="3"/>
  <c r="U97" i="3"/>
  <c r="U96" i="3"/>
  <c r="U95" i="3"/>
  <c r="U94" i="3"/>
  <c r="U93" i="3"/>
  <c r="U92" i="3"/>
  <c r="U91" i="3"/>
  <c r="U90" i="3"/>
  <c r="U89" i="3"/>
  <c r="U88" i="3"/>
  <c r="U87" i="3"/>
  <c r="U86" i="3"/>
  <c r="U85" i="3"/>
  <c r="U84" i="3"/>
  <c r="U83" i="3"/>
  <c r="U82" i="3"/>
  <c r="U81" i="3"/>
  <c r="U80" i="3"/>
  <c r="U79" i="3"/>
  <c r="U78" i="3"/>
  <c r="U77" i="3"/>
  <c r="U76" i="3"/>
  <c r="U75" i="3"/>
  <c r="U74" i="3"/>
  <c r="U73" i="3"/>
  <c r="U72" i="3"/>
  <c r="U71" i="3"/>
  <c r="U70" i="3"/>
  <c r="U69" i="3"/>
  <c r="U68" i="3"/>
  <c r="U67" i="3"/>
  <c r="U66" i="3"/>
  <c r="U65" i="3"/>
  <c r="U64" i="3"/>
  <c r="U63" i="3"/>
  <c r="U62" i="3"/>
  <c r="U61" i="3"/>
  <c r="U60" i="3"/>
  <c r="U59" i="3"/>
  <c r="U58" i="3"/>
  <c r="U57" i="3"/>
  <c r="U56" i="3"/>
  <c r="U55" i="3"/>
  <c r="U54" i="3"/>
  <c r="U53" i="3"/>
  <c r="U52" i="3"/>
  <c r="U51" i="3"/>
  <c r="U50" i="3"/>
  <c r="U49" i="3"/>
  <c r="U48" i="3"/>
  <c r="U47" i="3"/>
  <c r="U46" i="3"/>
  <c r="U45" i="3"/>
  <c r="U44" i="3"/>
  <c r="U43" i="3"/>
  <c r="U42" i="3"/>
  <c r="U41" i="3"/>
  <c r="U40" i="3"/>
  <c r="U39" i="3"/>
  <c r="U38" i="3"/>
  <c r="U37" i="3"/>
  <c r="U36" i="3"/>
  <c r="U35" i="3"/>
  <c r="U34" i="3"/>
  <c r="U33" i="3"/>
  <c r="U32" i="3"/>
  <c r="U31" i="3"/>
  <c r="U30" i="3"/>
  <c r="U29" i="3"/>
  <c r="U28" i="3"/>
  <c r="U27" i="3"/>
  <c r="P22" i="3"/>
  <c r="R20" i="3" s="1"/>
  <c r="G5" i="2"/>
  <c r="J5" i="2" s="1"/>
  <c r="H5" i="2" s="1"/>
  <c r="U27" i="28"/>
  <c r="P20" i="28"/>
  <c r="U27" i="26"/>
  <c r="P20" i="26"/>
  <c r="R23" i="26" s="1"/>
  <c r="F47" i="28"/>
  <c r="E43" i="28"/>
  <c r="C43" i="28"/>
  <c r="E41" i="28" s="1"/>
  <c r="E42" i="28"/>
  <c r="C42" i="28"/>
  <c r="E39" i="28" s="1"/>
  <c r="C41" i="28"/>
  <c r="E44" i="28" s="1"/>
  <c r="G37" i="28"/>
  <c r="F47" i="26"/>
  <c r="E43" i="26"/>
  <c r="C43" i="26"/>
  <c r="E41" i="26" s="1"/>
  <c r="E42" i="26"/>
  <c r="C42" i="26"/>
  <c r="E39" i="26" s="1"/>
  <c r="C41" i="26"/>
  <c r="E44" i="26" s="1"/>
  <c r="G37" i="26"/>
  <c r="AF151" i="28"/>
  <c r="AF152" i="28"/>
  <c r="AF153" i="28"/>
  <c r="AF154" i="28"/>
  <c r="AF155" i="28"/>
  <c r="AF156" i="28"/>
  <c r="AF157" i="28"/>
  <c r="AF158" i="28"/>
  <c r="AF159" i="28"/>
  <c r="AF160" i="28"/>
  <c r="AF161" i="28"/>
  <c r="AF162" i="28"/>
  <c r="AF163" i="28"/>
  <c r="AF164" i="28"/>
  <c r="AF165" i="28"/>
  <c r="AF166" i="28"/>
  <c r="AF167" i="28"/>
  <c r="AF168" i="28"/>
  <c r="AF169" i="28"/>
  <c r="AF170" i="28"/>
  <c r="AF171" i="28"/>
  <c r="AF172" i="28"/>
  <c r="AF173" i="28"/>
  <c r="AF174" i="28"/>
  <c r="AF175" i="28"/>
  <c r="AF176" i="28"/>
  <c r="AF177" i="28"/>
  <c r="AF178" i="28"/>
  <c r="AF179" i="28"/>
  <c r="AF180" i="28"/>
  <c r="AF181" i="28"/>
  <c r="AF182" i="28"/>
  <c r="AF183" i="28"/>
  <c r="AF184" i="28"/>
  <c r="AF185" i="28"/>
  <c r="AF186" i="28"/>
  <c r="AF187" i="28"/>
  <c r="AF188" i="28"/>
  <c r="AF189" i="28"/>
  <c r="AF190" i="28"/>
  <c r="AF191" i="28"/>
  <c r="AF192" i="28"/>
  <c r="AF193" i="28"/>
  <c r="AF194" i="28"/>
  <c r="AF195" i="28"/>
  <c r="AF196" i="28"/>
  <c r="AF197" i="28"/>
  <c r="AF198" i="28"/>
  <c r="AF199" i="28"/>
  <c r="AF200" i="28"/>
  <c r="AF201" i="28"/>
  <c r="AF202" i="28"/>
  <c r="AF203" i="28"/>
  <c r="AF204" i="28"/>
  <c r="AF205" i="28"/>
  <c r="AF206" i="28"/>
  <c r="AF207" i="28"/>
  <c r="AF208" i="28"/>
  <c r="AF209" i="28"/>
  <c r="AF210" i="28"/>
  <c r="AF211" i="28"/>
  <c r="AF212" i="28"/>
  <c r="AF213" i="28"/>
  <c r="AF214" i="28"/>
  <c r="AF215" i="28"/>
  <c r="AF216" i="28"/>
  <c r="AF217" i="28"/>
  <c r="AF218" i="28"/>
  <c r="AF219" i="28"/>
  <c r="AF220" i="28"/>
  <c r="AF221" i="28"/>
  <c r="AF222" i="28"/>
  <c r="AF223" i="28"/>
  <c r="AF224" i="28"/>
  <c r="AF225" i="28"/>
  <c r="AF226" i="28"/>
  <c r="AF227" i="28"/>
  <c r="AF228" i="28"/>
  <c r="AF229" i="28"/>
  <c r="AF230" i="28"/>
  <c r="AF231" i="28"/>
  <c r="AF232" i="28"/>
  <c r="AF233" i="28"/>
  <c r="AF234" i="28"/>
  <c r="AF235" i="28"/>
  <c r="AF236" i="28"/>
  <c r="AF237" i="28"/>
  <c r="AF238" i="28"/>
  <c r="AF239" i="28"/>
  <c r="AF240" i="28"/>
  <c r="AF241" i="28"/>
  <c r="AF242" i="28"/>
  <c r="AF243" i="28"/>
  <c r="AF244" i="28"/>
  <c r="AF245" i="28"/>
  <c r="AF246" i="28"/>
  <c r="AF247" i="28"/>
  <c r="AF248" i="28"/>
  <c r="AF249" i="28"/>
  <c r="AF250" i="28"/>
  <c r="AF251" i="28"/>
  <c r="AF252" i="28"/>
  <c r="AF253" i="28"/>
  <c r="AF254" i="28"/>
  <c r="AF255" i="28"/>
  <c r="AF256" i="28"/>
  <c r="AF257" i="28"/>
  <c r="AF258" i="28"/>
  <c r="AF259" i="28"/>
  <c r="AF260" i="28"/>
  <c r="AF261" i="28"/>
  <c r="AF262" i="28"/>
  <c r="AF263" i="28"/>
  <c r="AF264" i="28"/>
  <c r="AF265" i="28"/>
  <c r="AF266" i="28"/>
  <c r="AF267" i="28"/>
  <c r="AF268" i="28"/>
  <c r="AF269" i="28"/>
  <c r="AF270" i="28"/>
  <c r="AF271" i="28"/>
  <c r="AF272" i="28"/>
  <c r="AF273" i="28"/>
  <c r="AF274" i="28"/>
  <c r="AF275" i="28"/>
  <c r="AF276" i="28"/>
  <c r="AF277" i="28"/>
  <c r="AF278" i="28"/>
  <c r="AF279" i="28"/>
  <c r="AF280" i="28"/>
  <c r="AF281" i="28"/>
  <c r="AF282" i="28"/>
  <c r="AF283" i="28"/>
  <c r="AF284" i="28"/>
  <c r="AF285" i="28"/>
  <c r="AF286" i="28"/>
  <c r="AF287" i="28"/>
  <c r="AF288" i="28"/>
  <c r="AF289" i="28"/>
  <c r="AF290" i="28"/>
  <c r="AF291" i="28"/>
  <c r="AF292" i="28"/>
  <c r="AF293" i="28"/>
  <c r="AF294" i="28"/>
  <c r="AF295" i="28"/>
  <c r="AF296" i="28"/>
  <c r="AF297" i="28"/>
  <c r="AF298" i="28"/>
  <c r="AF299" i="28"/>
  <c r="AF300" i="28"/>
  <c r="U151" i="28"/>
  <c r="U152" i="28"/>
  <c r="U153" i="28"/>
  <c r="U154" i="28"/>
  <c r="U155" i="28"/>
  <c r="U156" i="28"/>
  <c r="U157" i="28"/>
  <c r="U158" i="28"/>
  <c r="U159" i="28"/>
  <c r="U160" i="28"/>
  <c r="U161" i="28"/>
  <c r="U162" i="28"/>
  <c r="U163" i="28"/>
  <c r="U164" i="28"/>
  <c r="U165" i="28"/>
  <c r="U166" i="28"/>
  <c r="U167" i="28"/>
  <c r="U168" i="28"/>
  <c r="U169" i="28"/>
  <c r="U170" i="28"/>
  <c r="U171" i="28"/>
  <c r="U172" i="28"/>
  <c r="U173" i="28"/>
  <c r="U174" i="28"/>
  <c r="U175" i="28"/>
  <c r="U176" i="28"/>
  <c r="U177" i="28"/>
  <c r="U178" i="28"/>
  <c r="U179" i="28"/>
  <c r="U180" i="28"/>
  <c r="U181" i="28"/>
  <c r="U182" i="28"/>
  <c r="U183" i="28"/>
  <c r="U184" i="28"/>
  <c r="U185" i="28"/>
  <c r="U186" i="28"/>
  <c r="U187" i="28"/>
  <c r="U188" i="28"/>
  <c r="U189" i="28"/>
  <c r="U190" i="28"/>
  <c r="U191" i="28"/>
  <c r="U192" i="28"/>
  <c r="U193" i="28"/>
  <c r="U194" i="28"/>
  <c r="U195" i="28"/>
  <c r="U196" i="28"/>
  <c r="U197" i="28"/>
  <c r="U198" i="28"/>
  <c r="U199" i="28"/>
  <c r="U200" i="28"/>
  <c r="U201" i="28"/>
  <c r="U202" i="28"/>
  <c r="U203" i="28"/>
  <c r="U204" i="28"/>
  <c r="U205" i="28"/>
  <c r="U206" i="28"/>
  <c r="U207" i="28"/>
  <c r="U208" i="28"/>
  <c r="U209" i="28"/>
  <c r="U210" i="28"/>
  <c r="U211" i="28"/>
  <c r="U212" i="28"/>
  <c r="U213" i="28"/>
  <c r="U214" i="28"/>
  <c r="U215" i="28"/>
  <c r="U216" i="28"/>
  <c r="U217" i="28"/>
  <c r="U218" i="28"/>
  <c r="U219" i="28"/>
  <c r="U220" i="28"/>
  <c r="U221" i="28"/>
  <c r="U222" i="28"/>
  <c r="U223" i="28"/>
  <c r="U224" i="28"/>
  <c r="U225" i="28"/>
  <c r="U226" i="28"/>
  <c r="U227" i="28"/>
  <c r="U228" i="28"/>
  <c r="U229" i="28"/>
  <c r="U230" i="28"/>
  <c r="U231" i="28"/>
  <c r="U232" i="28"/>
  <c r="U233" i="28"/>
  <c r="U234" i="28"/>
  <c r="U235" i="28"/>
  <c r="U236" i="28"/>
  <c r="U237" i="28"/>
  <c r="U238" i="28"/>
  <c r="U239" i="28"/>
  <c r="U240" i="28"/>
  <c r="U241" i="28"/>
  <c r="U242" i="28"/>
  <c r="U243" i="28"/>
  <c r="U244" i="28"/>
  <c r="U245" i="28"/>
  <c r="U246" i="28"/>
  <c r="U247" i="28"/>
  <c r="U248" i="28"/>
  <c r="U249" i="28"/>
  <c r="U250" i="28"/>
  <c r="U251" i="28"/>
  <c r="U252" i="28"/>
  <c r="U253" i="28"/>
  <c r="U254" i="28"/>
  <c r="U255" i="28"/>
  <c r="U256" i="28"/>
  <c r="U257" i="28"/>
  <c r="U258" i="28"/>
  <c r="U259" i="28"/>
  <c r="U260" i="28"/>
  <c r="U261" i="28"/>
  <c r="U262" i="28"/>
  <c r="U263" i="28"/>
  <c r="U264" i="28"/>
  <c r="U265" i="28"/>
  <c r="U266" i="28"/>
  <c r="U267" i="28"/>
  <c r="U268" i="28"/>
  <c r="U269" i="28"/>
  <c r="U270" i="28"/>
  <c r="U271" i="28"/>
  <c r="U272" i="28"/>
  <c r="U273" i="28"/>
  <c r="U274" i="28"/>
  <c r="U275" i="28"/>
  <c r="U276" i="28"/>
  <c r="U277" i="28"/>
  <c r="U278" i="28"/>
  <c r="U279" i="28"/>
  <c r="U280" i="28"/>
  <c r="U281" i="28"/>
  <c r="U282" i="28"/>
  <c r="U283" i="28"/>
  <c r="U284" i="28"/>
  <c r="U285" i="28"/>
  <c r="U286" i="28"/>
  <c r="U287" i="28"/>
  <c r="U288" i="28"/>
  <c r="U289" i="28"/>
  <c r="U290" i="28"/>
  <c r="U291" i="28"/>
  <c r="U292" i="28"/>
  <c r="U293" i="28"/>
  <c r="U294" i="28"/>
  <c r="U295" i="28"/>
  <c r="U296" i="28"/>
  <c r="U297" i="28"/>
  <c r="U298" i="28"/>
  <c r="U299" i="28"/>
  <c r="U300" i="28"/>
  <c r="AF151" i="26"/>
  <c r="AF152" i="26"/>
  <c r="AF153" i="26"/>
  <c r="AF154" i="26"/>
  <c r="AF155" i="26"/>
  <c r="AF156" i="26"/>
  <c r="AF157" i="26"/>
  <c r="AF158" i="26"/>
  <c r="AF159" i="26"/>
  <c r="AF160" i="26"/>
  <c r="AF161" i="26"/>
  <c r="AF162" i="26"/>
  <c r="AF163" i="26"/>
  <c r="AF164" i="26"/>
  <c r="AF165" i="26"/>
  <c r="AF166" i="26"/>
  <c r="AF167" i="26"/>
  <c r="AF168" i="26"/>
  <c r="AF169" i="26"/>
  <c r="AF170" i="26"/>
  <c r="AF171" i="26"/>
  <c r="AF172" i="26"/>
  <c r="AF173" i="26"/>
  <c r="AF174" i="26"/>
  <c r="AF175" i="26"/>
  <c r="AF176" i="26"/>
  <c r="AF177" i="26"/>
  <c r="AF178" i="26"/>
  <c r="AF179" i="26"/>
  <c r="AF180" i="26"/>
  <c r="AF181" i="26"/>
  <c r="AF182" i="26"/>
  <c r="AF183" i="26"/>
  <c r="AF184" i="26"/>
  <c r="AF185" i="26"/>
  <c r="AF186" i="26"/>
  <c r="AF187" i="26"/>
  <c r="AF188" i="26"/>
  <c r="AF189" i="26"/>
  <c r="AF190" i="26"/>
  <c r="AF191" i="26"/>
  <c r="AF192" i="26"/>
  <c r="AF193" i="26"/>
  <c r="AF194" i="26"/>
  <c r="AF195" i="26"/>
  <c r="AF196" i="26"/>
  <c r="AF197" i="26"/>
  <c r="AF198" i="26"/>
  <c r="AF199" i="26"/>
  <c r="AF200" i="26"/>
  <c r="AF201" i="26"/>
  <c r="AF202" i="26"/>
  <c r="AF203" i="26"/>
  <c r="AF204" i="26"/>
  <c r="AF205" i="26"/>
  <c r="AF206" i="26"/>
  <c r="AF207" i="26"/>
  <c r="AF208" i="26"/>
  <c r="AF209" i="26"/>
  <c r="AF210" i="26"/>
  <c r="AF211" i="26"/>
  <c r="AF212" i="26"/>
  <c r="AF213" i="26"/>
  <c r="AF214" i="26"/>
  <c r="AF215" i="26"/>
  <c r="AF216" i="26"/>
  <c r="AF217" i="26"/>
  <c r="AF218" i="26"/>
  <c r="AF219" i="26"/>
  <c r="AF220" i="26"/>
  <c r="AF221" i="26"/>
  <c r="AF222" i="26"/>
  <c r="AF223" i="26"/>
  <c r="AF224" i="26"/>
  <c r="AF225" i="26"/>
  <c r="AF226" i="26"/>
  <c r="AF227" i="26"/>
  <c r="AF228" i="26"/>
  <c r="AF229" i="26"/>
  <c r="AF230" i="26"/>
  <c r="AF231" i="26"/>
  <c r="AF232" i="26"/>
  <c r="AF233" i="26"/>
  <c r="AF234" i="26"/>
  <c r="AF235" i="26"/>
  <c r="AF236" i="26"/>
  <c r="AF237" i="26"/>
  <c r="AF238" i="26"/>
  <c r="AF239" i="26"/>
  <c r="AF240" i="26"/>
  <c r="AF241" i="26"/>
  <c r="AF242" i="26"/>
  <c r="AF243" i="26"/>
  <c r="AF244" i="26"/>
  <c r="AF245" i="26"/>
  <c r="AF246" i="26"/>
  <c r="AF247" i="26"/>
  <c r="AF248" i="26"/>
  <c r="AF249" i="26"/>
  <c r="AF250" i="26"/>
  <c r="AF251" i="26"/>
  <c r="AF252" i="26"/>
  <c r="AF253" i="26"/>
  <c r="AF254" i="26"/>
  <c r="AF255" i="26"/>
  <c r="AF256" i="26"/>
  <c r="AF257" i="26"/>
  <c r="AF258" i="26"/>
  <c r="AF259" i="26"/>
  <c r="AF260" i="26"/>
  <c r="AF261" i="26"/>
  <c r="AF262" i="26"/>
  <c r="AF263" i="26"/>
  <c r="AF264" i="26"/>
  <c r="AF265" i="26"/>
  <c r="AF266" i="26"/>
  <c r="AF267" i="26"/>
  <c r="AF268" i="26"/>
  <c r="AF269" i="26"/>
  <c r="AF270" i="26"/>
  <c r="AF271" i="26"/>
  <c r="AF272" i="26"/>
  <c r="AF273" i="26"/>
  <c r="AF274" i="26"/>
  <c r="AF275" i="26"/>
  <c r="AF276" i="26"/>
  <c r="AF277" i="26"/>
  <c r="AF278" i="26"/>
  <c r="AF279" i="26"/>
  <c r="AF280" i="26"/>
  <c r="AF281" i="26"/>
  <c r="AF282" i="26"/>
  <c r="AF283" i="26"/>
  <c r="AF284" i="26"/>
  <c r="AF285" i="26"/>
  <c r="AF286" i="26"/>
  <c r="AF287" i="26"/>
  <c r="AF288" i="26"/>
  <c r="AF289" i="26"/>
  <c r="AF290" i="26"/>
  <c r="AF291" i="26"/>
  <c r="AF292" i="26"/>
  <c r="AF293" i="26"/>
  <c r="AF294" i="26"/>
  <c r="AF295" i="26"/>
  <c r="AF296" i="26"/>
  <c r="AF297" i="26"/>
  <c r="AF298" i="26"/>
  <c r="AF299" i="26"/>
  <c r="AF300" i="26"/>
  <c r="U151" i="26"/>
  <c r="U152" i="26"/>
  <c r="U153" i="26"/>
  <c r="U154" i="26"/>
  <c r="U155" i="26"/>
  <c r="U156" i="26"/>
  <c r="U157" i="26"/>
  <c r="U158" i="26"/>
  <c r="U159" i="26"/>
  <c r="U160" i="26"/>
  <c r="U161" i="26"/>
  <c r="U162" i="26"/>
  <c r="U163" i="26"/>
  <c r="U164" i="26"/>
  <c r="U165" i="26"/>
  <c r="U166" i="26"/>
  <c r="U167" i="26"/>
  <c r="U168" i="26"/>
  <c r="U169" i="26"/>
  <c r="U170" i="26"/>
  <c r="U171" i="26"/>
  <c r="U172" i="26"/>
  <c r="U173" i="26"/>
  <c r="U174" i="26"/>
  <c r="U175" i="26"/>
  <c r="U176" i="26"/>
  <c r="U177" i="26"/>
  <c r="U178" i="26"/>
  <c r="U179" i="26"/>
  <c r="U180" i="26"/>
  <c r="U181" i="26"/>
  <c r="U182" i="26"/>
  <c r="U183" i="26"/>
  <c r="U184" i="26"/>
  <c r="U185" i="26"/>
  <c r="U186" i="26"/>
  <c r="U187" i="26"/>
  <c r="U188" i="26"/>
  <c r="U189" i="26"/>
  <c r="U190" i="26"/>
  <c r="U191" i="26"/>
  <c r="U192" i="26"/>
  <c r="U193" i="26"/>
  <c r="U194" i="26"/>
  <c r="U195" i="26"/>
  <c r="U196" i="26"/>
  <c r="U197" i="26"/>
  <c r="U198" i="26"/>
  <c r="U199" i="26"/>
  <c r="U200" i="26"/>
  <c r="U201" i="26"/>
  <c r="U202" i="26"/>
  <c r="U203" i="26"/>
  <c r="U204" i="26"/>
  <c r="U205" i="26"/>
  <c r="U206" i="26"/>
  <c r="U207" i="26"/>
  <c r="U208" i="26"/>
  <c r="U209" i="26"/>
  <c r="U210" i="26"/>
  <c r="U211" i="26"/>
  <c r="U212" i="26"/>
  <c r="U213" i="26"/>
  <c r="U214" i="26"/>
  <c r="U215" i="26"/>
  <c r="U216" i="26"/>
  <c r="U217" i="26"/>
  <c r="U218" i="26"/>
  <c r="U219" i="26"/>
  <c r="U220" i="26"/>
  <c r="U221" i="26"/>
  <c r="U222" i="26"/>
  <c r="U223" i="26"/>
  <c r="U224" i="26"/>
  <c r="U225" i="26"/>
  <c r="U226" i="26"/>
  <c r="U227" i="26"/>
  <c r="U228" i="26"/>
  <c r="U229" i="26"/>
  <c r="U230" i="26"/>
  <c r="U231" i="26"/>
  <c r="U232" i="26"/>
  <c r="U233" i="26"/>
  <c r="U234" i="26"/>
  <c r="U235" i="26"/>
  <c r="U236" i="26"/>
  <c r="U237" i="26"/>
  <c r="U238" i="26"/>
  <c r="U239" i="26"/>
  <c r="U240" i="26"/>
  <c r="U241" i="26"/>
  <c r="U242" i="26"/>
  <c r="U243" i="26"/>
  <c r="U244" i="26"/>
  <c r="U245" i="26"/>
  <c r="U246" i="26"/>
  <c r="U247" i="26"/>
  <c r="U248" i="26"/>
  <c r="U249" i="26"/>
  <c r="U250" i="26"/>
  <c r="U251" i="26"/>
  <c r="U252" i="26"/>
  <c r="U253" i="26"/>
  <c r="U254" i="26"/>
  <c r="U255" i="26"/>
  <c r="U256" i="26"/>
  <c r="U257" i="26"/>
  <c r="U258" i="26"/>
  <c r="U259" i="26"/>
  <c r="U260" i="26"/>
  <c r="U261" i="26"/>
  <c r="U262" i="26"/>
  <c r="U263" i="26"/>
  <c r="U264" i="26"/>
  <c r="U265" i="26"/>
  <c r="U266" i="26"/>
  <c r="U267" i="26"/>
  <c r="U268" i="26"/>
  <c r="U269" i="26"/>
  <c r="U270" i="26"/>
  <c r="U271" i="26"/>
  <c r="U272" i="26"/>
  <c r="U273" i="26"/>
  <c r="U274" i="26"/>
  <c r="U275" i="26"/>
  <c r="U276" i="26"/>
  <c r="U277" i="26"/>
  <c r="U278" i="26"/>
  <c r="U279" i="26"/>
  <c r="U280" i="26"/>
  <c r="U281" i="26"/>
  <c r="U282" i="26"/>
  <c r="U283" i="26"/>
  <c r="U284" i="26"/>
  <c r="U285" i="26"/>
  <c r="U286" i="26"/>
  <c r="U287" i="26"/>
  <c r="U288" i="26"/>
  <c r="U289" i="26"/>
  <c r="U290" i="26"/>
  <c r="U291" i="26"/>
  <c r="U292" i="26"/>
  <c r="U293" i="26"/>
  <c r="U294" i="26"/>
  <c r="U295" i="26"/>
  <c r="U296" i="26"/>
  <c r="U297" i="26"/>
  <c r="U298" i="26"/>
  <c r="U299" i="26"/>
  <c r="U300" i="26"/>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C37" i="17"/>
  <c r="E34" i="17" s="1"/>
  <c r="C36" i="17"/>
  <c r="E32" i="17" s="1"/>
  <c r="C35" i="17"/>
  <c r="E37" i="17" s="1"/>
  <c r="P20" i="17"/>
  <c r="R23" i="17" s="1"/>
  <c r="M13" i="3"/>
  <c r="M13" i="26"/>
  <c r="R23" i="28" l="1"/>
  <c r="X40" i="13"/>
  <c r="P15" i="3"/>
  <c r="P14" i="3"/>
  <c r="Q13" i="3" s="1"/>
  <c r="R13" i="3" s="1"/>
  <c r="S13" i="3" s="1"/>
  <c r="T13" i="3" s="1"/>
  <c r="H15" i="3"/>
  <c r="AD109" i="13" s="1"/>
  <c r="F18" i="21"/>
  <c r="R26" i="21"/>
  <c r="R70" i="21"/>
  <c r="F98" i="21"/>
  <c r="F66" i="21"/>
  <c r="R94" i="21"/>
  <c r="R106" i="21"/>
  <c r="R62" i="21"/>
  <c r="R30" i="21"/>
  <c r="F70" i="21"/>
  <c r="F54" i="21"/>
  <c r="F38" i="21"/>
  <c r="F22" i="21"/>
  <c r="F30" i="21"/>
  <c r="F110" i="21"/>
  <c r="F42" i="21"/>
  <c r="F26" i="21"/>
  <c r="F62" i="21"/>
  <c r="F46" i="21"/>
  <c r="R86" i="21"/>
  <c r="R54" i="21"/>
  <c r="R22" i="21"/>
  <c r="R74" i="21"/>
  <c r="R98" i="21"/>
  <c r="R34" i="21"/>
  <c r="AI2" i="21"/>
  <c r="R50" i="21"/>
  <c r="R78" i="21"/>
  <c r="R109" i="21"/>
  <c r="R93" i="21"/>
  <c r="R77" i="21"/>
  <c r="R61" i="21"/>
  <c r="R45" i="21"/>
  <c r="R29" i="21"/>
  <c r="R108" i="21"/>
  <c r="R92" i="21"/>
  <c r="R76" i="21"/>
  <c r="R60" i="21"/>
  <c r="R44" i="21"/>
  <c r="R28" i="21"/>
  <c r="R15" i="21"/>
  <c r="R95" i="21"/>
  <c r="R79" i="21"/>
  <c r="R63" i="21"/>
  <c r="R47" i="21"/>
  <c r="R31" i="21"/>
  <c r="R105" i="21"/>
  <c r="R89" i="21"/>
  <c r="R73" i="21"/>
  <c r="R57" i="21"/>
  <c r="R41" i="21"/>
  <c r="R25" i="21"/>
  <c r="R104" i="21"/>
  <c r="R88" i="21"/>
  <c r="R72" i="21"/>
  <c r="R56" i="21"/>
  <c r="R40" i="21"/>
  <c r="R24" i="21"/>
  <c r="R107" i="21"/>
  <c r="R91" i="21"/>
  <c r="R75" i="21"/>
  <c r="R59" i="21"/>
  <c r="R43" i="21"/>
  <c r="R27" i="21"/>
  <c r="R102" i="21"/>
  <c r="R38" i="21"/>
  <c r="R58" i="21"/>
  <c r="R82" i="21"/>
  <c r="R18" i="21"/>
  <c r="R90" i="21"/>
  <c r="R110" i="21"/>
  <c r="R46" i="21"/>
  <c r="R101" i="21"/>
  <c r="R85" i="21"/>
  <c r="R69" i="21"/>
  <c r="R53" i="21"/>
  <c r="R37" i="21"/>
  <c r="R21" i="21"/>
  <c r="R100" i="21"/>
  <c r="R84" i="21"/>
  <c r="R68" i="21"/>
  <c r="R52" i="21"/>
  <c r="R36" i="21"/>
  <c r="R20" i="21"/>
  <c r="R103" i="21"/>
  <c r="R87" i="21"/>
  <c r="R71" i="21"/>
  <c r="R55" i="21"/>
  <c r="R39" i="21"/>
  <c r="R23" i="21"/>
  <c r="R66" i="21"/>
  <c r="R42" i="21"/>
  <c r="R97" i="21"/>
  <c r="R81" i="21"/>
  <c r="R65" i="21"/>
  <c r="R49" i="21"/>
  <c r="R33" i="21"/>
  <c r="R17" i="21"/>
  <c r="R96" i="21"/>
  <c r="R80" i="21"/>
  <c r="R64" i="21"/>
  <c r="R48" i="21"/>
  <c r="R32" i="21"/>
  <c r="R16" i="21"/>
  <c r="R99" i="21"/>
  <c r="R83" i="21"/>
  <c r="R67" i="21"/>
  <c r="R51" i="21"/>
  <c r="R35" i="21"/>
  <c r="R19" i="21"/>
  <c r="L51" i="21"/>
  <c r="L82" i="21"/>
  <c r="L88" i="21"/>
  <c r="L72" i="21"/>
  <c r="L103" i="21"/>
  <c r="L67" i="21"/>
  <c r="L18" i="21"/>
  <c r="L52" i="21"/>
  <c r="L36" i="21"/>
  <c r="L20" i="21"/>
  <c r="L83" i="21"/>
  <c r="L47" i="21"/>
  <c r="L93" i="21"/>
  <c r="L77" i="21"/>
  <c r="L98" i="21"/>
  <c r="L50" i="21"/>
  <c r="F50" i="21"/>
  <c r="F34" i="21"/>
  <c r="F90" i="21"/>
  <c r="F74" i="21"/>
  <c r="F58" i="21"/>
  <c r="F106" i="21"/>
  <c r="L29" i="21"/>
  <c r="L96" i="21"/>
  <c r="L110" i="21"/>
  <c r="L94" i="21"/>
  <c r="L78" i="21"/>
  <c r="L62" i="21"/>
  <c r="L46" i="21"/>
  <c r="L30" i="21"/>
  <c r="L104" i="21"/>
  <c r="L84" i="21"/>
  <c r="L68" i="21"/>
  <c r="L48" i="21"/>
  <c r="L32" i="21"/>
  <c r="L16" i="21"/>
  <c r="L99" i="21"/>
  <c r="L79" i="21"/>
  <c r="L63" i="21"/>
  <c r="L43" i="21"/>
  <c r="L27" i="21"/>
  <c r="L105" i="21"/>
  <c r="L89" i="21"/>
  <c r="L73" i="21"/>
  <c r="L57" i="21"/>
  <c r="L41" i="21"/>
  <c r="L25" i="21"/>
  <c r="L108" i="21"/>
  <c r="L66" i="21"/>
  <c r="L45" i="21"/>
  <c r="L60" i="21"/>
  <c r="L106" i="21"/>
  <c r="L90" i="21"/>
  <c r="L74" i="21"/>
  <c r="L58" i="21"/>
  <c r="L42" i="21"/>
  <c r="L26" i="21"/>
  <c r="L100" i="21"/>
  <c r="L80" i="21"/>
  <c r="L64" i="21"/>
  <c r="L44" i="21"/>
  <c r="L28" i="21"/>
  <c r="L15" i="21"/>
  <c r="L91" i="21"/>
  <c r="L75" i="21"/>
  <c r="L59" i="21"/>
  <c r="L39" i="21"/>
  <c r="L23" i="21"/>
  <c r="L101" i="21"/>
  <c r="L85" i="21"/>
  <c r="L69" i="21"/>
  <c r="L53" i="21"/>
  <c r="L37" i="21"/>
  <c r="L21" i="21"/>
  <c r="L34" i="21"/>
  <c r="L31" i="21"/>
  <c r="L109" i="21"/>
  <c r="L61" i="21"/>
  <c r="L95" i="21"/>
  <c r="L102" i="21"/>
  <c r="L86" i="21"/>
  <c r="L70" i="21"/>
  <c r="L54" i="21"/>
  <c r="L38" i="21"/>
  <c r="L22" i="21"/>
  <c r="L92" i="21"/>
  <c r="L76" i="21"/>
  <c r="L56" i="21"/>
  <c r="L40" i="21"/>
  <c r="L24" i="21"/>
  <c r="L107" i="21"/>
  <c r="L87" i="21"/>
  <c r="L71" i="21"/>
  <c r="L55" i="21"/>
  <c r="L35" i="21"/>
  <c r="L19" i="21"/>
  <c r="L97" i="21"/>
  <c r="L81" i="21"/>
  <c r="L65" i="21"/>
  <c r="L49" i="21"/>
  <c r="L33" i="21"/>
  <c r="L17" i="21"/>
  <c r="F108" i="21"/>
  <c r="F92" i="21"/>
  <c r="F76" i="21"/>
  <c r="F60" i="21"/>
  <c r="F44" i="21"/>
  <c r="F28" i="21"/>
  <c r="F95" i="21"/>
  <c r="F79" i="21"/>
  <c r="F47" i="21"/>
  <c r="F31" i="21"/>
  <c r="F104" i="21"/>
  <c r="F88" i="21"/>
  <c r="F72" i="21"/>
  <c r="F56" i="21"/>
  <c r="F40" i="21"/>
  <c r="F24" i="21"/>
  <c r="F91" i="21"/>
  <c r="F75" i="21"/>
  <c r="F43" i="21"/>
  <c r="F27" i="21"/>
  <c r="F94" i="21"/>
  <c r="F78" i="21"/>
  <c r="F109" i="21"/>
  <c r="F77" i="21"/>
  <c r="F45" i="21"/>
  <c r="F15" i="21"/>
  <c r="F105" i="21"/>
  <c r="F73" i="21"/>
  <c r="F41" i="21"/>
  <c r="F107" i="21"/>
  <c r="F102" i="21"/>
  <c r="F86" i="21"/>
  <c r="F101" i="21"/>
  <c r="F85" i="21"/>
  <c r="F69" i="21"/>
  <c r="F53" i="21"/>
  <c r="F37" i="21"/>
  <c r="F21" i="21"/>
  <c r="F100" i="21"/>
  <c r="F84" i="21"/>
  <c r="F68" i="21"/>
  <c r="F52" i="21"/>
  <c r="F36" i="21"/>
  <c r="F20" i="21"/>
  <c r="F103" i="21"/>
  <c r="F87" i="21"/>
  <c r="F71" i="21"/>
  <c r="F55" i="21"/>
  <c r="F39" i="21"/>
  <c r="F23" i="21"/>
  <c r="F93" i="21"/>
  <c r="F61" i="21"/>
  <c r="F29" i="21"/>
  <c r="F63" i="21"/>
  <c r="F89" i="21"/>
  <c r="F57" i="21"/>
  <c r="F25" i="21"/>
  <c r="F59" i="21"/>
  <c r="F82" i="21"/>
  <c r="F97" i="21"/>
  <c r="F81" i="21"/>
  <c r="F65" i="21"/>
  <c r="F49" i="21"/>
  <c r="F33" i="21"/>
  <c r="F17" i="21"/>
  <c r="F96" i="21"/>
  <c r="F80" i="21"/>
  <c r="F64" i="21"/>
  <c r="F48" i="21"/>
  <c r="F32" i="21"/>
  <c r="F16" i="21"/>
  <c r="F99" i="21"/>
  <c r="F83" i="21"/>
  <c r="F67" i="21"/>
  <c r="F51" i="21"/>
  <c r="F35" i="21"/>
  <c r="F19" i="21"/>
  <c r="Q2" i="21"/>
  <c r="E4" i="21" s="1"/>
  <c r="E30" i="17"/>
  <c r="P22" i="28"/>
  <c r="R20" i="28" s="1"/>
  <c r="P21" i="28"/>
  <c r="R18" i="28" s="1"/>
  <c r="P22" i="26"/>
  <c r="R20" i="26" s="1"/>
  <c r="P21" i="26"/>
  <c r="R18" i="26" s="1"/>
  <c r="E37" i="28"/>
  <c r="E37" i="26"/>
  <c r="P22" i="17"/>
  <c r="R20" i="17" s="1"/>
  <c r="P21" i="17"/>
  <c r="R18" i="17" s="1"/>
  <c r="F47" i="3"/>
  <c r="G8" i="2"/>
  <c r="J8" i="2" s="1"/>
  <c r="H8" i="2" s="1"/>
  <c r="G7" i="2"/>
  <c r="J7" i="2" s="1"/>
  <c r="H7" i="2" s="1"/>
  <c r="G6" i="2"/>
  <c r="J6" i="2" s="1"/>
  <c r="H6" i="2" s="1"/>
  <c r="I6" i="2" s="1"/>
  <c r="E8" i="21" l="1"/>
  <c r="V53" i="3"/>
  <c r="I8" i="2"/>
  <c r="I7" i="2"/>
  <c r="V285" i="3"/>
  <c r="V159" i="3"/>
  <c r="V227" i="3"/>
  <c r="V189" i="3"/>
  <c r="V221" i="3"/>
  <c r="V147" i="3"/>
  <c r="V271" i="3"/>
  <c r="V273" i="3"/>
  <c r="V149" i="3"/>
  <c r="V120" i="3"/>
  <c r="V239" i="3"/>
  <c r="V241" i="3"/>
  <c r="V160" i="3"/>
  <c r="V29" i="3"/>
  <c r="V68" i="3"/>
  <c r="V287" i="3"/>
  <c r="V193" i="3"/>
  <c r="V186" i="3"/>
  <c r="V206" i="3"/>
  <c r="V70" i="3"/>
  <c r="V259" i="3"/>
  <c r="V223" i="3"/>
  <c r="V174" i="3"/>
  <c r="V217" i="3"/>
  <c r="V277" i="3"/>
  <c r="V212" i="3"/>
  <c r="V148" i="3"/>
  <c r="V143" i="3"/>
  <c r="V76" i="3"/>
  <c r="V291" i="3"/>
  <c r="V255" i="3"/>
  <c r="V205" i="3"/>
  <c r="V281" i="3"/>
  <c r="V202" i="3"/>
  <c r="V245" i="3"/>
  <c r="V210" i="3"/>
  <c r="V144" i="3"/>
  <c r="V98" i="3"/>
  <c r="V51" i="3"/>
  <c r="V89" i="3"/>
  <c r="V275" i="3"/>
  <c r="V243" i="3"/>
  <c r="V209" i="3"/>
  <c r="V178" i="3"/>
  <c r="V249" i="3"/>
  <c r="V190" i="3"/>
  <c r="V253" i="3"/>
  <c r="V216" i="3"/>
  <c r="V164" i="3"/>
  <c r="V163" i="3"/>
  <c r="V126" i="3"/>
  <c r="V100" i="3"/>
  <c r="V28" i="3"/>
  <c r="V299" i="3"/>
  <c r="V283" i="3"/>
  <c r="V267" i="3"/>
  <c r="V251" i="3"/>
  <c r="V235" i="3"/>
  <c r="V219" i="3"/>
  <c r="V201" i="3"/>
  <c r="V185" i="3"/>
  <c r="V297" i="3"/>
  <c r="V265" i="3"/>
  <c r="V233" i="3"/>
  <c r="V198" i="3"/>
  <c r="V182" i="3"/>
  <c r="V269" i="3"/>
  <c r="V237" i="3"/>
  <c r="V145" i="3"/>
  <c r="V208" i="3"/>
  <c r="V172" i="3"/>
  <c r="V156" i="3"/>
  <c r="V171" i="3"/>
  <c r="V155" i="3"/>
  <c r="V138" i="3"/>
  <c r="V106" i="3"/>
  <c r="V82" i="3"/>
  <c r="V132" i="3"/>
  <c r="V108" i="3"/>
  <c r="V88" i="3"/>
  <c r="V67" i="3"/>
  <c r="V35" i="3"/>
  <c r="V73" i="3"/>
  <c r="V57" i="3"/>
  <c r="V118" i="3"/>
  <c r="V86" i="3"/>
  <c r="V136" i="3"/>
  <c r="V116" i="3"/>
  <c r="V92" i="3"/>
  <c r="V72" i="3"/>
  <c r="V43" i="3"/>
  <c r="V81" i="3"/>
  <c r="V65" i="3"/>
  <c r="V295" i="3"/>
  <c r="V279" i="3"/>
  <c r="V263" i="3"/>
  <c r="V247" i="3"/>
  <c r="V231" i="3"/>
  <c r="V213" i="3"/>
  <c r="V197" i="3"/>
  <c r="V181" i="3"/>
  <c r="V289" i="3"/>
  <c r="V257" i="3"/>
  <c r="V225" i="3"/>
  <c r="V194" i="3"/>
  <c r="V293" i="3"/>
  <c r="V261" i="3"/>
  <c r="V229" i="3"/>
  <c r="V141" i="3"/>
  <c r="V214" i="3"/>
  <c r="V168" i="3"/>
  <c r="V152" i="3"/>
  <c r="V167" i="3"/>
  <c r="V151" i="3"/>
  <c r="V130" i="3"/>
  <c r="V102" i="3"/>
  <c r="V78" i="3"/>
  <c r="V124" i="3"/>
  <c r="V104" i="3"/>
  <c r="V84" i="3"/>
  <c r="V55" i="3"/>
  <c r="V27" i="3"/>
  <c r="V64" i="3"/>
  <c r="V37" i="3"/>
  <c r="V134" i="3"/>
  <c r="V114" i="3"/>
  <c r="V90" i="3"/>
  <c r="V74" i="3"/>
  <c r="V128" i="3"/>
  <c r="V112" i="3"/>
  <c r="V96" i="3"/>
  <c r="V80" i="3"/>
  <c r="V59" i="3"/>
  <c r="V39" i="3"/>
  <c r="V85" i="3"/>
  <c r="V52" i="3"/>
  <c r="V49" i="3"/>
  <c r="V33" i="3"/>
  <c r="V61" i="3"/>
  <c r="V48" i="3"/>
  <c r="V36" i="3"/>
  <c r="V122" i="3"/>
  <c r="V110" i="3"/>
  <c r="V94" i="3"/>
  <c r="V63" i="3"/>
  <c r="V47" i="3"/>
  <c r="V31" i="3"/>
  <c r="V77" i="3"/>
  <c r="V56" i="3"/>
  <c r="V40" i="3"/>
  <c r="V69" i="3"/>
  <c r="V41" i="3"/>
  <c r="V300" i="3"/>
  <c r="V296" i="3"/>
  <c r="V292" i="3"/>
  <c r="V288" i="3"/>
  <c r="V284" i="3"/>
  <c r="V280" i="3"/>
  <c r="V276" i="3"/>
  <c r="V272" i="3"/>
  <c r="V268" i="3"/>
  <c r="V264" i="3"/>
  <c r="V260" i="3"/>
  <c r="V256" i="3"/>
  <c r="V252" i="3"/>
  <c r="V248" i="3"/>
  <c r="V244" i="3"/>
  <c r="V240" i="3"/>
  <c r="V236" i="3"/>
  <c r="V232" i="3"/>
  <c r="V228" i="3"/>
  <c r="V224" i="3"/>
  <c r="V220" i="3"/>
  <c r="V294" i="3"/>
  <c r="V286" i="3"/>
  <c r="V278" i="3"/>
  <c r="V270" i="3"/>
  <c r="V262" i="3"/>
  <c r="V254" i="3"/>
  <c r="V246" i="3"/>
  <c r="V238" i="3"/>
  <c r="V230" i="3"/>
  <c r="V222" i="3"/>
  <c r="V203" i="3"/>
  <c r="V199" i="3"/>
  <c r="V195" i="3"/>
  <c r="V191" i="3"/>
  <c r="V187" i="3"/>
  <c r="V183" i="3"/>
  <c r="V298" i="3"/>
  <c r="V290" i="3"/>
  <c r="V282" i="3"/>
  <c r="V274" i="3"/>
  <c r="V266" i="3"/>
  <c r="V258" i="3"/>
  <c r="V250" i="3"/>
  <c r="V242" i="3"/>
  <c r="V234" i="3"/>
  <c r="V226" i="3"/>
  <c r="V218" i="3"/>
  <c r="V215" i="3"/>
  <c r="V211" i="3"/>
  <c r="V207" i="3"/>
  <c r="V180" i="3"/>
  <c r="V179" i="3"/>
  <c r="V177" i="3"/>
  <c r="V176" i="3"/>
  <c r="V175" i="3"/>
  <c r="V173" i="3"/>
  <c r="V169" i="3"/>
  <c r="V165" i="3"/>
  <c r="V161" i="3"/>
  <c r="V157" i="3"/>
  <c r="V153" i="3"/>
  <c r="V204" i="3"/>
  <c r="V196" i="3"/>
  <c r="V188" i="3"/>
  <c r="V170" i="3"/>
  <c r="V166" i="3"/>
  <c r="V162" i="3"/>
  <c r="V158" i="3"/>
  <c r="V154" i="3"/>
  <c r="V150" i="3"/>
  <c r="V146" i="3"/>
  <c r="V142" i="3"/>
  <c r="V137" i="3"/>
  <c r="V133" i="3"/>
  <c r="V129" i="3"/>
  <c r="V125" i="3"/>
  <c r="V121" i="3"/>
  <c r="V117" i="3"/>
  <c r="V113" i="3"/>
  <c r="V109" i="3"/>
  <c r="V105" i="3"/>
  <c r="V101" i="3"/>
  <c r="V97" i="3"/>
  <c r="V93" i="3"/>
  <c r="V192" i="3"/>
  <c r="V184" i="3"/>
  <c r="V140" i="3"/>
  <c r="V200" i="3"/>
  <c r="V66" i="3"/>
  <c r="V62" i="3"/>
  <c r="V54" i="3"/>
  <c r="V46" i="3"/>
  <c r="V34" i="3"/>
  <c r="V139" i="3"/>
  <c r="V135" i="3"/>
  <c r="V131" i="3"/>
  <c r="V127" i="3"/>
  <c r="V123" i="3"/>
  <c r="V119" i="3"/>
  <c r="V115" i="3"/>
  <c r="V111" i="3"/>
  <c r="V107" i="3"/>
  <c r="V103" i="3"/>
  <c r="V99" i="3"/>
  <c r="V95" i="3"/>
  <c r="V91" i="3"/>
  <c r="V87" i="3"/>
  <c r="V83" i="3"/>
  <c r="V79" i="3"/>
  <c r="V75" i="3"/>
  <c r="V71" i="3"/>
  <c r="V58" i="3"/>
  <c r="V50" i="3"/>
  <c r="V42" i="3"/>
  <c r="V38" i="3"/>
  <c r="V30" i="3"/>
  <c r="V60" i="3"/>
  <c r="V44" i="3"/>
  <c r="V32" i="3"/>
  <c r="V45" i="3"/>
  <c r="U150" i="26"/>
  <c r="AF150" i="26"/>
  <c r="V26" i="3" l="1"/>
  <c r="W298" i="3"/>
  <c r="W294" i="3"/>
  <c r="W290" i="3"/>
  <c r="W286" i="3"/>
  <c r="W282" i="3"/>
  <c r="W246" i="3"/>
  <c r="W215" i="3"/>
  <c r="W211" i="3"/>
  <c r="W207" i="3"/>
  <c r="W203" i="3"/>
  <c r="W202" i="3"/>
  <c r="W199" i="3"/>
  <c r="W198" i="3"/>
  <c r="W195" i="3"/>
  <c r="W194" i="3"/>
  <c r="W191" i="3"/>
  <c r="W190" i="3"/>
  <c r="W187" i="3"/>
  <c r="W186" i="3"/>
  <c r="W183" i="3"/>
  <c r="W182" i="3"/>
  <c r="W214" i="3"/>
  <c r="W210" i="3"/>
  <c r="W206" i="3"/>
  <c r="W170" i="3"/>
  <c r="W166" i="3"/>
  <c r="W162" i="3"/>
  <c r="W158" i="3"/>
  <c r="W178" i="3"/>
  <c r="W174" i="3"/>
  <c r="W180" i="3"/>
  <c r="W176" i="3"/>
  <c r="W115" i="3"/>
  <c r="W87" i="3"/>
  <c r="W83" i="3"/>
  <c r="W79" i="3"/>
  <c r="W75" i="3"/>
  <c r="W71" i="3"/>
  <c r="W179" i="3"/>
  <c r="W175" i="3"/>
  <c r="W169" i="3"/>
  <c r="W165" i="3"/>
  <c r="W137" i="3"/>
  <c r="W133" i="3"/>
  <c r="W129" i="3"/>
  <c r="W161" i="3"/>
  <c r="W153" i="3"/>
  <c r="W145" i="3"/>
  <c r="W149" i="3"/>
  <c r="W69" i="3"/>
  <c r="W66" i="3"/>
  <c r="W65" i="3"/>
  <c r="W61" i="3"/>
  <c r="W58" i="3"/>
  <c r="W57" i="3"/>
  <c r="W46" i="3"/>
  <c r="W45" i="3"/>
  <c r="W42" i="3"/>
  <c r="W41" i="3"/>
  <c r="W37" i="3"/>
  <c r="W34" i="3"/>
  <c r="W33" i="3"/>
  <c r="W30" i="3"/>
  <c r="W29" i="3"/>
  <c r="W118" i="3"/>
  <c r="W114" i="3"/>
  <c r="W157" i="3"/>
  <c r="W141" i="3"/>
  <c r="W62" i="3"/>
  <c r="W54" i="3"/>
  <c r="W53" i="3"/>
  <c r="W50" i="3"/>
  <c r="W49" i="3"/>
  <c r="W38" i="3"/>
  <c r="W138" i="3"/>
  <c r="W134" i="3"/>
  <c r="W130" i="3"/>
  <c r="W126" i="3"/>
  <c r="W122" i="3"/>
  <c r="W110" i="3"/>
  <c r="W106" i="3"/>
  <c r="W102" i="3"/>
  <c r="W98" i="3"/>
  <c r="W94" i="3"/>
  <c r="W90" i="3"/>
  <c r="W86" i="3"/>
  <c r="W82" i="3"/>
  <c r="W78" i="3"/>
  <c r="W74" i="3"/>
  <c r="W70" i="3"/>
  <c r="W91" i="3"/>
  <c r="W107" i="3"/>
  <c r="W123" i="3"/>
  <c r="W39" i="3"/>
  <c r="W51" i="3"/>
  <c r="W59" i="3"/>
  <c r="W40" i="3"/>
  <c r="W56" i="3"/>
  <c r="W135" i="3"/>
  <c r="W93" i="3"/>
  <c r="W109" i="3"/>
  <c r="W121" i="3"/>
  <c r="W216" i="3"/>
  <c r="W148" i="3"/>
  <c r="W217" i="3"/>
  <c r="W225" i="3"/>
  <c r="W233" i="3"/>
  <c r="W241" i="3"/>
  <c r="W249" i="3"/>
  <c r="W257" i="3"/>
  <c r="W265" i="3"/>
  <c r="W273" i="3"/>
  <c r="W281" i="3"/>
  <c r="W289" i="3"/>
  <c r="W297" i="3"/>
  <c r="W223" i="3"/>
  <c r="W231" i="3"/>
  <c r="W239" i="3"/>
  <c r="W247" i="3"/>
  <c r="W255" i="3"/>
  <c r="W263" i="3"/>
  <c r="W271" i="3"/>
  <c r="W279" i="3"/>
  <c r="W287" i="3"/>
  <c r="W295" i="3"/>
  <c r="W220" i="3"/>
  <c r="W228" i="3"/>
  <c r="W236" i="3"/>
  <c r="W244" i="3"/>
  <c r="W292" i="3"/>
  <c r="W31" i="3"/>
  <c r="W43" i="3"/>
  <c r="W55" i="3"/>
  <c r="W28" i="3"/>
  <c r="W52" i="3"/>
  <c r="W64" i="3"/>
  <c r="W36" i="3"/>
  <c r="W48" i="3"/>
  <c r="W68" i="3"/>
  <c r="W95" i="3"/>
  <c r="W111" i="3"/>
  <c r="W127" i="3"/>
  <c r="W35" i="3"/>
  <c r="W47" i="3"/>
  <c r="W67" i="3"/>
  <c r="W139" i="3"/>
  <c r="W73" i="3"/>
  <c r="W81" i="3"/>
  <c r="W89" i="3"/>
  <c r="W105" i="3"/>
  <c r="W117" i="3"/>
  <c r="W143" i="3"/>
  <c r="W147" i="3"/>
  <c r="W151" i="3"/>
  <c r="W155" i="3"/>
  <c r="W159" i="3"/>
  <c r="W163" i="3"/>
  <c r="W167" i="3"/>
  <c r="W171" i="3"/>
  <c r="W144" i="3"/>
  <c r="W156" i="3"/>
  <c r="W164" i="3"/>
  <c r="W172" i="3"/>
  <c r="W188" i="3"/>
  <c r="W196" i="3"/>
  <c r="W204" i="3"/>
  <c r="W221" i="3"/>
  <c r="W229" i="3"/>
  <c r="W237" i="3"/>
  <c r="W245" i="3"/>
  <c r="W253" i="3"/>
  <c r="W261" i="3"/>
  <c r="W269" i="3"/>
  <c r="W277" i="3"/>
  <c r="W285" i="3"/>
  <c r="W293" i="3"/>
  <c r="W150" i="3"/>
  <c r="W173" i="3"/>
  <c r="W177" i="3"/>
  <c r="W181" i="3"/>
  <c r="W189" i="3"/>
  <c r="W197" i="3"/>
  <c r="W205" i="3"/>
  <c r="W213" i="3"/>
  <c r="W218" i="3"/>
  <c r="W226" i="3"/>
  <c r="W234" i="3"/>
  <c r="W242" i="3"/>
  <c r="W250" i="3"/>
  <c r="W258" i="3"/>
  <c r="W266" i="3"/>
  <c r="W274" i="3"/>
  <c r="W248" i="3"/>
  <c r="W256" i="3"/>
  <c r="W264" i="3"/>
  <c r="W272" i="3"/>
  <c r="W280" i="3"/>
  <c r="W296" i="3"/>
  <c r="W99" i="3"/>
  <c r="W131" i="3"/>
  <c r="W101" i="3"/>
  <c r="W77" i="3"/>
  <c r="W113" i="3"/>
  <c r="W125" i="3"/>
  <c r="W208" i="3"/>
  <c r="W140" i="3"/>
  <c r="W160" i="3"/>
  <c r="W184" i="3"/>
  <c r="W200" i="3"/>
  <c r="W209" i="3"/>
  <c r="W230" i="3"/>
  <c r="W262" i="3"/>
  <c r="W278" i="3"/>
  <c r="W260" i="3"/>
  <c r="W276" i="3"/>
  <c r="W152" i="3"/>
  <c r="W168" i="3"/>
  <c r="W192" i="3"/>
  <c r="W254" i="3"/>
  <c r="W252" i="3"/>
  <c r="W72" i="3"/>
  <c r="W96" i="3"/>
  <c r="W112" i="3"/>
  <c r="W128" i="3"/>
  <c r="W85" i="3"/>
  <c r="W97" i="3"/>
  <c r="W212" i="3"/>
  <c r="W185" i="3"/>
  <c r="W259" i="3"/>
  <c r="W291" i="3"/>
  <c r="W240" i="3"/>
  <c r="W32" i="3"/>
  <c r="W60" i="3"/>
  <c r="W103" i="3"/>
  <c r="W63" i="3"/>
  <c r="W76" i="3"/>
  <c r="W84" i="3"/>
  <c r="W92" i="3"/>
  <c r="W100" i="3"/>
  <c r="W108" i="3"/>
  <c r="W116" i="3"/>
  <c r="W124" i="3"/>
  <c r="W132" i="3"/>
  <c r="W201" i="3"/>
  <c r="W219" i="3"/>
  <c r="W235" i="3"/>
  <c r="W251" i="3"/>
  <c r="W267" i="3"/>
  <c r="W283" i="3"/>
  <c r="W299" i="3"/>
  <c r="W232" i="3"/>
  <c r="W284" i="3"/>
  <c r="W119" i="3"/>
  <c r="W27" i="3"/>
  <c r="W142" i="3"/>
  <c r="W154" i="3"/>
  <c r="W193" i="3"/>
  <c r="W222" i="3"/>
  <c r="W238" i="3"/>
  <c r="W270" i="3"/>
  <c r="W268" i="3"/>
  <c r="W288" i="3"/>
  <c r="W44" i="3"/>
  <c r="W80" i="3"/>
  <c r="W88" i="3"/>
  <c r="W104" i="3"/>
  <c r="W120" i="3"/>
  <c r="W136" i="3"/>
  <c r="W146" i="3"/>
  <c r="W227" i="3"/>
  <c r="W243" i="3"/>
  <c r="W275" i="3"/>
  <c r="W224" i="3"/>
  <c r="W300" i="3"/>
  <c r="Q14" i="3" l="1"/>
  <c r="Q15" i="3"/>
  <c r="X300" i="3"/>
  <c r="X296" i="3"/>
  <c r="X292" i="3"/>
  <c r="X288" i="3"/>
  <c r="X284" i="3"/>
  <c r="X280" i="3"/>
  <c r="X276" i="3"/>
  <c r="X272" i="3"/>
  <c r="X268" i="3"/>
  <c r="X264" i="3"/>
  <c r="X260" i="3"/>
  <c r="X256" i="3"/>
  <c r="X252" i="3"/>
  <c r="X248" i="3"/>
  <c r="X244" i="3"/>
  <c r="X240" i="3"/>
  <c r="X236" i="3"/>
  <c r="X232" i="3"/>
  <c r="X228" i="3"/>
  <c r="X224" i="3"/>
  <c r="X220" i="3"/>
  <c r="X215" i="3"/>
  <c r="X211" i="3"/>
  <c r="X207" i="3"/>
  <c r="X203" i="3"/>
  <c r="X199" i="3"/>
  <c r="X195" i="3"/>
  <c r="X191" i="3"/>
  <c r="X187" i="3"/>
  <c r="X183" i="3"/>
  <c r="X298" i="3"/>
  <c r="X294" i="3"/>
  <c r="X290" i="3"/>
  <c r="X286" i="3"/>
  <c r="X282" i="3"/>
  <c r="X278" i="3"/>
  <c r="X274" i="3"/>
  <c r="X270" i="3"/>
  <c r="X266" i="3"/>
  <c r="X262" i="3"/>
  <c r="X258" i="3"/>
  <c r="X254" i="3"/>
  <c r="X250" i="3"/>
  <c r="X246" i="3"/>
  <c r="X242" i="3"/>
  <c r="X238" i="3"/>
  <c r="X234" i="3"/>
  <c r="X230" i="3"/>
  <c r="X226" i="3"/>
  <c r="X222" i="3"/>
  <c r="X218" i="3"/>
  <c r="X214" i="3"/>
  <c r="X210" i="3"/>
  <c r="X206" i="3"/>
  <c r="X179" i="3"/>
  <c r="X175" i="3"/>
  <c r="X169" i="3"/>
  <c r="X165" i="3"/>
  <c r="X161" i="3"/>
  <c r="X157" i="3"/>
  <c r="X153" i="3"/>
  <c r="X213" i="3"/>
  <c r="X209" i="3"/>
  <c r="X205" i="3"/>
  <c r="X202" i="3"/>
  <c r="X201" i="3"/>
  <c r="X198" i="3"/>
  <c r="X197" i="3"/>
  <c r="X194" i="3"/>
  <c r="X193" i="3"/>
  <c r="X190" i="3"/>
  <c r="X189" i="3"/>
  <c r="X186" i="3"/>
  <c r="X185" i="3"/>
  <c r="X182" i="3"/>
  <c r="X181" i="3"/>
  <c r="X178" i="3"/>
  <c r="X174" i="3"/>
  <c r="X172" i="3"/>
  <c r="X168" i="3"/>
  <c r="X164" i="3"/>
  <c r="X160" i="3"/>
  <c r="X156" i="3"/>
  <c r="X152" i="3"/>
  <c r="X148" i="3"/>
  <c r="X144" i="3"/>
  <c r="X140" i="3"/>
  <c r="X139" i="3"/>
  <c r="X135" i="3"/>
  <c r="X131" i="3"/>
  <c r="X127" i="3"/>
  <c r="X123" i="3"/>
  <c r="X119" i="3"/>
  <c r="X115" i="3"/>
  <c r="X111" i="3"/>
  <c r="X107" i="3"/>
  <c r="X103" i="3"/>
  <c r="X99" i="3"/>
  <c r="X95" i="3"/>
  <c r="X91" i="3"/>
  <c r="X87" i="3"/>
  <c r="X83" i="3"/>
  <c r="X79" i="3"/>
  <c r="X75" i="3"/>
  <c r="X71" i="3"/>
  <c r="X177" i="3"/>
  <c r="X173" i="3"/>
  <c r="X86" i="3"/>
  <c r="X82" i="3"/>
  <c r="X78" i="3"/>
  <c r="X74" i="3"/>
  <c r="X70" i="3"/>
  <c r="X66" i="3"/>
  <c r="X62" i="3"/>
  <c r="X58" i="3"/>
  <c r="X54" i="3"/>
  <c r="X50" i="3"/>
  <c r="X46" i="3"/>
  <c r="X42" i="3"/>
  <c r="X38" i="3"/>
  <c r="X34" i="3"/>
  <c r="X30" i="3"/>
  <c r="X137" i="3"/>
  <c r="X133" i="3"/>
  <c r="X129" i="3"/>
  <c r="X125" i="3"/>
  <c r="X121" i="3"/>
  <c r="X117" i="3"/>
  <c r="X113" i="3"/>
  <c r="X109" i="3"/>
  <c r="X105" i="3"/>
  <c r="X101" i="3"/>
  <c r="X97" i="3"/>
  <c r="X93" i="3"/>
  <c r="X89" i="3"/>
  <c r="X85" i="3"/>
  <c r="X81" i="3"/>
  <c r="X77" i="3"/>
  <c r="X73" i="3"/>
  <c r="X69" i="3"/>
  <c r="X65" i="3"/>
  <c r="X61" i="3"/>
  <c r="X57" i="3"/>
  <c r="X53" i="3"/>
  <c r="X49" i="3"/>
  <c r="X45" i="3"/>
  <c r="X41" i="3"/>
  <c r="X37" i="3"/>
  <c r="X33" i="3"/>
  <c r="X29" i="3"/>
  <c r="X28" i="3"/>
  <c r="X64" i="3"/>
  <c r="X35" i="3"/>
  <c r="X47" i="3"/>
  <c r="X67" i="3"/>
  <c r="X102" i="3"/>
  <c r="X118" i="3"/>
  <c r="X134" i="3"/>
  <c r="X146" i="3"/>
  <c r="X154" i="3"/>
  <c r="X162" i="3"/>
  <c r="X170" i="3"/>
  <c r="X188" i="3"/>
  <c r="X196" i="3"/>
  <c r="X204" i="3"/>
  <c r="X149" i="3"/>
  <c r="X176" i="3"/>
  <c r="X180" i="3"/>
  <c r="X219" i="3"/>
  <c r="X227" i="3"/>
  <c r="X235" i="3"/>
  <c r="X243" i="3"/>
  <c r="X251" i="3"/>
  <c r="X259" i="3"/>
  <c r="X267" i="3"/>
  <c r="X275" i="3"/>
  <c r="X283" i="3"/>
  <c r="X291" i="3"/>
  <c r="X299" i="3"/>
  <c r="X36" i="3"/>
  <c r="X48" i="3"/>
  <c r="X63" i="3"/>
  <c r="X68" i="3"/>
  <c r="X94" i="3"/>
  <c r="X126" i="3"/>
  <c r="X150" i="3"/>
  <c r="X166" i="3"/>
  <c r="X40" i="3"/>
  <c r="X27" i="3"/>
  <c r="X31" i="3"/>
  <c r="X43" i="3"/>
  <c r="X55" i="3"/>
  <c r="X60" i="3"/>
  <c r="X72" i="3"/>
  <c r="X76" i="3"/>
  <c r="X80" i="3"/>
  <c r="X84" i="3"/>
  <c r="X88" i="3"/>
  <c r="X92" i="3"/>
  <c r="X96" i="3"/>
  <c r="X100" i="3"/>
  <c r="X104" i="3"/>
  <c r="X108" i="3"/>
  <c r="X112" i="3"/>
  <c r="X116" i="3"/>
  <c r="X120" i="3"/>
  <c r="X124" i="3"/>
  <c r="X128" i="3"/>
  <c r="X132" i="3"/>
  <c r="X136" i="3"/>
  <c r="X90" i="3"/>
  <c r="X106" i="3"/>
  <c r="X122" i="3"/>
  <c r="X138" i="3"/>
  <c r="X145" i="3"/>
  <c r="X217" i="3"/>
  <c r="X225" i="3"/>
  <c r="X233" i="3"/>
  <c r="X241" i="3"/>
  <c r="X249" i="3"/>
  <c r="X257" i="3"/>
  <c r="X265" i="3"/>
  <c r="X273" i="3"/>
  <c r="X281" i="3"/>
  <c r="X289" i="3"/>
  <c r="X297" i="3"/>
  <c r="X52" i="3"/>
  <c r="X110" i="3"/>
  <c r="X142" i="3"/>
  <c r="X158" i="3"/>
  <c r="X56" i="3"/>
  <c r="X32" i="3"/>
  <c r="X59" i="3"/>
  <c r="X143" i="3"/>
  <c r="X151" i="3"/>
  <c r="X159" i="3"/>
  <c r="X167" i="3"/>
  <c r="X114" i="3"/>
  <c r="X223" i="3"/>
  <c r="X255" i="3"/>
  <c r="X287" i="3"/>
  <c r="X155" i="3"/>
  <c r="X216" i="3"/>
  <c r="X271" i="3"/>
  <c r="X51" i="3"/>
  <c r="X184" i="3"/>
  <c r="X229" i="3"/>
  <c r="X261" i="3"/>
  <c r="X293" i="3"/>
  <c r="X263" i="3"/>
  <c r="X39" i="3"/>
  <c r="X130" i="3"/>
  <c r="X192" i="3"/>
  <c r="X221" i="3"/>
  <c r="X237" i="3"/>
  <c r="X253" i="3"/>
  <c r="X269" i="3"/>
  <c r="X285" i="3"/>
  <c r="X141" i="3"/>
  <c r="X247" i="3"/>
  <c r="X279" i="3"/>
  <c r="X44" i="3"/>
  <c r="X147" i="3"/>
  <c r="X163" i="3"/>
  <c r="X171" i="3"/>
  <c r="X212" i="3"/>
  <c r="X239" i="3"/>
  <c r="X98" i="3"/>
  <c r="X208" i="3"/>
  <c r="X200" i="3"/>
  <c r="X245" i="3"/>
  <c r="X277" i="3"/>
  <c r="X231" i="3"/>
  <c r="X295" i="3"/>
  <c r="W26" i="3"/>
  <c r="E6" i="21"/>
  <c r="AO23" i="21"/>
  <c r="AP23" i="21" s="1"/>
  <c r="AO24" i="21"/>
  <c r="AP24" i="21" s="1"/>
  <c r="AO25" i="21"/>
  <c r="AP25" i="21" s="1"/>
  <c r="AO26" i="21"/>
  <c r="AP26" i="21" s="1"/>
  <c r="AO27" i="21"/>
  <c r="AP27" i="21" s="1"/>
  <c r="AO28" i="21"/>
  <c r="AP28" i="21" s="1"/>
  <c r="AO29" i="21"/>
  <c r="AP29" i="21" s="1"/>
  <c r="AO30" i="21"/>
  <c r="AP30" i="21" s="1"/>
  <c r="AO31" i="21"/>
  <c r="AP31" i="21" s="1"/>
  <c r="AO32" i="21"/>
  <c r="AP32" i="21" s="1"/>
  <c r="AO33" i="21"/>
  <c r="AP33" i="21" s="1"/>
  <c r="AO34" i="21"/>
  <c r="AP34" i="21" s="1"/>
  <c r="AO35" i="21"/>
  <c r="AP35" i="21" s="1"/>
  <c r="AO36" i="21"/>
  <c r="AP36" i="21" s="1"/>
  <c r="AO37" i="21"/>
  <c r="AP37" i="21" s="1"/>
  <c r="AO38" i="21"/>
  <c r="AP38" i="21" s="1"/>
  <c r="AO39" i="21"/>
  <c r="AP39" i="21" s="1"/>
  <c r="AO40" i="21"/>
  <c r="AP40" i="21" s="1"/>
  <c r="AO41" i="21"/>
  <c r="AP41" i="21" s="1"/>
  <c r="AO42" i="21"/>
  <c r="AP42" i="21" s="1"/>
  <c r="AO43" i="21"/>
  <c r="AP43" i="21" s="1"/>
  <c r="AO44" i="21"/>
  <c r="AP44" i="21" s="1"/>
  <c r="AO45" i="21"/>
  <c r="AP45" i="21" s="1"/>
  <c r="AO46" i="21"/>
  <c r="AP46" i="21" s="1"/>
  <c r="AO47" i="21"/>
  <c r="AP47" i="21" s="1"/>
  <c r="AO48" i="21"/>
  <c r="AP48" i="21" s="1"/>
  <c r="AO49" i="21"/>
  <c r="AP49" i="21" s="1"/>
  <c r="AO50" i="21"/>
  <c r="AP50" i="21" s="1"/>
  <c r="AO51" i="21"/>
  <c r="AP51" i="21" s="1"/>
  <c r="AO52" i="21"/>
  <c r="AP52" i="21" s="1"/>
  <c r="AO53" i="21"/>
  <c r="AP53" i="21" s="1"/>
  <c r="AO54" i="21"/>
  <c r="AP54" i="21" s="1"/>
  <c r="AO55" i="21"/>
  <c r="AP55" i="21" s="1"/>
  <c r="AO56" i="21"/>
  <c r="AP56" i="21" s="1"/>
  <c r="AO57" i="21"/>
  <c r="AP57" i="21" s="1"/>
  <c r="AO58" i="21"/>
  <c r="AP58" i="21" s="1"/>
  <c r="AO59" i="21"/>
  <c r="AP59" i="21" s="1"/>
  <c r="AO60" i="21"/>
  <c r="AP60" i="21" s="1"/>
  <c r="AO61" i="21"/>
  <c r="AP61" i="21" s="1"/>
  <c r="AO62" i="21"/>
  <c r="AP62" i="21" s="1"/>
  <c r="AO63" i="21"/>
  <c r="AP63" i="21" s="1"/>
  <c r="AO64" i="21"/>
  <c r="AP64" i="21" s="1"/>
  <c r="AO65" i="21"/>
  <c r="AP65" i="21" s="1"/>
  <c r="AO66" i="21"/>
  <c r="AP66" i="21" s="1"/>
  <c r="AO67" i="21"/>
  <c r="AP67" i="21" s="1"/>
  <c r="AO68" i="21"/>
  <c r="AP68" i="21" s="1"/>
  <c r="AO69" i="21"/>
  <c r="AP69" i="21" s="1"/>
  <c r="AO70" i="21"/>
  <c r="AP70" i="21" s="1"/>
  <c r="AO71" i="21"/>
  <c r="AP71" i="21" s="1"/>
  <c r="AO72" i="21"/>
  <c r="AP72" i="21" s="1"/>
  <c r="AO73" i="21"/>
  <c r="AP73" i="21" s="1"/>
  <c r="AO74" i="21"/>
  <c r="AP74" i="21" s="1"/>
  <c r="AO75" i="21"/>
  <c r="AP75" i="21" s="1"/>
  <c r="AO76" i="21"/>
  <c r="AP76" i="21" s="1"/>
  <c r="AO77" i="21"/>
  <c r="AP77" i="21" s="1"/>
  <c r="AO78" i="21"/>
  <c r="AP78" i="21" s="1"/>
  <c r="AO79" i="21"/>
  <c r="AP79" i="21" s="1"/>
  <c r="AO80" i="21"/>
  <c r="AP80" i="21" s="1"/>
  <c r="AO81" i="21"/>
  <c r="AP81" i="21" s="1"/>
  <c r="AO82" i="21"/>
  <c r="AP82" i="21" s="1"/>
  <c r="AO83" i="21"/>
  <c r="AP83" i="21" s="1"/>
  <c r="AO84" i="21"/>
  <c r="AP84" i="21" s="1"/>
  <c r="AO85" i="21"/>
  <c r="AP85" i="21" s="1"/>
  <c r="AO86" i="21"/>
  <c r="AP86" i="21" s="1"/>
  <c r="AO87" i="21"/>
  <c r="AP87" i="21" s="1"/>
  <c r="AO88" i="21"/>
  <c r="AP88" i="21" s="1"/>
  <c r="AO89" i="21"/>
  <c r="AP89" i="21" s="1"/>
  <c r="AO90" i="21"/>
  <c r="AP90" i="21" s="1"/>
  <c r="AO91" i="21"/>
  <c r="AP91" i="21" s="1"/>
  <c r="AO92" i="21"/>
  <c r="AP92" i="21" s="1"/>
  <c r="AO93" i="21"/>
  <c r="AP93" i="21" s="1"/>
  <c r="AO94" i="21"/>
  <c r="AP94" i="21" s="1"/>
  <c r="AO95" i="21"/>
  <c r="AP95" i="21" s="1"/>
  <c r="AO96" i="21"/>
  <c r="AP96" i="21" s="1"/>
  <c r="AO97" i="21"/>
  <c r="AP97" i="21" s="1"/>
  <c r="AO98" i="21"/>
  <c r="AP98" i="21" s="1"/>
  <c r="AO99" i="21"/>
  <c r="AP99" i="21" s="1"/>
  <c r="AO100" i="21"/>
  <c r="AP100" i="21" s="1"/>
  <c r="AO101" i="21"/>
  <c r="AP101" i="21" s="1"/>
  <c r="AO102" i="21"/>
  <c r="AP102" i="21" s="1"/>
  <c r="AL23" i="21"/>
  <c r="AM23" i="21" s="1"/>
  <c r="AL24" i="21"/>
  <c r="AM24" i="21" s="1"/>
  <c r="AL25" i="21"/>
  <c r="AM25" i="21" s="1"/>
  <c r="AL26" i="21"/>
  <c r="AM26" i="21" s="1"/>
  <c r="AL27" i="21"/>
  <c r="AM27" i="21" s="1"/>
  <c r="AL28" i="21"/>
  <c r="AM28" i="21" s="1"/>
  <c r="AL29" i="21"/>
  <c r="AM29" i="21" s="1"/>
  <c r="AL30" i="21"/>
  <c r="AM30" i="21" s="1"/>
  <c r="AL31" i="21"/>
  <c r="AM31" i="21" s="1"/>
  <c r="AL32" i="21"/>
  <c r="AM32" i="21" s="1"/>
  <c r="AL33" i="21"/>
  <c r="AM33" i="21" s="1"/>
  <c r="AL34" i="21"/>
  <c r="AM34" i="21" s="1"/>
  <c r="AL35" i="21"/>
  <c r="AM35" i="21" s="1"/>
  <c r="AL36" i="21"/>
  <c r="AM36" i="21" s="1"/>
  <c r="AL37" i="21"/>
  <c r="AM37" i="21" s="1"/>
  <c r="AL38" i="21"/>
  <c r="AM38" i="21" s="1"/>
  <c r="AL39" i="21"/>
  <c r="AM39" i="21" s="1"/>
  <c r="AL40" i="21"/>
  <c r="AM40" i="21" s="1"/>
  <c r="AL41" i="21"/>
  <c r="AM41" i="21" s="1"/>
  <c r="AL42" i="21"/>
  <c r="AM42" i="21" s="1"/>
  <c r="AL43" i="21"/>
  <c r="AM43" i="21" s="1"/>
  <c r="AL44" i="21"/>
  <c r="AM44" i="21" s="1"/>
  <c r="AL45" i="21"/>
  <c r="AM45" i="21" s="1"/>
  <c r="AL46" i="21"/>
  <c r="AM46" i="21" s="1"/>
  <c r="AL47" i="21"/>
  <c r="AM47" i="21" s="1"/>
  <c r="AL48" i="21"/>
  <c r="AM48" i="21" s="1"/>
  <c r="AL49" i="21"/>
  <c r="AM49" i="21" s="1"/>
  <c r="AL50" i="21"/>
  <c r="AM50" i="21" s="1"/>
  <c r="AL51" i="21"/>
  <c r="AM51" i="21" s="1"/>
  <c r="AL52" i="21"/>
  <c r="AM52" i="21" s="1"/>
  <c r="AL53" i="21"/>
  <c r="AM53" i="21" s="1"/>
  <c r="AL54" i="21"/>
  <c r="AM54" i="21" s="1"/>
  <c r="AL55" i="21"/>
  <c r="AM55" i="21" s="1"/>
  <c r="AL56" i="21"/>
  <c r="AM56" i="21" s="1"/>
  <c r="AL57" i="21"/>
  <c r="AM57" i="21" s="1"/>
  <c r="AL58" i="21"/>
  <c r="AM58" i="21" s="1"/>
  <c r="AL59" i="21"/>
  <c r="AM59" i="21" s="1"/>
  <c r="AL60" i="21"/>
  <c r="AM60" i="21" s="1"/>
  <c r="AL61" i="21"/>
  <c r="AM61" i="21" s="1"/>
  <c r="AL62" i="21"/>
  <c r="AM62" i="21" s="1"/>
  <c r="AL63" i="21"/>
  <c r="AM63" i="21" s="1"/>
  <c r="AL64" i="21"/>
  <c r="AM64" i="21" s="1"/>
  <c r="AL65" i="21"/>
  <c r="AM65" i="21" s="1"/>
  <c r="AL66" i="21"/>
  <c r="AM66" i="21" s="1"/>
  <c r="AL67" i="21"/>
  <c r="AM67" i="21" s="1"/>
  <c r="AL68" i="21"/>
  <c r="AM68" i="21" s="1"/>
  <c r="AL69" i="21"/>
  <c r="AM69" i="21" s="1"/>
  <c r="AL70" i="21"/>
  <c r="AM70" i="21" s="1"/>
  <c r="AL71" i="21"/>
  <c r="AM71" i="21" s="1"/>
  <c r="AL72" i="21"/>
  <c r="AM72" i="21" s="1"/>
  <c r="AL73" i="21"/>
  <c r="AM73" i="21" s="1"/>
  <c r="AL74" i="21"/>
  <c r="AM74" i="21" s="1"/>
  <c r="AL75" i="21"/>
  <c r="AM75" i="21" s="1"/>
  <c r="AL76" i="21"/>
  <c r="AM76" i="21" s="1"/>
  <c r="AL77" i="21"/>
  <c r="AM77" i="21" s="1"/>
  <c r="AL78" i="21"/>
  <c r="AM78" i="21" s="1"/>
  <c r="AL79" i="21"/>
  <c r="AM79" i="21" s="1"/>
  <c r="AL80" i="21"/>
  <c r="AM80" i="21" s="1"/>
  <c r="AL81" i="21"/>
  <c r="AM81" i="21" s="1"/>
  <c r="AL82" i="21"/>
  <c r="AM82" i="21" s="1"/>
  <c r="AL83" i="21"/>
  <c r="AM83" i="21" s="1"/>
  <c r="AL84" i="21"/>
  <c r="AM84" i="21" s="1"/>
  <c r="AL85" i="21"/>
  <c r="AM85" i="21" s="1"/>
  <c r="AL86" i="21"/>
  <c r="AM86" i="21" s="1"/>
  <c r="AL87" i="21"/>
  <c r="AM87" i="21" s="1"/>
  <c r="AL88" i="21"/>
  <c r="AM88" i="21" s="1"/>
  <c r="AL89" i="21"/>
  <c r="AM89" i="21" s="1"/>
  <c r="AL90" i="21"/>
  <c r="AM90" i="21" s="1"/>
  <c r="AL91" i="21"/>
  <c r="AM91" i="21" s="1"/>
  <c r="AL92" i="21"/>
  <c r="AM92" i="21" s="1"/>
  <c r="AL93" i="21"/>
  <c r="AM93" i="21" s="1"/>
  <c r="AL94" i="21"/>
  <c r="AM94" i="21" s="1"/>
  <c r="AL95" i="21"/>
  <c r="AM95" i="21" s="1"/>
  <c r="AL96" i="21"/>
  <c r="AM96" i="21" s="1"/>
  <c r="AL97" i="21"/>
  <c r="AM97" i="21" s="1"/>
  <c r="AL98" i="21"/>
  <c r="AM98" i="21" s="1"/>
  <c r="AL99" i="21"/>
  <c r="AM99" i="21" s="1"/>
  <c r="AL100" i="21"/>
  <c r="AM100" i="21" s="1"/>
  <c r="AL101" i="21"/>
  <c r="AM101" i="21" s="1"/>
  <c r="AL102" i="21"/>
  <c r="AM102" i="21" s="1"/>
  <c r="AM13" i="21" l="1"/>
  <c r="Q16" i="3"/>
  <c r="R15" i="3"/>
  <c r="R14" i="3"/>
  <c r="Y299" i="3"/>
  <c r="Y291" i="3"/>
  <c r="Y283" i="3"/>
  <c r="Y275" i="3"/>
  <c r="Y267" i="3"/>
  <c r="Y259" i="3"/>
  <c r="Y251" i="3"/>
  <c r="Y243" i="3"/>
  <c r="Y235" i="3"/>
  <c r="Y227" i="3"/>
  <c r="Y219" i="3"/>
  <c r="Y204" i="3"/>
  <c r="Y200" i="3"/>
  <c r="Y196" i="3"/>
  <c r="Y192" i="3"/>
  <c r="Y180" i="3"/>
  <c r="Y178" i="3"/>
  <c r="Y177" i="3"/>
  <c r="Y176" i="3"/>
  <c r="Y174" i="3"/>
  <c r="Y173" i="3"/>
  <c r="Y295" i="3"/>
  <c r="Y287" i="3"/>
  <c r="Y279" i="3"/>
  <c r="Y271" i="3"/>
  <c r="Y263" i="3"/>
  <c r="Y255" i="3"/>
  <c r="Y247" i="3"/>
  <c r="Y239" i="3"/>
  <c r="Y231" i="3"/>
  <c r="Y223" i="3"/>
  <c r="Y201" i="3"/>
  <c r="Y193" i="3"/>
  <c r="Y185" i="3"/>
  <c r="Y197" i="3"/>
  <c r="Y189" i="3"/>
  <c r="Y181" i="3"/>
  <c r="Y171" i="3"/>
  <c r="Y167" i="3"/>
  <c r="Y151" i="3"/>
  <c r="Y143" i="3"/>
  <c r="Y136" i="3"/>
  <c r="Y132" i="3"/>
  <c r="Y128" i="3"/>
  <c r="Y124" i="3"/>
  <c r="Y112" i="3"/>
  <c r="Y108" i="3"/>
  <c r="Y104" i="3"/>
  <c r="Y100" i="3"/>
  <c r="Y96" i="3"/>
  <c r="Y92" i="3"/>
  <c r="Y88" i="3"/>
  <c r="Y84" i="3"/>
  <c r="Y80" i="3"/>
  <c r="Y76" i="3"/>
  <c r="Y72" i="3"/>
  <c r="Y59" i="3"/>
  <c r="Y51" i="3"/>
  <c r="Y43" i="3"/>
  <c r="Y39" i="3"/>
  <c r="Y31" i="3"/>
  <c r="Y163" i="3"/>
  <c r="Y155" i="3"/>
  <c r="Y147" i="3"/>
  <c r="Y159" i="3"/>
  <c r="Y120" i="3"/>
  <c r="Y116" i="3"/>
  <c r="Y67" i="3"/>
  <c r="Y63" i="3"/>
  <c r="Y55" i="3"/>
  <c r="Y47" i="3"/>
  <c r="Y35" i="3"/>
  <c r="Y27" i="3"/>
  <c r="Y75" i="3"/>
  <c r="Y105" i="3"/>
  <c r="Y121" i="3"/>
  <c r="Y30" i="3"/>
  <c r="Y40" i="3"/>
  <c r="Y46" i="3"/>
  <c r="Y56" i="3"/>
  <c r="Y62" i="3"/>
  <c r="Y103" i="3"/>
  <c r="Y141" i="3"/>
  <c r="Y145" i="3"/>
  <c r="Y149" i="3"/>
  <c r="Y153" i="3"/>
  <c r="Y157" i="3"/>
  <c r="Y161" i="3"/>
  <c r="Y165" i="3"/>
  <c r="Y169" i="3"/>
  <c r="Y187" i="3"/>
  <c r="Y41" i="3"/>
  <c r="Y57" i="3"/>
  <c r="Y73" i="3"/>
  <c r="Y89" i="3"/>
  <c r="Y191" i="3"/>
  <c r="Y142" i="3"/>
  <c r="Y154" i="3"/>
  <c r="Y162" i="3"/>
  <c r="Y170" i="3"/>
  <c r="Y221" i="3"/>
  <c r="Y229" i="3"/>
  <c r="Y237" i="3"/>
  <c r="Y245" i="3"/>
  <c r="Y253" i="3"/>
  <c r="Y261" i="3"/>
  <c r="Y269" i="3"/>
  <c r="Y277" i="3"/>
  <c r="Y285" i="3"/>
  <c r="Y293" i="3"/>
  <c r="Y144" i="3"/>
  <c r="Y156" i="3"/>
  <c r="Y172" i="3"/>
  <c r="Y188" i="3"/>
  <c r="Y211" i="3"/>
  <c r="Y209" i="3"/>
  <c r="Y228" i="3"/>
  <c r="Y244" i="3"/>
  <c r="Y260" i="3"/>
  <c r="Y276" i="3"/>
  <c r="Y292" i="3"/>
  <c r="Y186" i="3"/>
  <c r="Y202" i="3"/>
  <c r="Y210" i="3"/>
  <c r="Y254" i="3"/>
  <c r="Y262" i="3"/>
  <c r="Y270" i="3"/>
  <c r="Y278" i="3"/>
  <c r="Y113" i="3"/>
  <c r="Y129" i="3"/>
  <c r="Y32" i="3"/>
  <c r="Y38" i="3"/>
  <c r="Y48" i="3"/>
  <c r="Y54" i="3"/>
  <c r="Y70" i="3"/>
  <c r="Y78" i="3"/>
  <c r="Y86" i="3"/>
  <c r="Y94" i="3"/>
  <c r="Y102" i="3"/>
  <c r="Y110" i="3"/>
  <c r="Y118" i="3"/>
  <c r="Y126" i="3"/>
  <c r="Y134" i="3"/>
  <c r="Y95" i="3"/>
  <c r="Y123" i="3"/>
  <c r="Y33" i="3"/>
  <c r="Y49" i="3"/>
  <c r="Y81" i="3"/>
  <c r="Y79" i="3"/>
  <c r="Y93" i="3"/>
  <c r="Y109" i="3"/>
  <c r="Y125" i="3"/>
  <c r="Y36" i="3"/>
  <c r="Y42" i="3"/>
  <c r="Y52" i="3"/>
  <c r="Y58" i="3"/>
  <c r="Y68" i="3"/>
  <c r="Y99" i="3"/>
  <c r="Y127" i="3"/>
  <c r="Y135" i="3"/>
  <c r="Y29" i="3"/>
  <c r="Y45" i="3"/>
  <c r="Y61" i="3"/>
  <c r="Y77" i="3"/>
  <c r="Y199" i="3"/>
  <c r="Y208" i="3"/>
  <c r="Y212" i="3"/>
  <c r="Y160" i="3"/>
  <c r="Y213" i="3"/>
  <c r="Y232" i="3"/>
  <c r="Y248" i="3"/>
  <c r="Y264" i="3"/>
  <c r="Y280" i="3"/>
  <c r="Y296" i="3"/>
  <c r="Y190" i="3"/>
  <c r="Y282" i="3"/>
  <c r="Y290" i="3"/>
  <c r="Y298" i="3"/>
  <c r="Y222" i="3"/>
  <c r="Y230" i="3"/>
  <c r="Y238" i="3"/>
  <c r="Y83" i="3"/>
  <c r="Y115" i="3"/>
  <c r="Y97" i="3"/>
  <c r="Y64" i="3"/>
  <c r="Y74" i="3"/>
  <c r="Y82" i="3"/>
  <c r="Y90" i="3"/>
  <c r="Y98" i="3"/>
  <c r="Y106" i="3"/>
  <c r="Y114" i="3"/>
  <c r="Y122" i="3"/>
  <c r="Y130" i="3"/>
  <c r="Y138" i="3"/>
  <c r="Y111" i="3"/>
  <c r="Y65" i="3"/>
  <c r="Y195" i="3"/>
  <c r="Y87" i="3"/>
  <c r="Y133" i="3"/>
  <c r="Y50" i="3"/>
  <c r="Y60" i="3"/>
  <c r="Y53" i="3"/>
  <c r="Y148" i="3"/>
  <c r="Y168" i="3"/>
  <c r="Y224" i="3"/>
  <c r="Y256" i="3"/>
  <c r="Y288" i="3"/>
  <c r="Y198" i="3"/>
  <c r="Y246" i="3"/>
  <c r="Y294" i="3"/>
  <c r="Y226" i="3"/>
  <c r="Y242" i="3"/>
  <c r="Y183" i="3"/>
  <c r="Y184" i="3"/>
  <c r="Y205" i="3"/>
  <c r="Y272" i="3"/>
  <c r="Y182" i="3"/>
  <c r="Y286" i="3"/>
  <c r="Y234" i="3"/>
  <c r="Y137" i="3"/>
  <c r="Y117" i="3"/>
  <c r="Y44" i="3"/>
  <c r="Y119" i="3"/>
  <c r="Y37" i="3"/>
  <c r="Y146" i="3"/>
  <c r="Y164" i="3"/>
  <c r="Y225" i="3"/>
  <c r="Y241" i="3"/>
  <c r="Y257" i="3"/>
  <c r="Y273" i="3"/>
  <c r="Y175" i="3"/>
  <c r="Y220" i="3"/>
  <c r="Y284" i="3"/>
  <c r="Y274" i="3"/>
  <c r="Y66" i="3"/>
  <c r="Y140" i="3"/>
  <c r="Y69" i="3"/>
  <c r="Y216" i="3"/>
  <c r="Y150" i="3"/>
  <c r="Y166" i="3"/>
  <c r="Y152" i="3"/>
  <c r="Y217" i="3"/>
  <c r="Y233" i="3"/>
  <c r="Y249" i="3"/>
  <c r="Y265" i="3"/>
  <c r="Y281" i="3"/>
  <c r="Y297" i="3"/>
  <c r="Y179" i="3"/>
  <c r="Y215" i="3"/>
  <c r="Y236" i="3"/>
  <c r="Y268" i="3"/>
  <c r="Y300" i="3"/>
  <c r="Y214" i="3"/>
  <c r="Y250" i="3"/>
  <c r="Y266" i="3"/>
  <c r="Y101" i="3"/>
  <c r="Y28" i="3"/>
  <c r="Y91" i="3"/>
  <c r="Y139" i="3"/>
  <c r="Y85" i="3"/>
  <c r="Y203" i="3"/>
  <c r="Y240" i="3"/>
  <c r="Y206" i="3"/>
  <c r="Y218" i="3"/>
  <c r="Y71" i="3"/>
  <c r="Y34" i="3"/>
  <c r="Y107" i="3"/>
  <c r="Y131" i="3"/>
  <c r="Y158" i="3"/>
  <c r="Y289" i="3"/>
  <c r="Y207" i="3"/>
  <c r="Y252" i="3"/>
  <c r="Y194" i="3"/>
  <c r="Y258" i="3"/>
  <c r="X26" i="3"/>
  <c r="AP13" i="21"/>
  <c r="S15" i="3" l="1"/>
  <c r="S14" i="3"/>
  <c r="R16" i="3"/>
  <c r="Y26" i="3"/>
  <c r="T15" i="3" l="1"/>
  <c r="T14" i="3"/>
  <c r="S16" i="3"/>
  <c r="G94" i="2"/>
  <c r="W80" i="13"/>
  <c r="B62" i="2"/>
  <c r="B47" i="2"/>
  <c r="B32" i="2"/>
  <c r="J6" i="28"/>
  <c r="L129" i="13" s="1"/>
  <c r="J17" i="28"/>
  <c r="AH129" i="13" s="1"/>
  <c r="J16" i="28"/>
  <c r="AF129" i="13" s="1"/>
  <c r="J15" i="28"/>
  <c r="AD129" i="13" s="1"/>
  <c r="J14" i="28"/>
  <c r="AB129" i="13" s="1"/>
  <c r="J13" i="28"/>
  <c r="Z129" i="13" s="1"/>
  <c r="J12" i="28"/>
  <c r="X129" i="13" s="1"/>
  <c r="J11" i="28"/>
  <c r="V129" i="13" s="1"/>
  <c r="J10" i="28"/>
  <c r="T129" i="13" s="1"/>
  <c r="J9" i="28"/>
  <c r="R129" i="13" s="1"/>
  <c r="J8" i="28"/>
  <c r="P129" i="13" s="1"/>
  <c r="J7" i="28"/>
  <c r="N129" i="13" s="1"/>
  <c r="I6" i="28"/>
  <c r="I17" i="28"/>
  <c r="C74" i="2" s="1"/>
  <c r="I16" i="28"/>
  <c r="AF128" i="13" s="1"/>
  <c r="I15" i="28"/>
  <c r="AD128" i="13" s="1"/>
  <c r="I14" i="28"/>
  <c r="I13" i="28"/>
  <c r="Z128" i="13" s="1"/>
  <c r="I12" i="28"/>
  <c r="X128" i="13" s="1"/>
  <c r="I11" i="28"/>
  <c r="V128" i="13" s="1"/>
  <c r="I10" i="28"/>
  <c r="I9" i="28"/>
  <c r="R128" i="13" s="1"/>
  <c r="I8" i="28"/>
  <c r="C65" i="2" s="1"/>
  <c r="I7" i="28"/>
  <c r="N128" i="13" s="1"/>
  <c r="H17" i="28"/>
  <c r="G17" i="28"/>
  <c r="B74" i="2" s="1"/>
  <c r="H16" i="28"/>
  <c r="AF127" i="13" s="1"/>
  <c r="G16" i="28"/>
  <c r="AF126" i="13" s="1"/>
  <c r="H15" i="28"/>
  <c r="AD127" i="13" s="1"/>
  <c r="G15" i="28"/>
  <c r="AD126" i="13" s="1"/>
  <c r="H14" i="28"/>
  <c r="AB127" i="13" s="1"/>
  <c r="G14" i="28"/>
  <c r="AB126" i="13" s="1"/>
  <c r="H13" i="28"/>
  <c r="Z127" i="13" s="1"/>
  <c r="G13" i="28"/>
  <c r="H12" i="28"/>
  <c r="X127" i="13" s="1"/>
  <c r="G12" i="28"/>
  <c r="X126" i="13" s="1"/>
  <c r="H11" i="28"/>
  <c r="V127" i="13" s="1"/>
  <c r="G11" i="28"/>
  <c r="V126" i="13" s="1"/>
  <c r="H10" i="28"/>
  <c r="T127" i="13" s="1"/>
  <c r="G10" i="28"/>
  <c r="T126" i="13" s="1"/>
  <c r="H9" i="28"/>
  <c r="R127" i="13" s="1"/>
  <c r="G9" i="28"/>
  <c r="H8" i="28"/>
  <c r="P127" i="13" s="1"/>
  <c r="G8" i="28"/>
  <c r="P126" i="13" s="1"/>
  <c r="H7" i="28"/>
  <c r="N127" i="13" s="1"/>
  <c r="G7" i="28"/>
  <c r="N126" i="13" s="1"/>
  <c r="H6" i="28"/>
  <c r="L127" i="13" s="1"/>
  <c r="G6" i="28"/>
  <c r="L126" i="13" s="1"/>
  <c r="AF150" i="28"/>
  <c r="U150" i="28"/>
  <c r="AF149" i="28"/>
  <c r="U149" i="28"/>
  <c r="AF148" i="28"/>
  <c r="U148" i="28"/>
  <c r="AF147" i="28"/>
  <c r="U147" i="28"/>
  <c r="AF146" i="28"/>
  <c r="U146" i="28"/>
  <c r="AF145" i="28"/>
  <c r="U145" i="28"/>
  <c r="AF144" i="28"/>
  <c r="U144" i="28"/>
  <c r="AF143" i="28"/>
  <c r="U143" i="28"/>
  <c r="AF142" i="28"/>
  <c r="U142" i="28"/>
  <c r="AF141" i="28"/>
  <c r="U141" i="28"/>
  <c r="AF140" i="28"/>
  <c r="U140" i="28"/>
  <c r="AF139" i="28"/>
  <c r="U139" i="28"/>
  <c r="AF138" i="28"/>
  <c r="U138" i="28"/>
  <c r="AF137" i="28"/>
  <c r="U137" i="28"/>
  <c r="AF136" i="28"/>
  <c r="U136" i="28"/>
  <c r="AF135" i="28"/>
  <c r="U135" i="28"/>
  <c r="AF134" i="28"/>
  <c r="U134" i="28"/>
  <c r="AF133" i="28"/>
  <c r="U133" i="28"/>
  <c r="AF132" i="28"/>
  <c r="U132" i="28"/>
  <c r="AF131" i="28"/>
  <c r="U131" i="28"/>
  <c r="AF130" i="28"/>
  <c r="U130" i="28"/>
  <c r="AF129" i="28"/>
  <c r="U129" i="28"/>
  <c r="AF128" i="28"/>
  <c r="U128" i="28"/>
  <c r="AF127" i="28"/>
  <c r="U127" i="28"/>
  <c r="AF126" i="28"/>
  <c r="U126" i="28"/>
  <c r="AF125" i="28"/>
  <c r="U125" i="28"/>
  <c r="AF124" i="28"/>
  <c r="U124" i="28"/>
  <c r="AF123" i="28"/>
  <c r="U123" i="28"/>
  <c r="AF122" i="28"/>
  <c r="U122" i="28"/>
  <c r="AF121" i="28"/>
  <c r="U121" i="28"/>
  <c r="AF120" i="28"/>
  <c r="U120" i="28"/>
  <c r="AF119" i="28"/>
  <c r="U119" i="28"/>
  <c r="AF118" i="28"/>
  <c r="U118" i="28"/>
  <c r="AF117" i="28"/>
  <c r="U117" i="28"/>
  <c r="AF116" i="28"/>
  <c r="U116" i="28"/>
  <c r="AF115" i="28"/>
  <c r="U115" i="28"/>
  <c r="AF114" i="28"/>
  <c r="U114" i="28"/>
  <c r="AF113" i="28"/>
  <c r="U113" i="28"/>
  <c r="AF112" i="28"/>
  <c r="U112" i="28"/>
  <c r="AF111" i="28"/>
  <c r="U111" i="28"/>
  <c r="AF110" i="28"/>
  <c r="U110" i="28"/>
  <c r="AF109" i="28"/>
  <c r="U109" i="28"/>
  <c r="AF108" i="28"/>
  <c r="U108" i="28"/>
  <c r="AF107" i="28"/>
  <c r="U107" i="28"/>
  <c r="AF106" i="28"/>
  <c r="U106" i="28"/>
  <c r="AF105" i="28"/>
  <c r="U105" i="28"/>
  <c r="AF104" i="28"/>
  <c r="U104" i="28"/>
  <c r="AF103" i="28"/>
  <c r="U103" i="28"/>
  <c r="AF102" i="28"/>
  <c r="U102" i="28"/>
  <c r="AF101" i="28"/>
  <c r="U101" i="28"/>
  <c r="AF100" i="28"/>
  <c r="U100" i="28"/>
  <c r="AF99" i="28"/>
  <c r="U99" i="28"/>
  <c r="AF98" i="28"/>
  <c r="U98" i="28"/>
  <c r="AF97" i="28"/>
  <c r="U97" i="28"/>
  <c r="AF96" i="28"/>
  <c r="U96" i="28"/>
  <c r="AF95" i="28"/>
  <c r="U95" i="28"/>
  <c r="AF94" i="28"/>
  <c r="U94" i="28"/>
  <c r="AF93" i="28"/>
  <c r="U93" i="28"/>
  <c r="AF92" i="28"/>
  <c r="U92" i="28"/>
  <c r="AF91" i="28"/>
  <c r="U91" i="28"/>
  <c r="AF90" i="28"/>
  <c r="U90" i="28"/>
  <c r="AF89" i="28"/>
  <c r="U89" i="28"/>
  <c r="AF88" i="28"/>
  <c r="U88" i="28"/>
  <c r="AF87" i="28"/>
  <c r="U87" i="28"/>
  <c r="AF86" i="28"/>
  <c r="U86" i="28"/>
  <c r="AF85" i="28"/>
  <c r="U85" i="28"/>
  <c r="AF84" i="28"/>
  <c r="U84" i="28"/>
  <c r="AF83" i="28"/>
  <c r="U83" i="28"/>
  <c r="AF82" i="28"/>
  <c r="U82" i="28"/>
  <c r="AF81" i="28"/>
  <c r="U81" i="28"/>
  <c r="AF80" i="28"/>
  <c r="U80" i="28"/>
  <c r="AF79" i="28"/>
  <c r="U79" i="28"/>
  <c r="AF78" i="28"/>
  <c r="U78" i="28"/>
  <c r="AF77" i="28"/>
  <c r="U77" i="28"/>
  <c r="AF76" i="28"/>
  <c r="U76" i="28"/>
  <c r="AF75" i="28"/>
  <c r="U75" i="28"/>
  <c r="AF74" i="28"/>
  <c r="U74" i="28"/>
  <c r="AF73" i="28"/>
  <c r="U73" i="28"/>
  <c r="AF72" i="28"/>
  <c r="U72" i="28"/>
  <c r="AF71" i="28"/>
  <c r="U71" i="28"/>
  <c r="AF70" i="28"/>
  <c r="U70" i="28"/>
  <c r="AF69" i="28"/>
  <c r="U69" i="28"/>
  <c r="AF68" i="28"/>
  <c r="U68" i="28"/>
  <c r="AF67" i="28"/>
  <c r="U67" i="28"/>
  <c r="AF66" i="28"/>
  <c r="U66" i="28"/>
  <c r="AF65" i="28"/>
  <c r="U65" i="28"/>
  <c r="AF64" i="28"/>
  <c r="U64" i="28"/>
  <c r="AF63" i="28"/>
  <c r="U63" i="28"/>
  <c r="AF62" i="28"/>
  <c r="U62" i="28"/>
  <c r="AF61" i="28"/>
  <c r="U61" i="28"/>
  <c r="AF60" i="28"/>
  <c r="U60" i="28"/>
  <c r="AF59" i="28"/>
  <c r="U59" i="28"/>
  <c r="AF58" i="28"/>
  <c r="U58" i="28"/>
  <c r="AF57" i="28"/>
  <c r="U57" i="28"/>
  <c r="AF56" i="28"/>
  <c r="U56" i="28"/>
  <c r="AF55" i="28"/>
  <c r="U55" i="28"/>
  <c r="AF54" i="28"/>
  <c r="U54" i="28"/>
  <c r="AF53" i="28"/>
  <c r="U53" i="28"/>
  <c r="AF52" i="28"/>
  <c r="U52" i="28"/>
  <c r="AF51" i="28"/>
  <c r="U51" i="28"/>
  <c r="AF50" i="28"/>
  <c r="U50" i="28"/>
  <c r="AF49" i="28"/>
  <c r="U49" i="28"/>
  <c r="AF48" i="28"/>
  <c r="U48" i="28"/>
  <c r="AF47" i="28"/>
  <c r="U47" i="28"/>
  <c r="G99" i="2"/>
  <c r="AF46" i="28"/>
  <c r="U46" i="28"/>
  <c r="AF45" i="28"/>
  <c r="U45" i="28"/>
  <c r="AF44" i="28"/>
  <c r="U44" i="28"/>
  <c r="AF43" i="28"/>
  <c r="U43" i="28"/>
  <c r="AF42" i="28"/>
  <c r="U42" i="28"/>
  <c r="AF41" i="28"/>
  <c r="U41" i="28"/>
  <c r="AF40" i="28"/>
  <c r="U40" i="28"/>
  <c r="AF39" i="28"/>
  <c r="U39" i="28"/>
  <c r="AF38" i="28"/>
  <c r="U38" i="28"/>
  <c r="AF37" i="28"/>
  <c r="U37" i="28"/>
  <c r="I37" i="28"/>
  <c r="H37" i="28"/>
  <c r="AF36" i="28"/>
  <c r="U36" i="28"/>
  <c r="G36" i="28"/>
  <c r="I36" i="28" s="1"/>
  <c r="AF35" i="28"/>
  <c r="U35" i="28"/>
  <c r="G35" i="28"/>
  <c r="H35" i="28" s="1"/>
  <c r="AF34" i="28"/>
  <c r="U34" i="28"/>
  <c r="G34" i="28"/>
  <c r="I34" i="28" s="1"/>
  <c r="AF33" i="28"/>
  <c r="U33" i="28"/>
  <c r="G33" i="28"/>
  <c r="H33" i="28" s="1"/>
  <c r="AF32" i="28"/>
  <c r="U32" i="28"/>
  <c r="G32" i="28"/>
  <c r="I32" i="28" s="1"/>
  <c r="AF31" i="28"/>
  <c r="U31" i="28"/>
  <c r="G31" i="28"/>
  <c r="I31" i="28" s="1"/>
  <c r="AF30" i="28"/>
  <c r="U30" i="28"/>
  <c r="G30" i="28"/>
  <c r="I30" i="28" s="1"/>
  <c r="AF29" i="28"/>
  <c r="U29" i="28"/>
  <c r="G29" i="28"/>
  <c r="I29" i="28" s="1"/>
  <c r="AF28" i="28"/>
  <c r="U28" i="28"/>
  <c r="G28" i="28"/>
  <c r="AF27" i="28"/>
  <c r="AF26" i="28"/>
  <c r="AF25" i="28"/>
  <c r="AF24" i="28"/>
  <c r="AF23" i="28"/>
  <c r="AF22" i="28"/>
  <c r="AF21" i="28"/>
  <c r="AF20" i="28"/>
  <c r="AF19" i="28"/>
  <c r="AF18" i="28"/>
  <c r="AF17" i="28"/>
  <c r="AF16" i="28"/>
  <c r="AF15" i="28"/>
  <c r="AF14" i="28"/>
  <c r="AF13" i="28"/>
  <c r="AF12" i="28"/>
  <c r="AF11" i="28"/>
  <c r="AF10" i="28"/>
  <c r="G95" i="2"/>
  <c r="G92" i="2"/>
  <c r="G97" i="2"/>
  <c r="G93" i="2"/>
  <c r="AF9" i="28"/>
  <c r="AF8" i="28"/>
  <c r="AF7" i="28"/>
  <c r="AF6" i="28"/>
  <c r="AF5" i="28"/>
  <c r="J17" i="26"/>
  <c r="AH120" i="13" s="1"/>
  <c r="J16" i="26"/>
  <c r="AF120" i="13" s="1"/>
  <c r="J15" i="26"/>
  <c r="AD120" i="13" s="1"/>
  <c r="J14" i="26"/>
  <c r="AB120" i="13" s="1"/>
  <c r="J13" i="26"/>
  <c r="Z120" i="13" s="1"/>
  <c r="J12" i="26"/>
  <c r="X120" i="13" s="1"/>
  <c r="J11" i="26"/>
  <c r="V120" i="13" s="1"/>
  <c r="J7" i="26"/>
  <c r="N120" i="13" s="1"/>
  <c r="I17" i="26"/>
  <c r="AH119" i="13" s="1"/>
  <c r="I16" i="26"/>
  <c r="AF119" i="13" s="1"/>
  <c r="I15" i="26"/>
  <c r="J36" i="26" s="1"/>
  <c r="I14" i="26"/>
  <c r="C56" i="2" s="1"/>
  <c r="I13" i="26"/>
  <c r="I10" i="26"/>
  <c r="I12" i="26"/>
  <c r="X119" i="13" s="1"/>
  <c r="I11" i="26"/>
  <c r="V119" i="13" s="1"/>
  <c r="J10" i="26"/>
  <c r="T120" i="13" s="1"/>
  <c r="J9" i="26"/>
  <c r="R120" i="13" s="1"/>
  <c r="I9" i="26"/>
  <c r="R119" i="13" s="1"/>
  <c r="J8" i="26"/>
  <c r="P120" i="13" s="1"/>
  <c r="I8" i="26"/>
  <c r="I7" i="26"/>
  <c r="N119" i="13" s="1"/>
  <c r="J6" i="26"/>
  <c r="L120" i="13" s="1"/>
  <c r="I6" i="26"/>
  <c r="C48" i="2" s="1"/>
  <c r="H17" i="26"/>
  <c r="AH118" i="13" s="1"/>
  <c r="G17" i="26"/>
  <c r="H16" i="26"/>
  <c r="AF118" i="13" s="1"/>
  <c r="G16" i="26"/>
  <c r="B58" i="2" s="1"/>
  <c r="H15" i="26"/>
  <c r="AD118" i="13" s="1"/>
  <c r="G15" i="26"/>
  <c r="B57" i="2" s="1"/>
  <c r="H14" i="26"/>
  <c r="AB118" i="13" s="1"/>
  <c r="G14" i="26"/>
  <c r="AB117" i="13" s="1"/>
  <c r="H13" i="26"/>
  <c r="Z118" i="13" s="1"/>
  <c r="G13" i="26"/>
  <c r="H12" i="26"/>
  <c r="X118" i="13" s="1"/>
  <c r="G12" i="26"/>
  <c r="X117" i="13" s="1"/>
  <c r="H11" i="26"/>
  <c r="V118" i="13" s="1"/>
  <c r="G11" i="26"/>
  <c r="V117" i="13" s="1"/>
  <c r="H10" i="26"/>
  <c r="T118" i="13" s="1"/>
  <c r="G10" i="26"/>
  <c r="T117" i="13" s="1"/>
  <c r="H9" i="26"/>
  <c r="R118" i="13" s="1"/>
  <c r="G9" i="26"/>
  <c r="H8" i="26"/>
  <c r="P118" i="13" s="1"/>
  <c r="G8" i="26"/>
  <c r="P117" i="13" s="1"/>
  <c r="H7" i="26"/>
  <c r="N118" i="13" s="1"/>
  <c r="G7" i="26"/>
  <c r="N117" i="13" s="1"/>
  <c r="H6" i="26"/>
  <c r="L118" i="13" s="1"/>
  <c r="G6" i="26"/>
  <c r="L117" i="13" s="1"/>
  <c r="AF149" i="26"/>
  <c r="U149" i="26"/>
  <c r="AF148" i="26"/>
  <c r="U148" i="26"/>
  <c r="AF147" i="26"/>
  <c r="U147" i="26"/>
  <c r="AF146" i="26"/>
  <c r="U146" i="26"/>
  <c r="AF145" i="26"/>
  <c r="U145" i="26"/>
  <c r="AF144" i="26"/>
  <c r="U144" i="26"/>
  <c r="AF143" i="26"/>
  <c r="U143" i="26"/>
  <c r="AF142" i="26"/>
  <c r="U142" i="26"/>
  <c r="AF141" i="26"/>
  <c r="U141" i="26"/>
  <c r="AF140" i="26"/>
  <c r="U140" i="26"/>
  <c r="AF139" i="26"/>
  <c r="U139" i="26"/>
  <c r="AF138" i="26"/>
  <c r="U138" i="26"/>
  <c r="AF137" i="26"/>
  <c r="U137" i="26"/>
  <c r="AF136" i="26"/>
  <c r="U136" i="26"/>
  <c r="AF135" i="26"/>
  <c r="U135" i="26"/>
  <c r="AF134" i="26"/>
  <c r="U134" i="26"/>
  <c r="AF133" i="26"/>
  <c r="U133" i="26"/>
  <c r="AF132" i="26"/>
  <c r="U132" i="26"/>
  <c r="AF131" i="26"/>
  <c r="U131" i="26"/>
  <c r="AF130" i="26"/>
  <c r="U130" i="26"/>
  <c r="AF129" i="26"/>
  <c r="U129" i="26"/>
  <c r="AF128" i="26"/>
  <c r="U128" i="26"/>
  <c r="AF127" i="26"/>
  <c r="U127" i="26"/>
  <c r="AF126" i="26"/>
  <c r="U126" i="26"/>
  <c r="AF125" i="26"/>
  <c r="U125" i="26"/>
  <c r="AF124" i="26"/>
  <c r="U124" i="26"/>
  <c r="AF123" i="26"/>
  <c r="U123" i="26"/>
  <c r="AF122" i="26"/>
  <c r="U122" i="26"/>
  <c r="AF121" i="26"/>
  <c r="U121" i="26"/>
  <c r="AF120" i="26"/>
  <c r="U120" i="26"/>
  <c r="AF119" i="26"/>
  <c r="U119" i="26"/>
  <c r="AF118" i="26"/>
  <c r="U118" i="26"/>
  <c r="AF117" i="26"/>
  <c r="U117" i="26"/>
  <c r="AF116" i="26"/>
  <c r="U116" i="26"/>
  <c r="AF115" i="26"/>
  <c r="U115" i="26"/>
  <c r="AF114" i="26"/>
  <c r="U114" i="26"/>
  <c r="AF113" i="26"/>
  <c r="U113" i="26"/>
  <c r="AF112" i="26"/>
  <c r="U112" i="26"/>
  <c r="AF111" i="26"/>
  <c r="U111" i="26"/>
  <c r="AF110" i="26"/>
  <c r="U110" i="26"/>
  <c r="AF109" i="26"/>
  <c r="U109" i="26"/>
  <c r="AF108" i="26"/>
  <c r="U108" i="26"/>
  <c r="AF107" i="26"/>
  <c r="U107" i="26"/>
  <c r="AF106" i="26"/>
  <c r="U106" i="26"/>
  <c r="AF105" i="26"/>
  <c r="U105" i="26"/>
  <c r="AF104" i="26"/>
  <c r="U104" i="26"/>
  <c r="AF103" i="26"/>
  <c r="U103" i="26"/>
  <c r="AF102" i="26"/>
  <c r="U102" i="26"/>
  <c r="AF101" i="26"/>
  <c r="U101" i="26"/>
  <c r="AF100" i="26"/>
  <c r="U100" i="26"/>
  <c r="AF99" i="26"/>
  <c r="U99" i="26"/>
  <c r="AF98" i="26"/>
  <c r="U98" i="26"/>
  <c r="AF97" i="26"/>
  <c r="U97" i="26"/>
  <c r="AF96" i="26"/>
  <c r="U96" i="26"/>
  <c r="AF95" i="26"/>
  <c r="U95" i="26"/>
  <c r="AF94" i="26"/>
  <c r="U94" i="26"/>
  <c r="AF93" i="26"/>
  <c r="U93" i="26"/>
  <c r="AF92" i="26"/>
  <c r="U92" i="26"/>
  <c r="AF91" i="26"/>
  <c r="U91" i="26"/>
  <c r="AF90" i="26"/>
  <c r="U90" i="26"/>
  <c r="AF89" i="26"/>
  <c r="U89" i="26"/>
  <c r="AF88" i="26"/>
  <c r="U88" i="26"/>
  <c r="AF87" i="26"/>
  <c r="U87" i="26"/>
  <c r="AF86" i="26"/>
  <c r="U86" i="26"/>
  <c r="AF85" i="26"/>
  <c r="U85" i="26"/>
  <c r="AF84" i="26"/>
  <c r="U84" i="26"/>
  <c r="AF83" i="26"/>
  <c r="U83" i="26"/>
  <c r="AF82" i="26"/>
  <c r="U82" i="26"/>
  <c r="AF81" i="26"/>
  <c r="U81" i="26"/>
  <c r="AF80" i="26"/>
  <c r="U80" i="26"/>
  <c r="AF79" i="26"/>
  <c r="U79" i="26"/>
  <c r="AF78" i="26"/>
  <c r="U78" i="26"/>
  <c r="AF77" i="26"/>
  <c r="U77" i="26"/>
  <c r="AF76" i="26"/>
  <c r="U76" i="26"/>
  <c r="AF75" i="26"/>
  <c r="U75" i="26"/>
  <c r="AF74" i="26"/>
  <c r="U74" i="26"/>
  <c r="AF73" i="26"/>
  <c r="U73" i="26"/>
  <c r="AF72" i="26"/>
  <c r="U72" i="26"/>
  <c r="AF71" i="26"/>
  <c r="U71" i="26"/>
  <c r="AF70" i="26"/>
  <c r="U70" i="26"/>
  <c r="AF69" i="26"/>
  <c r="U69" i="26"/>
  <c r="AF68" i="26"/>
  <c r="U68" i="26"/>
  <c r="AF67" i="26"/>
  <c r="U67" i="26"/>
  <c r="AF66" i="26"/>
  <c r="U66" i="26"/>
  <c r="AF65" i="26"/>
  <c r="U65" i="26"/>
  <c r="AF64" i="26"/>
  <c r="U64" i="26"/>
  <c r="AF63" i="26"/>
  <c r="U63" i="26"/>
  <c r="AF62" i="26"/>
  <c r="U62" i="26"/>
  <c r="AF61" i="26"/>
  <c r="U61" i="26"/>
  <c r="AF60" i="26"/>
  <c r="U60" i="26"/>
  <c r="AF59" i="26"/>
  <c r="U59" i="26"/>
  <c r="AF58" i="26"/>
  <c r="U58" i="26"/>
  <c r="AF57" i="26"/>
  <c r="U57" i="26"/>
  <c r="AF56" i="26"/>
  <c r="U56" i="26"/>
  <c r="AF55" i="26"/>
  <c r="U55" i="26"/>
  <c r="AF54" i="26"/>
  <c r="U54" i="26"/>
  <c r="AF53" i="26"/>
  <c r="U53" i="26"/>
  <c r="AF52" i="26"/>
  <c r="U52" i="26"/>
  <c r="AF51" i="26"/>
  <c r="U51" i="26"/>
  <c r="AF50" i="26"/>
  <c r="U50" i="26"/>
  <c r="AF49" i="26"/>
  <c r="U49" i="26"/>
  <c r="AF48" i="26"/>
  <c r="U48" i="26"/>
  <c r="AF47" i="26"/>
  <c r="U47" i="26"/>
  <c r="E99" i="2"/>
  <c r="E94" i="2"/>
  <c r="AF46" i="26"/>
  <c r="U46" i="26"/>
  <c r="AF45" i="26"/>
  <c r="U45" i="26"/>
  <c r="AF44" i="26"/>
  <c r="U44" i="26"/>
  <c r="AF43" i="26"/>
  <c r="U43" i="26"/>
  <c r="AF42" i="26"/>
  <c r="U42" i="26"/>
  <c r="AF41" i="26"/>
  <c r="U41" i="26"/>
  <c r="AF40" i="26"/>
  <c r="U40" i="26"/>
  <c r="AF39" i="26"/>
  <c r="U39" i="26"/>
  <c r="AF38" i="26"/>
  <c r="U38" i="26"/>
  <c r="AF37" i="26"/>
  <c r="U37" i="26"/>
  <c r="I37" i="26"/>
  <c r="AF36" i="26"/>
  <c r="U36" i="26"/>
  <c r="G36" i="26"/>
  <c r="I36" i="26" s="1"/>
  <c r="AF35" i="26"/>
  <c r="U35" i="26"/>
  <c r="G35" i="26"/>
  <c r="I35" i="26" s="1"/>
  <c r="AF34" i="26"/>
  <c r="U34" i="26"/>
  <c r="G34" i="26"/>
  <c r="I34" i="26" s="1"/>
  <c r="AF33" i="26"/>
  <c r="U33" i="26"/>
  <c r="G33" i="26"/>
  <c r="I33" i="26" s="1"/>
  <c r="AF32" i="26"/>
  <c r="U32" i="26"/>
  <c r="G32" i="26"/>
  <c r="I32" i="26" s="1"/>
  <c r="AF31" i="26"/>
  <c r="U31" i="26"/>
  <c r="G31" i="26"/>
  <c r="I31" i="26" s="1"/>
  <c r="AF30" i="26"/>
  <c r="U30" i="26"/>
  <c r="G30" i="26"/>
  <c r="I30" i="26" s="1"/>
  <c r="AF29" i="26"/>
  <c r="U29" i="26"/>
  <c r="G29" i="26"/>
  <c r="I29" i="26" s="1"/>
  <c r="AF28" i="26"/>
  <c r="U28" i="26"/>
  <c r="G28" i="26"/>
  <c r="H28" i="26" s="1"/>
  <c r="AF27" i="26"/>
  <c r="AF26" i="26"/>
  <c r="AF25" i="26"/>
  <c r="AF24" i="26"/>
  <c r="AF23" i="26"/>
  <c r="AF22" i="26"/>
  <c r="AF21" i="26"/>
  <c r="AF20" i="26"/>
  <c r="AF19" i="26"/>
  <c r="AF18" i="26"/>
  <c r="AF17" i="26"/>
  <c r="AF16" i="26"/>
  <c r="AF15" i="26"/>
  <c r="AF14" i="26"/>
  <c r="AF13" i="26"/>
  <c r="AF12" i="26"/>
  <c r="AF11" i="26"/>
  <c r="AF10" i="26"/>
  <c r="E95" i="2"/>
  <c r="E92" i="2"/>
  <c r="E97" i="2"/>
  <c r="E93" i="2"/>
  <c r="AF9" i="26"/>
  <c r="AF8" i="26"/>
  <c r="AF7" i="26"/>
  <c r="AF6" i="26"/>
  <c r="AF5" i="26"/>
  <c r="C94" i="2"/>
  <c r="P4" i="28" l="1"/>
  <c r="Q3" i="28" s="1"/>
  <c r="AG57" i="28" s="1"/>
  <c r="X122" i="13"/>
  <c r="N131" i="13"/>
  <c r="N130" i="13"/>
  <c r="V131" i="13"/>
  <c r="AD131" i="13"/>
  <c r="N121" i="13"/>
  <c r="X131" i="13"/>
  <c r="AF131" i="13"/>
  <c r="V122" i="13"/>
  <c r="N122" i="13"/>
  <c r="I94" i="2"/>
  <c r="E65" i="2"/>
  <c r="F65" i="2" s="1"/>
  <c r="E74" i="2"/>
  <c r="F74" i="2" s="1"/>
  <c r="E48" i="2"/>
  <c r="F48" i="2" s="1"/>
  <c r="E56" i="2"/>
  <c r="F56" i="2" s="1"/>
  <c r="P14" i="28"/>
  <c r="Q13" i="28" s="1"/>
  <c r="R13" i="28" s="1"/>
  <c r="S13" i="28" s="1"/>
  <c r="T13" i="28" s="1"/>
  <c r="P15" i="28"/>
  <c r="P14" i="26"/>
  <c r="Q13" i="26" s="1"/>
  <c r="R13" i="26" s="1"/>
  <c r="S13" i="26" s="1"/>
  <c r="T13" i="26" s="1"/>
  <c r="P15" i="26"/>
  <c r="T16" i="3"/>
  <c r="I35" i="28"/>
  <c r="H28" i="28"/>
  <c r="I33" i="28"/>
  <c r="H31" i="28"/>
  <c r="H29" i="28"/>
  <c r="H32" i="28"/>
  <c r="L124" i="13"/>
  <c r="L115" i="13"/>
  <c r="S80" i="13"/>
  <c r="J35" i="26"/>
  <c r="J37" i="26"/>
  <c r="C27" i="26"/>
  <c r="B56" i="2"/>
  <c r="H56" i="2" s="1"/>
  <c r="L119" i="13"/>
  <c r="L122" i="13" s="1"/>
  <c r="P128" i="13"/>
  <c r="P131" i="13" s="1"/>
  <c r="X121" i="13"/>
  <c r="C73" i="2"/>
  <c r="B49" i="2"/>
  <c r="K15" i="26"/>
  <c r="D57" i="2" s="1"/>
  <c r="J29" i="26"/>
  <c r="P119" i="13"/>
  <c r="J34" i="26"/>
  <c r="Z119" i="13"/>
  <c r="J33" i="26"/>
  <c r="K16" i="26"/>
  <c r="D58" i="2" s="1"/>
  <c r="AF117" i="13"/>
  <c r="AF121" i="13" s="1"/>
  <c r="V121" i="13"/>
  <c r="C50" i="2"/>
  <c r="B52" i="2"/>
  <c r="B54" i="2"/>
  <c r="C57" i="2"/>
  <c r="C59" i="2"/>
  <c r="B64" i="2"/>
  <c r="C69" i="2"/>
  <c r="B71" i="2"/>
  <c r="B73" i="2"/>
  <c r="AD119" i="13"/>
  <c r="R126" i="13"/>
  <c r="R131" i="13" s="1"/>
  <c r="B66" i="2"/>
  <c r="Z126" i="13"/>
  <c r="Z131" i="13" s="1"/>
  <c r="B70" i="2"/>
  <c r="C54" i="2"/>
  <c r="C64" i="2"/>
  <c r="C66" i="2"/>
  <c r="B68" i="2"/>
  <c r="R117" i="13"/>
  <c r="R121" i="13" s="1"/>
  <c r="B51" i="2"/>
  <c r="Z117" i="13"/>
  <c r="B55" i="2"/>
  <c r="AH117" i="13"/>
  <c r="AH122" i="13" s="1"/>
  <c r="B59" i="2"/>
  <c r="J31" i="26"/>
  <c r="T119" i="13"/>
  <c r="C52" i="2"/>
  <c r="T128" i="13"/>
  <c r="T131" i="13" s="1"/>
  <c r="C67" i="2"/>
  <c r="AB128" i="13"/>
  <c r="AB131" i="13" s="1"/>
  <c r="C71" i="2"/>
  <c r="L128" i="13"/>
  <c r="L131" i="13" s="1"/>
  <c r="C63" i="2"/>
  <c r="B48" i="2"/>
  <c r="C49" i="2"/>
  <c r="C51" i="2"/>
  <c r="B53" i="2"/>
  <c r="C58" i="2"/>
  <c r="B63" i="2"/>
  <c r="B65" i="2"/>
  <c r="H65" i="2" s="1"/>
  <c r="C68" i="2"/>
  <c r="C70" i="2"/>
  <c r="B72" i="2"/>
  <c r="AD117" i="13"/>
  <c r="B50" i="2"/>
  <c r="C53" i="2"/>
  <c r="C55" i="2"/>
  <c r="B67" i="2"/>
  <c r="B69" i="2"/>
  <c r="C72" i="2"/>
  <c r="AB119" i="13"/>
  <c r="J29" i="28"/>
  <c r="J31" i="28"/>
  <c r="J35" i="28"/>
  <c r="C27" i="28"/>
  <c r="J37" i="28"/>
  <c r="J34" i="28"/>
  <c r="J36" i="28"/>
  <c r="K17" i="28"/>
  <c r="D74" i="2" s="1"/>
  <c r="K8" i="28"/>
  <c r="D65" i="2" s="1"/>
  <c r="K10" i="28"/>
  <c r="D67" i="2" s="1"/>
  <c r="K16" i="28"/>
  <c r="D73" i="2" s="1"/>
  <c r="K13" i="28"/>
  <c r="D70" i="2" s="1"/>
  <c r="K15" i="28"/>
  <c r="D72" i="2" s="1"/>
  <c r="K12" i="28"/>
  <c r="D69" i="2" s="1"/>
  <c r="K14" i="28"/>
  <c r="D71" i="2" s="1"/>
  <c r="K9" i="28"/>
  <c r="D66" i="2" s="1"/>
  <c r="J30" i="28"/>
  <c r="P5" i="28"/>
  <c r="H36" i="28"/>
  <c r="G20" i="28"/>
  <c r="C8" i="2" s="1"/>
  <c r="J28" i="28"/>
  <c r="K7" i="28"/>
  <c r="D64" i="2" s="1"/>
  <c r="I20" i="28"/>
  <c r="D8" i="2" s="1"/>
  <c r="K144" i="13" s="1"/>
  <c r="K6" i="28"/>
  <c r="D63" i="2" s="1"/>
  <c r="K11" i="28"/>
  <c r="D68" i="2" s="1"/>
  <c r="J32" i="28"/>
  <c r="G23" i="28"/>
  <c r="F8" i="2" s="1"/>
  <c r="I23" i="28"/>
  <c r="E8" i="2" s="1"/>
  <c r="Q144" i="13" s="1"/>
  <c r="H30" i="28"/>
  <c r="J33" i="28"/>
  <c r="H34" i="28"/>
  <c r="H34" i="26"/>
  <c r="H35" i="26"/>
  <c r="H29" i="26"/>
  <c r="H30" i="26"/>
  <c r="H31" i="26"/>
  <c r="H33" i="26"/>
  <c r="H36" i="26"/>
  <c r="H37" i="26"/>
  <c r="K13" i="26"/>
  <c r="D55" i="2" s="1"/>
  <c r="K10" i="26"/>
  <c r="D52" i="2" s="1"/>
  <c r="K8" i="26"/>
  <c r="D50" i="2" s="1"/>
  <c r="K12" i="26"/>
  <c r="D54" i="2" s="1"/>
  <c r="K14" i="26"/>
  <c r="D56" i="2" s="1"/>
  <c r="K17" i="26"/>
  <c r="D59" i="2" s="1"/>
  <c r="I23" i="26"/>
  <c r="E7" i="2" s="1"/>
  <c r="Q143" i="13" s="1"/>
  <c r="I20" i="26"/>
  <c r="D7" i="2" s="1"/>
  <c r="K143" i="13" s="1"/>
  <c r="K6" i="26"/>
  <c r="D48" i="2" s="1"/>
  <c r="J28" i="26"/>
  <c r="K7" i="26"/>
  <c r="D49" i="2" s="1"/>
  <c r="G23" i="26"/>
  <c r="F7" i="2" s="1"/>
  <c r="P4" i="26"/>
  <c r="Q3" i="26" s="1"/>
  <c r="G20" i="26"/>
  <c r="C7" i="2" s="1"/>
  <c r="J32" i="26"/>
  <c r="K11" i="26"/>
  <c r="D53" i="2" s="1"/>
  <c r="J30" i="26"/>
  <c r="K9" i="26"/>
  <c r="D51" i="2" s="1"/>
  <c r="H32" i="26"/>
  <c r="P5" i="26"/>
  <c r="Z122" i="13" l="1"/>
  <c r="AB121" i="13"/>
  <c r="AB122" i="13"/>
  <c r="T121" i="13"/>
  <c r="T122" i="13"/>
  <c r="AD122" i="13"/>
  <c r="P121" i="13"/>
  <c r="P122" i="13"/>
  <c r="R122" i="13"/>
  <c r="AF122" i="13"/>
  <c r="G65" i="2"/>
  <c r="E68" i="2"/>
  <c r="F68" i="2" s="1"/>
  <c r="G68" i="2" s="1"/>
  <c r="H68" i="2"/>
  <c r="E71" i="2"/>
  <c r="F71" i="2" s="1"/>
  <c r="G71" i="2" s="1"/>
  <c r="H71" i="2"/>
  <c r="E72" i="2"/>
  <c r="F72" i="2" s="1"/>
  <c r="G72" i="2" s="1"/>
  <c r="H72" i="2"/>
  <c r="E66" i="2"/>
  <c r="F66" i="2" s="1"/>
  <c r="G66" i="2" s="1"/>
  <c r="H66" i="2"/>
  <c r="E70" i="2"/>
  <c r="F70" i="2" s="1"/>
  <c r="G70" i="2" s="1"/>
  <c r="H70" i="2"/>
  <c r="E63" i="2"/>
  <c r="F63" i="2" s="1"/>
  <c r="H67" i="2"/>
  <c r="E67" i="2"/>
  <c r="F67" i="2" s="1"/>
  <c r="G67" i="2" s="1"/>
  <c r="E64" i="2"/>
  <c r="F64" i="2" s="1"/>
  <c r="G64" i="2" s="1"/>
  <c r="H64" i="2"/>
  <c r="H69" i="2"/>
  <c r="E69" i="2"/>
  <c r="F69" i="2" s="1"/>
  <c r="G69" i="2" s="1"/>
  <c r="H73" i="2"/>
  <c r="E73" i="2"/>
  <c r="F73" i="2" s="1"/>
  <c r="G73" i="2" s="1"/>
  <c r="G56" i="2"/>
  <c r="E53" i="2"/>
  <c r="F53" i="2" s="1"/>
  <c r="G53" i="2" s="1"/>
  <c r="H53" i="2"/>
  <c r="E51" i="2"/>
  <c r="F51" i="2" s="1"/>
  <c r="G51" i="2" s="1"/>
  <c r="H51" i="2"/>
  <c r="E57" i="2"/>
  <c r="F57" i="2" s="1"/>
  <c r="G57" i="2" s="1"/>
  <c r="H57" i="2"/>
  <c r="E49" i="2"/>
  <c r="F49" i="2" s="1"/>
  <c r="G49" i="2" s="1"/>
  <c r="H49" i="2"/>
  <c r="H58" i="2"/>
  <c r="E58" i="2"/>
  <c r="F58" i="2" s="1"/>
  <c r="G58" i="2" s="1"/>
  <c r="H54" i="2"/>
  <c r="E54" i="2"/>
  <c r="F54" i="2" s="1"/>
  <c r="G54" i="2" s="1"/>
  <c r="E55" i="2"/>
  <c r="F55" i="2" s="1"/>
  <c r="G55" i="2" s="1"/>
  <c r="H55" i="2"/>
  <c r="H52" i="2"/>
  <c r="E52" i="2"/>
  <c r="F52" i="2" s="1"/>
  <c r="G52" i="2" s="1"/>
  <c r="E59" i="2"/>
  <c r="F59" i="2" s="1"/>
  <c r="H50" i="2"/>
  <c r="E50" i="2"/>
  <c r="F50" i="2" s="1"/>
  <c r="G50" i="2" s="1"/>
  <c r="V93" i="28"/>
  <c r="V120" i="28"/>
  <c r="AG10" i="28"/>
  <c r="V65" i="28"/>
  <c r="V136" i="28"/>
  <c r="AG15" i="28"/>
  <c r="AG8" i="28"/>
  <c r="AG99" i="28"/>
  <c r="AG45" i="28"/>
  <c r="AG202" i="28"/>
  <c r="AG243" i="28"/>
  <c r="AG245" i="28"/>
  <c r="AG274" i="28"/>
  <c r="AG277" i="28"/>
  <c r="AG286" i="28"/>
  <c r="AG291" i="28"/>
  <c r="AG295" i="28"/>
  <c r="AG296" i="28"/>
  <c r="AG171" i="28"/>
  <c r="AG182" i="28"/>
  <c r="AG187" i="28"/>
  <c r="AG191" i="28"/>
  <c r="AG198" i="28"/>
  <c r="AG231" i="28"/>
  <c r="AG235" i="28"/>
  <c r="AG242" i="28"/>
  <c r="AG253" i="28"/>
  <c r="AG262" i="28"/>
  <c r="AG151" i="28"/>
  <c r="AG155" i="28"/>
  <c r="AG162" i="28"/>
  <c r="AG167" i="28"/>
  <c r="AG174" i="28"/>
  <c r="AG186" i="28"/>
  <c r="AG194" i="28"/>
  <c r="AG214" i="28"/>
  <c r="AG234" i="28"/>
  <c r="AG238" i="28"/>
  <c r="AG251" i="28"/>
  <c r="AG292" i="28"/>
  <c r="AG154" i="28"/>
  <c r="AG158" i="28"/>
  <c r="AG219" i="28"/>
  <c r="AG263" i="28"/>
  <c r="AG281" i="28"/>
  <c r="AG290" i="28"/>
  <c r="AG166" i="28"/>
  <c r="AG199" i="28"/>
  <c r="AG210" i="28"/>
  <c r="AG215" i="28"/>
  <c r="AG222" i="28"/>
  <c r="AG239" i="28"/>
  <c r="AG270" i="28"/>
  <c r="AG289" i="28"/>
  <c r="AG298" i="28"/>
  <c r="AG213" i="28"/>
  <c r="AG258" i="28"/>
  <c r="AG217" i="28"/>
  <c r="AG181" i="28"/>
  <c r="AG294" i="28"/>
  <c r="AG159" i="28"/>
  <c r="AG225" i="28"/>
  <c r="AG201" i="28"/>
  <c r="AG177" i="28"/>
  <c r="AG178" i="28"/>
  <c r="AG193" i="28"/>
  <c r="AG272" i="28"/>
  <c r="AG255" i="28"/>
  <c r="AG279" i="28"/>
  <c r="AG160" i="28"/>
  <c r="AG276" i="28"/>
  <c r="AG271" i="28"/>
  <c r="AG196" i="28"/>
  <c r="AG163" i="28"/>
  <c r="AG260" i="28"/>
  <c r="AG244" i="28"/>
  <c r="AG232" i="28"/>
  <c r="AG216" i="28"/>
  <c r="AG200" i="28"/>
  <c r="AG184" i="28"/>
  <c r="AG266" i="28"/>
  <c r="AG218" i="28"/>
  <c r="AG283" i="28"/>
  <c r="AG207" i="28"/>
  <c r="AG265" i="28"/>
  <c r="AG241" i="28"/>
  <c r="AG221" i="28"/>
  <c r="AG190" i="28"/>
  <c r="AG284" i="28"/>
  <c r="AG282" i="28"/>
  <c r="AG257" i="28"/>
  <c r="AG229" i="28"/>
  <c r="AG223" i="28"/>
  <c r="AG254" i="28"/>
  <c r="AG273" i="28"/>
  <c r="AG246" i="28"/>
  <c r="AG226" i="28"/>
  <c r="AG203" i="28"/>
  <c r="AG185" i="28"/>
  <c r="AG192" i="28"/>
  <c r="AG228" i="28"/>
  <c r="AG297" i="28"/>
  <c r="AG275" i="28"/>
  <c r="AG264" i="28"/>
  <c r="AG248" i="28"/>
  <c r="AG236" i="28"/>
  <c r="AG220" i="28"/>
  <c r="AG204" i="28"/>
  <c r="AG188" i="28"/>
  <c r="AG172" i="28"/>
  <c r="AG287" i="28"/>
  <c r="AG250" i="28"/>
  <c r="AG173" i="28"/>
  <c r="AG285" i="28"/>
  <c r="AG233" i="28"/>
  <c r="AG175" i="28"/>
  <c r="AG161" i="28"/>
  <c r="AG230" i="28"/>
  <c r="AG165" i="28"/>
  <c r="AG288" i="28"/>
  <c r="AG209" i="28"/>
  <c r="AG206" i="28"/>
  <c r="AG269" i="28"/>
  <c r="AG183" i="28"/>
  <c r="AG237" i="28"/>
  <c r="AG157" i="28"/>
  <c r="AG212" i="28"/>
  <c r="AG268" i="28"/>
  <c r="AG180" i="28"/>
  <c r="AG224" i="28"/>
  <c r="AG179" i="28"/>
  <c r="AG293" i="28"/>
  <c r="AG252" i="28"/>
  <c r="AG259" i="28"/>
  <c r="AG240" i="28"/>
  <c r="AG208" i="28"/>
  <c r="AG176" i="28"/>
  <c r="AG168" i="28"/>
  <c r="AG152" i="28"/>
  <c r="AG164" i="28"/>
  <c r="AG153" i="28"/>
  <c r="AG299" i="28"/>
  <c r="AG247" i="28"/>
  <c r="AG300" i="28"/>
  <c r="AG261" i="28"/>
  <c r="AG249" i="28"/>
  <c r="AG205" i="28"/>
  <c r="AG278" i="28"/>
  <c r="AG227" i="28"/>
  <c r="AG156" i="28"/>
  <c r="AG170" i="28"/>
  <c r="AG267" i="28"/>
  <c r="AG169" i="28"/>
  <c r="AG256" i="28"/>
  <c r="AG211" i="28"/>
  <c r="AG189" i="28"/>
  <c r="AG197" i="28"/>
  <c r="AG280" i="28"/>
  <c r="AG195" i="28"/>
  <c r="AG157" i="26"/>
  <c r="AG183" i="26"/>
  <c r="AG191" i="26"/>
  <c r="AG209" i="26"/>
  <c r="AG218" i="26"/>
  <c r="AG219" i="26"/>
  <c r="AG221" i="26"/>
  <c r="AG153" i="26"/>
  <c r="AG165" i="26"/>
  <c r="AG177" i="26"/>
  <c r="AG189" i="26"/>
  <c r="AG190" i="26"/>
  <c r="AG193" i="26"/>
  <c r="AG197" i="26"/>
  <c r="AG205" i="26"/>
  <c r="AG227" i="26"/>
  <c r="AG277" i="26"/>
  <c r="AG195" i="26"/>
  <c r="AG223" i="26"/>
  <c r="AG271" i="26"/>
  <c r="AG181" i="26"/>
  <c r="AG207" i="26"/>
  <c r="AG241" i="26"/>
  <c r="AG251" i="26"/>
  <c r="AG253" i="26"/>
  <c r="AG255" i="26"/>
  <c r="AG257" i="26"/>
  <c r="AG270" i="26"/>
  <c r="AG287" i="26"/>
  <c r="AG293" i="26"/>
  <c r="AG294" i="26"/>
  <c r="AG297" i="26"/>
  <c r="AG151" i="26"/>
  <c r="AG155" i="26"/>
  <c r="AG159" i="26"/>
  <c r="AG173" i="26"/>
  <c r="AG179" i="26"/>
  <c r="AG233" i="26"/>
  <c r="AG235" i="26"/>
  <c r="AG239" i="26"/>
  <c r="AG261" i="26"/>
  <c r="AG269" i="26"/>
  <c r="AG279" i="26"/>
  <c r="AG281" i="26"/>
  <c r="AG285" i="26"/>
  <c r="AG286" i="26"/>
  <c r="AG289" i="26"/>
  <c r="AG167" i="26"/>
  <c r="AG169" i="26"/>
  <c r="AG185" i="26"/>
  <c r="AG187" i="26"/>
  <c r="AG242" i="26"/>
  <c r="AG250" i="26"/>
  <c r="AG254" i="26"/>
  <c r="AG265" i="26"/>
  <c r="AG278" i="26"/>
  <c r="AG228" i="26"/>
  <c r="AG283" i="26"/>
  <c r="AG202" i="26"/>
  <c r="AG290" i="26"/>
  <c r="AG196" i="26"/>
  <c r="AG282" i="26"/>
  <c r="AG238" i="26"/>
  <c r="AG229" i="26"/>
  <c r="AG204" i="26"/>
  <c r="AG236" i="26"/>
  <c r="AG213" i="26"/>
  <c r="AG194" i="26"/>
  <c r="AG171" i="26"/>
  <c r="AG252" i="26"/>
  <c r="AG232" i="26"/>
  <c r="AG158" i="26"/>
  <c r="AG263" i="26"/>
  <c r="AG214" i="26"/>
  <c r="AG199" i="26"/>
  <c r="AG178" i="26"/>
  <c r="AG162" i="26"/>
  <c r="AG284" i="26"/>
  <c r="AG216" i="26"/>
  <c r="AG258" i="26"/>
  <c r="AG210" i="26"/>
  <c r="AG300" i="26"/>
  <c r="AG298" i="26"/>
  <c r="AG273" i="26"/>
  <c r="AG266" i="26"/>
  <c r="AG203" i="26"/>
  <c r="AG248" i="26"/>
  <c r="AG296" i="26"/>
  <c r="AG272" i="26"/>
  <c r="AG208" i="26"/>
  <c r="AG180" i="26"/>
  <c r="AG164" i="26"/>
  <c r="AG184" i="26"/>
  <c r="AG168" i="26"/>
  <c r="AG152" i="26"/>
  <c r="AG172" i="26"/>
  <c r="AG262" i="26"/>
  <c r="AG247" i="26"/>
  <c r="AG198" i="26"/>
  <c r="AG259" i="26"/>
  <c r="AG240" i="26"/>
  <c r="AG292" i="26"/>
  <c r="AG237" i="26"/>
  <c r="AG222" i="26"/>
  <c r="AG276" i="26"/>
  <c r="AG192" i="26"/>
  <c r="AG268" i="26"/>
  <c r="AG234" i="26"/>
  <c r="AG212" i="26"/>
  <c r="AG267" i="26"/>
  <c r="AG244" i="26"/>
  <c r="AG161" i="26"/>
  <c r="AG288" i="26"/>
  <c r="AG163" i="26"/>
  <c r="AG264" i="26"/>
  <c r="AG220" i="26"/>
  <c r="AG200" i="26"/>
  <c r="AG182" i="26"/>
  <c r="AG166" i="26"/>
  <c r="AG186" i="26"/>
  <c r="AG170" i="26"/>
  <c r="AG154" i="26"/>
  <c r="AG174" i="26"/>
  <c r="AG246" i="26"/>
  <c r="AG231" i="26"/>
  <c r="AG299" i="26"/>
  <c r="AG245" i="26"/>
  <c r="AG225" i="26"/>
  <c r="AG274" i="26"/>
  <c r="AG175" i="26"/>
  <c r="AG226" i="26"/>
  <c r="AG295" i="26"/>
  <c r="AG291" i="26"/>
  <c r="AG275" i="26"/>
  <c r="AG249" i="26"/>
  <c r="AG217" i="26"/>
  <c r="AG201" i="26"/>
  <c r="AG260" i="26"/>
  <c r="AG256" i="26"/>
  <c r="AG215" i="26"/>
  <c r="AG160" i="26"/>
  <c r="AG243" i="26"/>
  <c r="AG156" i="26"/>
  <c r="AG224" i="26"/>
  <c r="AG188" i="26"/>
  <c r="AG230" i="26"/>
  <c r="AG176" i="26"/>
  <c r="AG211" i="26"/>
  <c r="AG280" i="26"/>
  <c r="AG206" i="26"/>
  <c r="V63" i="28"/>
  <c r="V156" i="28"/>
  <c r="V168" i="28"/>
  <c r="V173" i="28"/>
  <c r="V175" i="28"/>
  <c r="V179" i="28"/>
  <c r="V188" i="28"/>
  <c r="V200" i="28"/>
  <c r="V205" i="28"/>
  <c r="V207" i="28"/>
  <c r="V211" i="28"/>
  <c r="V220" i="28"/>
  <c r="V228" i="28"/>
  <c r="V229" i="28"/>
  <c r="V231" i="28"/>
  <c r="V233" i="28"/>
  <c r="V237" i="28"/>
  <c r="V243" i="28"/>
  <c r="V252" i="28"/>
  <c r="V264" i="28"/>
  <c r="V265" i="28"/>
  <c r="V270" i="28"/>
  <c r="V271" i="28"/>
  <c r="V152" i="28"/>
  <c r="V157" i="28"/>
  <c r="V159" i="28"/>
  <c r="V163" i="28"/>
  <c r="V172" i="28"/>
  <c r="V184" i="28"/>
  <c r="V189" i="28"/>
  <c r="V191" i="28"/>
  <c r="V195" i="28"/>
  <c r="V204" i="28"/>
  <c r="V216" i="28"/>
  <c r="V221" i="28"/>
  <c r="V223" i="28"/>
  <c r="V235" i="28"/>
  <c r="V248" i="28"/>
  <c r="V277" i="28"/>
  <c r="V151" i="28"/>
  <c r="V164" i="28"/>
  <c r="V181" i="28"/>
  <c r="V201" i="28"/>
  <c r="V203" i="28"/>
  <c r="V215" i="28"/>
  <c r="V244" i="28"/>
  <c r="V263" i="28"/>
  <c r="V293" i="28"/>
  <c r="V297" i="28"/>
  <c r="V153" i="28"/>
  <c r="V155" i="28"/>
  <c r="V167" i="28"/>
  <c r="V180" i="28"/>
  <c r="V197" i="28"/>
  <c r="V169" i="28"/>
  <c r="V171" i="28"/>
  <c r="V183" i="28"/>
  <c r="V196" i="28"/>
  <c r="V213" i="28"/>
  <c r="V227" i="28"/>
  <c r="V232" i="28"/>
  <c r="V239" i="28"/>
  <c r="V249" i="28"/>
  <c r="V251" i="28"/>
  <c r="V269" i="28"/>
  <c r="V281" i="28"/>
  <c r="V286" i="28"/>
  <c r="V287" i="28"/>
  <c r="V289" i="28"/>
  <c r="V291" i="28"/>
  <c r="V165" i="28"/>
  <c r="V185" i="28"/>
  <c r="V187" i="28"/>
  <c r="V199" i="28"/>
  <c r="V212" i="28"/>
  <c r="V245" i="28"/>
  <c r="V273" i="28"/>
  <c r="V274" i="28"/>
  <c r="V290" i="28"/>
  <c r="V219" i="28"/>
  <c r="V255" i="28"/>
  <c r="V275" i="28"/>
  <c r="V217" i="28"/>
  <c r="V247" i="28"/>
  <c r="V259" i="28"/>
  <c r="V257" i="28"/>
  <c r="V285" i="28"/>
  <c r="V222" i="28"/>
  <c r="V250" i="28"/>
  <c r="V284" i="28"/>
  <c r="V218" i="28"/>
  <c r="V174" i="28"/>
  <c r="V292" i="28"/>
  <c r="V272" i="28"/>
  <c r="V276" i="28"/>
  <c r="V246" i="28"/>
  <c r="V294" i="28"/>
  <c r="V225" i="28"/>
  <c r="V254" i="28"/>
  <c r="V210" i="28"/>
  <c r="V178" i="28"/>
  <c r="V282" i="28"/>
  <c r="V267" i="28"/>
  <c r="V208" i="28"/>
  <c r="V176" i="28"/>
  <c r="V190" i="28"/>
  <c r="V154" i="28"/>
  <c r="V300" i="28"/>
  <c r="V198" i="28"/>
  <c r="V166" i="28"/>
  <c r="V268" i="28"/>
  <c r="V214" i="28"/>
  <c r="V182" i="28"/>
  <c r="V261" i="28"/>
  <c r="V238" i="28"/>
  <c r="V224" i="28"/>
  <c r="V192" i="28"/>
  <c r="V160" i="28"/>
  <c r="V266" i="28"/>
  <c r="V260" i="28"/>
  <c r="V236" i="28"/>
  <c r="V288" i="28"/>
  <c r="V170" i="28"/>
  <c r="V296" i="28"/>
  <c r="V280" i="28"/>
  <c r="V206" i="28"/>
  <c r="V279" i="28"/>
  <c r="V256" i="28"/>
  <c r="V262" i="28"/>
  <c r="V242" i="28"/>
  <c r="V240" i="28"/>
  <c r="V226" i="28"/>
  <c r="V209" i="28"/>
  <c r="V177" i="28"/>
  <c r="V299" i="28"/>
  <c r="V258" i="28"/>
  <c r="V253" i="28"/>
  <c r="V241" i="28"/>
  <c r="V202" i="28"/>
  <c r="V158" i="28"/>
  <c r="V230" i="28"/>
  <c r="V186" i="28"/>
  <c r="V27" i="28"/>
  <c r="V234" i="28"/>
  <c r="V295" i="28"/>
  <c r="V278" i="28"/>
  <c r="V193" i="28"/>
  <c r="V161" i="28"/>
  <c r="V298" i="28"/>
  <c r="V283" i="28"/>
  <c r="V194" i="28"/>
  <c r="V162" i="28"/>
  <c r="V148" i="28"/>
  <c r="V132" i="28"/>
  <c r="V116" i="28"/>
  <c r="V81" i="28"/>
  <c r="V51" i="28"/>
  <c r="V144" i="28"/>
  <c r="V128" i="28"/>
  <c r="V112" i="28"/>
  <c r="V77" i="28"/>
  <c r="V34" i="28"/>
  <c r="V140" i="28"/>
  <c r="V124" i="28"/>
  <c r="V108" i="28"/>
  <c r="V99" i="28"/>
  <c r="V71" i="28"/>
  <c r="V89" i="26"/>
  <c r="V153" i="26"/>
  <c r="V160" i="26"/>
  <c r="V173" i="26"/>
  <c r="V185" i="26"/>
  <c r="V192" i="26"/>
  <c r="V204" i="26"/>
  <c r="V205" i="26"/>
  <c r="V207" i="26"/>
  <c r="V211" i="26"/>
  <c r="V231" i="26"/>
  <c r="V236" i="26"/>
  <c r="V237" i="26"/>
  <c r="V239" i="26"/>
  <c r="V243" i="26"/>
  <c r="V263" i="26"/>
  <c r="V268" i="26"/>
  <c r="V269" i="26"/>
  <c r="V156" i="26"/>
  <c r="V161" i="26"/>
  <c r="V164" i="26"/>
  <c r="V168" i="26"/>
  <c r="V188" i="26"/>
  <c r="V193" i="26"/>
  <c r="V196" i="26"/>
  <c r="V200" i="26"/>
  <c r="V201" i="26"/>
  <c r="V208" i="26"/>
  <c r="V212" i="26"/>
  <c r="V213" i="26"/>
  <c r="V219" i="26"/>
  <c r="V232" i="26"/>
  <c r="V233" i="26"/>
  <c r="V240" i="26"/>
  <c r="V244" i="26"/>
  <c r="V245" i="26"/>
  <c r="V251" i="26"/>
  <c r="V264" i="26"/>
  <c r="V265" i="26"/>
  <c r="V152" i="26"/>
  <c r="V172" i="26"/>
  <c r="V177" i="26"/>
  <c r="V180" i="26"/>
  <c r="V184" i="26"/>
  <c r="V203" i="26"/>
  <c r="V216" i="26"/>
  <c r="V217" i="26"/>
  <c r="V224" i="26"/>
  <c r="V228" i="26"/>
  <c r="V229" i="26"/>
  <c r="V235" i="26"/>
  <c r="V248" i="26"/>
  <c r="V249" i="26"/>
  <c r="V256" i="26"/>
  <c r="V260" i="26"/>
  <c r="V261" i="26"/>
  <c r="V267" i="26"/>
  <c r="V169" i="26"/>
  <c r="V215" i="26"/>
  <c r="V220" i="26"/>
  <c r="V253" i="26"/>
  <c r="V259" i="26"/>
  <c r="V275" i="26"/>
  <c r="V279" i="26"/>
  <c r="V176" i="26"/>
  <c r="V221" i="26"/>
  <c r="V247" i="26"/>
  <c r="V282" i="26"/>
  <c r="V291" i="26"/>
  <c r="V295" i="26"/>
  <c r="V189" i="26"/>
  <c r="V223" i="26"/>
  <c r="V271" i="26"/>
  <c r="V272" i="26"/>
  <c r="V280" i="26"/>
  <c r="V281" i="26"/>
  <c r="V283" i="26"/>
  <c r="V285" i="26"/>
  <c r="V287" i="26"/>
  <c r="V289" i="26"/>
  <c r="V227" i="26"/>
  <c r="V293" i="26"/>
  <c r="V297" i="26"/>
  <c r="V157" i="26"/>
  <c r="V255" i="26"/>
  <c r="V294" i="26"/>
  <c r="V298" i="26"/>
  <c r="V299" i="26"/>
  <c r="V252" i="26"/>
  <c r="V286" i="26"/>
  <c r="V290" i="26"/>
  <c r="V274" i="26"/>
  <c r="V151" i="26"/>
  <c r="V191" i="26"/>
  <c r="V165" i="26"/>
  <c r="V195" i="26"/>
  <c r="V155" i="26"/>
  <c r="V300" i="26"/>
  <c r="V276" i="26"/>
  <c r="V296" i="26"/>
  <c r="V258" i="26"/>
  <c r="V226" i="26"/>
  <c r="V210" i="26"/>
  <c r="V262" i="26"/>
  <c r="V190" i="26"/>
  <c r="V158" i="26"/>
  <c r="V186" i="26"/>
  <c r="V154" i="26"/>
  <c r="V225" i="26"/>
  <c r="V182" i="26"/>
  <c r="V178" i="26"/>
  <c r="V187" i="26"/>
  <c r="V277" i="26"/>
  <c r="V273" i="26"/>
  <c r="V288" i="26"/>
  <c r="V284" i="26"/>
  <c r="V257" i="26"/>
  <c r="V266" i="26"/>
  <c r="V218" i="26"/>
  <c r="V198" i="26"/>
  <c r="V246" i="26"/>
  <c r="V230" i="26"/>
  <c r="V214" i="26"/>
  <c r="V27" i="26"/>
  <c r="V171" i="26"/>
  <c r="V179" i="26"/>
  <c r="V159" i="26"/>
  <c r="V175" i="26"/>
  <c r="V199" i="26"/>
  <c r="V163" i="26"/>
  <c r="V197" i="26"/>
  <c r="V254" i="26"/>
  <c r="V222" i="26"/>
  <c r="V292" i="26"/>
  <c r="V278" i="26"/>
  <c r="V270" i="26"/>
  <c r="V238" i="26"/>
  <c r="V206" i="26"/>
  <c r="V194" i="26"/>
  <c r="V250" i="26"/>
  <c r="V234" i="26"/>
  <c r="V202" i="26"/>
  <c r="V181" i="26"/>
  <c r="V242" i="26"/>
  <c r="V183" i="26"/>
  <c r="V167" i="26"/>
  <c r="V241" i="26"/>
  <c r="V209" i="26"/>
  <c r="V166" i="26"/>
  <c r="V174" i="26"/>
  <c r="V162" i="26"/>
  <c r="V170" i="26"/>
  <c r="V146" i="28"/>
  <c r="V138" i="28"/>
  <c r="V130" i="28"/>
  <c r="V122" i="28"/>
  <c r="V114" i="28"/>
  <c r="V106" i="28"/>
  <c r="V32" i="28"/>
  <c r="V95" i="28"/>
  <c r="V79" i="28"/>
  <c r="V67" i="28"/>
  <c r="V49" i="28"/>
  <c r="V150" i="28"/>
  <c r="V142" i="28"/>
  <c r="V134" i="28"/>
  <c r="V126" i="28"/>
  <c r="V118" i="28"/>
  <c r="V110" i="28"/>
  <c r="V103" i="28"/>
  <c r="V87" i="28"/>
  <c r="V73" i="28"/>
  <c r="V138" i="26"/>
  <c r="V145" i="26"/>
  <c r="V129" i="26"/>
  <c r="V148" i="26"/>
  <c r="V126" i="26"/>
  <c r="V105" i="26"/>
  <c r="V97" i="26"/>
  <c r="V38" i="26"/>
  <c r="V124" i="26"/>
  <c r="V147" i="26"/>
  <c r="V139" i="26"/>
  <c r="V131" i="26"/>
  <c r="V123" i="26"/>
  <c r="V142" i="26"/>
  <c r="V130" i="26"/>
  <c r="V115" i="26"/>
  <c r="V107" i="26"/>
  <c r="V99" i="26"/>
  <c r="V91" i="26"/>
  <c r="V122" i="26"/>
  <c r="V137" i="26"/>
  <c r="V121" i="26"/>
  <c r="V140" i="26"/>
  <c r="V113" i="26"/>
  <c r="V40" i="26"/>
  <c r="V150" i="26"/>
  <c r="V132" i="26"/>
  <c r="V116" i="26"/>
  <c r="V143" i="26"/>
  <c r="V135" i="26"/>
  <c r="V127" i="26"/>
  <c r="V119" i="26"/>
  <c r="V146" i="26"/>
  <c r="V136" i="26"/>
  <c r="V120" i="26"/>
  <c r="V111" i="26"/>
  <c r="V103" i="26"/>
  <c r="V95" i="26"/>
  <c r="V36" i="26"/>
  <c r="V128" i="26"/>
  <c r="V149" i="26"/>
  <c r="V141" i="26"/>
  <c r="V133" i="26"/>
  <c r="V125" i="26"/>
  <c r="V117" i="26"/>
  <c r="V144" i="26"/>
  <c r="V134" i="26"/>
  <c r="V118" i="26"/>
  <c r="V109" i="26"/>
  <c r="V101" i="26"/>
  <c r="V93" i="26"/>
  <c r="AG133" i="26"/>
  <c r="AG150" i="26"/>
  <c r="V30" i="26"/>
  <c r="AG28" i="26"/>
  <c r="AG41" i="26"/>
  <c r="Z121" i="13"/>
  <c r="AD121" i="13"/>
  <c r="AG13" i="28"/>
  <c r="AG89" i="28"/>
  <c r="R3" i="28"/>
  <c r="AG26" i="28"/>
  <c r="AG150" i="28"/>
  <c r="AG148" i="28"/>
  <c r="AG146" i="28"/>
  <c r="AG144" i="28"/>
  <c r="AG142" i="28"/>
  <c r="AG140" i="28"/>
  <c r="AG138" i="28"/>
  <c r="AG136" i="28"/>
  <c r="AG134" i="28"/>
  <c r="AG132" i="28"/>
  <c r="AG130" i="28"/>
  <c r="AG128" i="28"/>
  <c r="AG126" i="28"/>
  <c r="AG124" i="28"/>
  <c r="AG122" i="28"/>
  <c r="AG120" i="28"/>
  <c r="AG118" i="28"/>
  <c r="AG116" i="28"/>
  <c r="AG114" i="28"/>
  <c r="AG112" i="28"/>
  <c r="AG110" i="28"/>
  <c r="AG108" i="28"/>
  <c r="AG106" i="28"/>
  <c r="AG104" i="28"/>
  <c r="AG102" i="28"/>
  <c r="AG100" i="28"/>
  <c r="AG98" i="28"/>
  <c r="AG96" i="28"/>
  <c r="AG94" i="28"/>
  <c r="AG92" i="28"/>
  <c r="AG90" i="28"/>
  <c r="AG88" i="28"/>
  <c r="AG86" i="28"/>
  <c r="AG84" i="28"/>
  <c r="AG82" i="28"/>
  <c r="AG80" i="28"/>
  <c r="AG78" i="28"/>
  <c r="AG76" i="28"/>
  <c r="AG74" i="28"/>
  <c r="AG72" i="28"/>
  <c r="AG70" i="28"/>
  <c r="AG68" i="28"/>
  <c r="AG66" i="28"/>
  <c r="AG64" i="28"/>
  <c r="AG62" i="28"/>
  <c r="AG60" i="28"/>
  <c r="AG58" i="28"/>
  <c r="AG56" i="28"/>
  <c r="AG54" i="28"/>
  <c r="AG52" i="28"/>
  <c r="AG50" i="28"/>
  <c r="AG48" i="28"/>
  <c r="AG46" i="28"/>
  <c r="AG44" i="28"/>
  <c r="AG35" i="28"/>
  <c r="AG31" i="28"/>
  <c r="AG145" i="28"/>
  <c r="AG137" i="28"/>
  <c r="AG129" i="28"/>
  <c r="AG127" i="28"/>
  <c r="AG123" i="28"/>
  <c r="AG113" i="28"/>
  <c r="AG105" i="28"/>
  <c r="AG42" i="28"/>
  <c r="AG41" i="28"/>
  <c r="AG39" i="28"/>
  <c r="AG37" i="28"/>
  <c r="AG28" i="28"/>
  <c r="AG23" i="28"/>
  <c r="AG17" i="28"/>
  <c r="AG43" i="28"/>
  <c r="AG33" i="28"/>
  <c r="AG29" i="28"/>
  <c r="AG24" i="28"/>
  <c r="AG22" i="28"/>
  <c r="AG21" i="28"/>
  <c r="AG18" i="28"/>
  <c r="AG9" i="28"/>
  <c r="AG149" i="28"/>
  <c r="AG147" i="28"/>
  <c r="AG143" i="28"/>
  <c r="AG141" i="28"/>
  <c r="AG139" i="28"/>
  <c r="AG135" i="28"/>
  <c r="AG133" i="28"/>
  <c r="AG131" i="28"/>
  <c r="AG125" i="28"/>
  <c r="AG121" i="28"/>
  <c r="AG119" i="28"/>
  <c r="AG117" i="28"/>
  <c r="AG115" i="28"/>
  <c r="AG111" i="28"/>
  <c r="AG109" i="28"/>
  <c r="AG107" i="28"/>
  <c r="AG34" i="28"/>
  <c r="AG40" i="28"/>
  <c r="AG6" i="28"/>
  <c r="AG20" i="28"/>
  <c r="AG36" i="28"/>
  <c r="AG14" i="28"/>
  <c r="AG55" i="28"/>
  <c r="AG61" i="28"/>
  <c r="AG71" i="28"/>
  <c r="AG77" i="28"/>
  <c r="AG87" i="28"/>
  <c r="AG93" i="28"/>
  <c r="AG103" i="28"/>
  <c r="AG47" i="28"/>
  <c r="AG53" i="28"/>
  <c r="AG63" i="28"/>
  <c r="AG69" i="28"/>
  <c r="AG79" i="28"/>
  <c r="AG85" i="28"/>
  <c r="AG95" i="28"/>
  <c r="AG101" i="28"/>
  <c r="AG5" i="28"/>
  <c r="AG30" i="28"/>
  <c r="AG51" i="28"/>
  <c r="AG73" i="28"/>
  <c r="AG83" i="28"/>
  <c r="AG25" i="28"/>
  <c r="AG12" i="28"/>
  <c r="AG38" i="28"/>
  <c r="AG65" i="28"/>
  <c r="AG75" i="28"/>
  <c r="AG97" i="28"/>
  <c r="AG16" i="28"/>
  <c r="AG11" i="28"/>
  <c r="AG19" i="28"/>
  <c r="AG27" i="28"/>
  <c r="AG7" i="28"/>
  <c r="AG49" i="28"/>
  <c r="AG59" i="28"/>
  <c r="AG81" i="28"/>
  <c r="AG91" i="28"/>
  <c r="AG32" i="28"/>
  <c r="AG67" i="28"/>
  <c r="V104" i="28"/>
  <c r="V102" i="28"/>
  <c r="V100" i="28"/>
  <c r="V98" i="28"/>
  <c r="V96" i="28"/>
  <c r="V94" i="28"/>
  <c r="V92" i="28"/>
  <c r="V90" i="28"/>
  <c r="V88" i="28"/>
  <c r="V86" i="28"/>
  <c r="V84" i="28"/>
  <c r="V82" i="28"/>
  <c r="V80" i="28"/>
  <c r="V78" i="28"/>
  <c r="V76" i="28"/>
  <c r="V74" i="28"/>
  <c r="V72" i="28"/>
  <c r="V70" i="28"/>
  <c r="V68" i="28"/>
  <c r="V66" i="28"/>
  <c r="V64" i="28"/>
  <c r="V62" i="28"/>
  <c r="V60" i="28"/>
  <c r="V58" i="28"/>
  <c r="V56" i="28"/>
  <c r="V54" i="28"/>
  <c r="V52" i="28"/>
  <c r="V50" i="28"/>
  <c r="V48" i="28"/>
  <c r="V46" i="28"/>
  <c r="V44" i="28"/>
  <c r="V39" i="28"/>
  <c r="V37" i="28"/>
  <c r="V35" i="28"/>
  <c r="V33" i="28"/>
  <c r="V31" i="28"/>
  <c r="V29" i="28"/>
  <c r="V149" i="28"/>
  <c r="V147" i="28"/>
  <c r="V145" i="28"/>
  <c r="V143" i="28"/>
  <c r="V141" i="28"/>
  <c r="V139" i="28"/>
  <c r="V137" i="28"/>
  <c r="V135" i="28"/>
  <c r="V133" i="28"/>
  <c r="V131" i="28"/>
  <c r="V129" i="28"/>
  <c r="V127" i="28"/>
  <c r="V125" i="28"/>
  <c r="V123" i="28"/>
  <c r="V121" i="28"/>
  <c r="V119" i="28"/>
  <c r="V117" i="28"/>
  <c r="V115" i="28"/>
  <c r="V113" i="28"/>
  <c r="V111" i="28"/>
  <c r="V109" i="28"/>
  <c r="V107" i="28"/>
  <c r="V105" i="28"/>
  <c r="V43" i="28"/>
  <c r="V30" i="28"/>
  <c r="V40" i="28"/>
  <c r="V38" i="28"/>
  <c r="V36" i="28"/>
  <c r="V42" i="28"/>
  <c r="V41" i="28"/>
  <c r="V28" i="28"/>
  <c r="V45" i="28"/>
  <c r="V47" i="28"/>
  <c r="V57" i="28"/>
  <c r="V59" i="28"/>
  <c r="V53" i="28"/>
  <c r="V61" i="28"/>
  <c r="V55" i="28"/>
  <c r="V69" i="28"/>
  <c r="V75" i="28"/>
  <c r="V85" i="28"/>
  <c r="V91" i="28"/>
  <c r="V101" i="28"/>
  <c r="V97" i="28"/>
  <c r="V89" i="28"/>
  <c r="V83" i="28"/>
  <c r="AG6" i="26"/>
  <c r="AG87" i="26"/>
  <c r="AG83" i="26"/>
  <c r="AG79" i="26"/>
  <c r="AG75" i="26"/>
  <c r="AG71" i="26"/>
  <c r="AG67" i="26"/>
  <c r="AG63" i="26"/>
  <c r="AG59" i="26"/>
  <c r="AG55" i="26"/>
  <c r="AG51" i="26"/>
  <c r="AG47" i="26"/>
  <c r="AG43" i="26"/>
  <c r="AG18" i="26"/>
  <c r="AG8" i="26"/>
  <c r="AG19" i="26"/>
  <c r="AG143" i="26"/>
  <c r="AG131" i="26"/>
  <c r="AG127" i="26"/>
  <c r="AG123" i="26"/>
  <c r="AG115" i="26"/>
  <c r="AG111" i="26"/>
  <c r="AG107" i="26"/>
  <c r="AG103" i="26"/>
  <c r="AG99" i="26"/>
  <c r="AG95" i="26"/>
  <c r="AG91" i="26"/>
  <c r="AG24" i="26"/>
  <c r="AG125" i="26"/>
  <c r="AG30" i="26"/>
  <c r="AG38" i="26"/>
  <c r="AG27" i="26"/>
  <c r="AG141" i="26"/>
  <c r="AG10" i="26"/>
  <c r="AG42" i="26"/>
  <c r="AG32" i="26"/>
  <c r="AG16" i="26"/>
  <c r="AG85" i="26"/>
  <c r="AG81" i="26"/>
  <c r="AG77" i="26"/>
  <c r="AG73" i="26"/>
  <c r="AG69" i="26"/>
  <c r="AG65" i="26"/>
  <c r="AG61" i="26"/>
  <c r="AG57" i="26"/>
  <c r="AG53" i="26"/>
  <c r="AG49" i="26"/>
  <c r="AG45" i="26"/>
  <c r="AG13" i="26"/>
  <c r="AG147" i="26"/>
  <c r="AG119" i="26"/>
  <c r="V114" i="26"/>
  <c r="V112" i="26"/>
  <c r="V110" i="26"/>
  <c r="V108" i="26"/>
  <c r="V106" i="26"/>
  <c r="V104" i="26"/>
  <c r="V102" i="26"/>
  <c r="V100" i="26"/>
  <c r="V98" i="26"/>
  <c r="V96" i="26"/>
  <c r="V94" i="26"/>
  <c r="V92" i="26"/>
  <c r="V90" i="26"/>
  <c r="V88" i="26"/>
  <c r="V86" i="26"/>
  <c r="V84" i="26"/>
  <c r="V82" i="26"/>
  <c r="V80" i="26"/>
  <c r="V78" i="26"/>
  <c r="V76" i="26"/>
  <c r="V74" i="26"/>
  <c r="V72" i="26"/>
  <c r="V70" i="26"/>
  <c r="V68" i="26"/>
  <c r="V66" i="26"/>
  <c r="V64" i="26"/>
  <c r="V62" i="26"/>
  <c r="V60" i="26"/>
  <c r="V58" i="26"/>
  <c r="V56" i="26"/>
  <c r="V54" i="26"/>
  <c r="V52" i="26"/>
  <c r="V50" i="26"/>
  <c r="V48" i="26"/>
  <c r="V46" i="26"/>
  <c r="V44" i="26"/>
  <c r="V39" i="26"/>
  <c r="V37" i="26"/>
  <c r="V35" i="26"/>
  <c r="V33" i="26"/>
  <c r="V31" i="26"/>
  <c r="V29" i="26"/>
  <c r="V43" i="26"/>
  <c r="V32" i="26"/>
  <c r="V87" i="26"/>
  <c r="V85" i="26"/>
  <c r="V83" i="26"/>
  <c r="V81" i="26"/>
  <c r="V79" i="26"/>
  <c r="V77" i="26"/>
  <c r="V75" i="26"/>
  <c r="V73" i="26"/>
  <c r="V71" i="26"/>
  <c r="V69" i="26"/>
  <c r="V67" i="26"/>
  <c r="V65" i="26"/>
  <c r="V63" i="26"/>
  <c r="V61" i="26"/>
  <c r="V59" i="26"/>
  <c r="V57" i="26"/>
  <c r="V55" i="26"/>
  <c r="V53" i="26"/>
  <c r="V51" i="26"/>
  <c r="V49" i="26"/>
  <c r="V47" i="26"/>
  <c r="V45" i="26"/>
  <c r="V42" i="26"/>
  <c r="V41" i="26"/>
  <c r="V34" i="26"/>
  <c r="V28" i="26"/>
  <c r="AG20" i="26"/>
  <c r="AG26" i="26"/>
  <c r="AG148" i="26"/>
  <c r="AG146" i="26"/>
  <c r="AG144" i="26"/>
  <c r="AG142" i="26"/>
  <c r="AG140" i="26"/>
  <c r="AG138" i="26"/>
  <c r="AG136" i="26"/>
  <c r="AG134" i="26"/>
  <c r="AG132" i="26"/>
  <c r="AG130" i="26"/>
  <c r="AG128" i="26"/>
  <c r="AG126" i="26"/>
  <c r="AG124" i="26"/>
  <c r="AG122" i="26"/>
  <c r="AG120" i="26"/>
  <c r="AG118" i="26"/>
  <c r="AG116" i="26"/>
  <c r="R3" i="26"/>
  <c r="AG39" i="26"/>
  <c r="AG37" i="26"/>
  <c r="AG23" i="26"/>
  <c r="AG17" i="26"/>
  <c r="AG7" i="26"/>
  <c r="AG114" i="26"/>
  <c r="AG112" i="26"/>
  <c r="AG110" i="26"/>
  <c r="AG108" i="26"/>
  <c r="AG106" i="26"/>
  <c r="AG104" i="26"/>
  <c r="AG102" i="26"/>
  <c r="AG100" i="26"/>
  <c r="AG98" i="26"/>
  <c r="AG96" i="26"/>
  <c r="AG94" i="26"/>
  <c r="AG92" i="26"/>
  <c r="AG90" i="26"/>
  <c r="AG33" i="26"/>
  <c r="AG29" i="26"/>
  <c r="AG22" i="26"/>
  <c r="AG15" i="26"/>
  <c r="AG9" i="26"/>
  <c r="AG5" i="26"/>
  <c r="AG88" i="26"/>
  <c r="AG86" i="26"/>
  <c r="AG80" i="26"/>
  <c r="AG78" i="26"/>
  <c r="AG76" i="26"/>
  <c r="AG74" i="26"/>
  <c r="AG72" i="26"/>
  <c r="AG68" i="26"/>
  <c r="AG66" i="26"/>
  <c r="AG64" i="26"/>
  <c r="AG60" i="26"/>
  <c r="AG58" i="26"/>
  <c r="AG52" i="26"/>
  <c r="AG46" i="26"/>
  <c r="AG44" i="26"/>
  <c r="AG12" i="26"/>
  <c r="AG31" i="26"/>
  <c r="AG14" i="26"/>
  <c r="AG84" i="26"/>
  <c r="AG82" i="26"/>
  <c r="AG70" i="26"/>
  <c r="AG62" i="26"/>
  <c r="AG56" i="26"/>
  <c r="AG54" i="26"/>
  <c r="AG50" i="26"/>
  <c r="AG48" i="26"/>
  <c r="AG35" i="26"/>
  <c r="AG135" i="26"/>
  <c r="AG149" i="26"/>
  <c r="AG137" i="26"/>
  <c r="AG121" i="26"/>
  <c r="AG113" i="26"/>
  <c r="AG109" i="26"/>
  <c r="AG105" i="26"/>
  <c r="AG101" i="26"/>
  <c r="AG97" i="26"/>
  <c r="AG93" i="26"/>
  <c r="AG89" i="26"/>
  <c r="AG34" i="26"/>
  <c r="AG21" i="26"/>
  <c r="AG139" i="26"/>
  <c r="AG117" i="26"/>
  <c r="AG11" i="26"/>
  <c r="AG40" i="26"/>
  <c r="AG36" i="26"/>
  <c r="AG25" i="26"/>
  <c r="AG145" i="26"/>
  <c r="AG129" i="26"/>
  <c r="AG4" i="28" l="1"/>
  <c r="AH158" i="28"/>
  <c r="AH194" i="28"/>
  <c r="AH238" i="28"/>
  <c r="AH262" i="28"/>
  <c r="AH178" i="28"/>
  <c r="AH205" i="28"/>
  <c r="AH226" i="28"/>
  <c r="AH246" i="28"/>
  <c r="AH273" i="28"/>
  <c r="AH157" i="28"/>
  <c r="AH269" i="28"/>
  <c r="AH270" i="28"/>
  <c r="AH289" i="28"/>
  <c r="AH295" i="28"/>
  <c r="AH197" i="28"/>
  <c r="AH198" i="28"/>
  <c r="AH209" i="28"/>
  <c r="AH242" i="28"/>
  <c r="AH288" i="28"/>
  <c r="AH162" i="28"/>
  <c r="AH170" i="28"/>
  <c r="AH181" i="28"/>
  <c r="AH185" i="28"/>
  <c r="AH186" i="28"/>
  <c r="AH190" i="28"/>
  <c r="AH201" i="28"/>
  <c r="AH230" i="28"/>
  <c r="AH234" i="28"/>
  <c r="AH241" i="28"/>
  <c r="AH261" i="28"/>
  <c r="AH286" i="28"/>
  <c r="AH154" i="28"/>
  <c r="AH161" i="28"/>
  <c r="AH193" i="28"/>
  <c r="AH233" i="28"/>
  <c r="AH237" i="28"/>
  <c r="AH254" i="28"/>
  <c r="AH277" i="28"/>
  <c r="AH299" i="28"/>
  <c r="AH173" i="28"/>
  <c r="AH298" i="28"/>
  <c r="AH283" i="28"/>
  <c r="AH166" i="28"/>
  <c r="AH265" i="28"/>
  <c r="AH249" i="28"/>
  <c r="AH165" i="28"/>
  <c r="AH257" i="28"/>
  <c r="AH214" i="28"/>
  <c r="AH189" i="28"/>
  <c r="AH174" i="28"/>
  <c r="AH169" i="28"/>
  <c r="AH179" i="28"/>
  <c r="AH296" i="28"/>
  <c r="AH274" i="28"/>
  <c r="AH291" i="28"/>
  <c r="AH280" i="28"/>
  <c r="AH278" i="28"/>
  <c r="AH256" i="28"/>
  <c r="AH155" i="28"/>
  <c r="AH167" i="28"/>
  <c r="AH151" i="28"/>
  <c r="AH156" i="28"/>
  <c r="AH287" i="28"/>
  <c r="AH250" i="28"/>
  <c r="AH258" i="28"/>
  <c r="AH222" i="28"/>
  <c r="AH217" i="28"/>
  <c r="AH281" i="28"/>
  <c r="AH294" i="28"/>
  <c r="AH153" i="28"/>
  <c r="AH225" i="28"/>
  <c r="AH177" i="28"/>
  <c r="AH272" i="28"/>
  <c r="AH292" i="28"/>
  <c r="AH211" i="28"/>
  <c r="AH183" i="28"/>
  <c r="AH160" i="28"/>
  <c r="AH196" i="28"/>
  <c r="AH227" i="28"/>
  <c r="AH195" i="28"/>
  <c r="AH260" i="28"/>
  <c r="AH244" i="28"/>
  <c r="AH232" i="28"/>
  <c r="AH216" i="28"/>
  <c r="AH200" i="28"/>
  <c r="AH184" i="28"/>
  <c r="AH159" i="28"/>
  <c r="AH266" i="28"/>
  <c r="AH213" i="28"/>
  <c r="AH284" i="28"/>
  <c r="AH282" i="28"/>
  <c r="AH229" i="28"/>
  <c r="AH218" i="28"/>
  <c r="AH253" i="28"/>
  <c r="AH245" i="28"/>
  <c r="AH202" i="28"/>
  <c r="AH290" i="28"/>
  <c r="AH255" i="28"/>
  <c r="AH215" i="28"/>
  <c r="AH192" i="28"/>
  <c r="AH271" i="28"/>
  <c r="AH243" i="28"/>
  <c r="AH228" i="28"/>
  <c r="AH297" i="28"/>
  <c r="AH231" i="28"/>
  <c r="AH199" i="28"/>
  <c r="AH163" i="28"/>
  <c r="AH263" i="28"/>
  <c r="AH247" i="28"/>
  <c r="AH235" i="28"/>
  <c r="AH219" i="28"/>
  <c r="AH203" i="28"/>
  <c r="AH187" i="28"/>
  <c r="AH171" i="28"/>
  <c r="AH264" i="28"/>
  <c r="AH248" i="28"/>
  <c r="AH236" i="28"/>
  <c r="AH220" i="28"/>
  <c r="AH204" i="28"/>
  <c r="AH188" i="28"/>
  <c r="AH172" i="28"/>
  <c r="AH285" i="28"/>
  <c r="AH276" i="28"/>
  <c r="AH221" i="28"/>
  <c r="AH259" i="28"/>
  <c r="AH268" i="28"/>
  <c r="AH224" i="28"/>
  <c r="AH176" i="28"/>
  <c r="AH164" i="28"/>
  <c r="AH267" i="28"/>
  <c r="AH207" i="28"/>
  <c r="AH212" i="28"/>
  <c r="AH300" i="28"/>
  <c r="AH208" i="28"/>
  <c r="AH251" i="28"/>
  <c r="AH191" i="28"/>
  <c r="AH206" i="28"/>
  <c r="AH210" i="28"/>
  <c r="AH180" i="28"/>
  <c r="AH252" i="28"/>
  <c r="AH240" i="28"/>
  <c r="AH168" i="28"/>
  <c r="AH239" i="28"/>
  <c r="AH175" i="28"/>
  <c r="AH182" i="28"/>
  <c r="AH275" i="28"/>
  <c r="AH279" i="28"/>
  <c r="AH293" i="28"/>
  <c r="AH152" i="28"/>
  <c r="AH223" i="28"/>
  <c r="AG4" i="26"/>
  <c r="AH169" i="26"/>
  <c r="AH184" i="26"/>
  <c r="AH220" i="26"/>
  <c r="AH241" i="26"/>
  <c r="AH250" i="26"/>
  <c r="AH253" i="26"/>
  <c r="AH156" i="26"/>
  <c r="AH157" i="26"/>
  <c r="AH168" i="26"/>
  <c r="AH178" i="26"/>
  <c r="AH206" i="26"/>
  <c r="AH208" i="26"/>
  <c r="AH209" i="26"/>
  <c r="AH213" i="26"/>
  <c r="AH218" i="26"/>
  <c r="AH221" i="26"/>
  <c r="AH236" i="26"/>
  <c r="AH152" i="26"/>
  <c r="AH160" i="26"/>
  <c r="AH189" i="26"/>
  <c r="AH277" i="26"/>
  <c r="AH278" i="26"/>
  <c r="AH162" i="26"/>
  <c r="AH170" i="26"/>
  <c r="AH188" i="26"/>
  <c r="AH212" i="26"/>
  <c r="AH249" i="26"/>
  <c r="AH266" i="26"/>
  <c r="AH298" i="26"/>
  <c r="AH161" i="26"/>
  <c r="AH177" i="26"/>
  <c r="AH204" i="26"/>
  <c r="AH244" i="26"/>
  <c r="AH270" i="26"/>
  <c r="AH290" i="26"/>
  <c r="AH293" i="26"/>
  <c r="AH294" i="26"/>
  <c r="AH165" i="26"/>
  <c r="AH190" i="26"/>
  <c r="AH197" i="26"/>
  <c r="AH252" i="26"/>
  <c r="AH269" i="26"/>
  <c r="AH285" i="26"/>
  <c r="AH286" i="26"/>
  <c r="AH295" i="26"/>
  <c r="AH245" i="26"/>
  <c r="AH274" i="26"/>
  <c r="AH281" i="26"/>
  <c r="AH233" i="26"/>
  <c r="AH179" i="26"/>
  <c r="AH257" i="26"/>
  <c r="AH217" i="26"/>
  <c r="AH201" i="26"/>
  <c r="AH176" i="26"/>
  <c r="AH260" i="26"/>
  <c r="AH224" i="26"/>
  <c r="AH186" i="26"/>
  <c r="AH167" i="26"/>
  <c r="AH256" i="26"/>
  <c r="AH205" i="26"/>
  <c r="AH154" i="26"/>
  <c r="AH183" i="26"/>
  <c r="AH296" i="26"/>
  <c r="AH288" i="26"/>
  <c r="AH280" i="26"/>
  <c r="AH272" i="26"/>
  <c r="AH264" i="26"/>
  <c r="AH246" i="26"/>
  <c r="AH214" i="26"/>
  <c r="AH258" i="26"/>
  <c r="AH248" i="26"/>
  <c r="AH194" i="26"/>
  <c r="AH259" i="26"/>
  <c r="AH228" i="26"/>
  <c r="AH265" i="26"/>
  <c r="AH237" i="26"/>
  <c r="AH175" i="26"/>
  <c r="AH289" i="26"/>
  <c r="AH261" i="26"/>
  <c r="AH196" i="26"/>
  <c r="AH287" i="26"/>
  <c r="AH282" i="26"/>
  <c r="AH238" i="26"/>
  <c r="AH229" i="26"/>
  <c r="AH181" i="26"/>
  <c r="AH172" i="26"/>
  <c r="AH279" i="26"/>
  <c r="AH267" i="26"/>
  <c r="AH235" i="26"/>
  <c r="AH215" i="26"/>
  <c r="AH185" i="26"/>
  <c r="AH247" i="26"/>
  <c r="AH193" i="26"/>
  <c r="AH163" i="26"/>
  <c r="AH153" i="26"/>
  <c r="AH251" i="26"/>
  <c r="AH223" i="26"/>
  <c r="AH159" i="26"/>
  <c r="AH242" i="26"/>
  <c r="AH232" i="26"/>
  <c r="AH299" i="26"/>
  <c r="AH273" i="26"/>
  <c r="AH234" i="26"/>
  <c r="AH225" i="26"/>
  <c r="AH203" i="26"/>
  <c r="AH187" i="26"/>
  <c r="AH297" i="26"/>
  <c r="AH291" i="26"/>
  <c r="AH275" i="26"/>
  <c r="AH211" i="26"/>
  <c r="AH199" i="26"/>
  <c r="AH174" i="26"/>
  <c r="AH243" i="26"/>
  <c r="AH231" i="26"/>
  <c r="AH151" i="26"/>
  <c r="AH300" i="26"/>
  <c r="AH292" i="26"/>
  <c r="AH284" i="26"/>
  <c r="AH276" i="26"/>
  <c r="AH268" i="26"/>
  <c r="AH262" i="26"/>
  <c r="AH230" i="26"/>
  <c r="AH198" i="26"/>
  <c r="AH226" i="26"/>
  <c r="AH216" i="26"/>
  <c r="AH182" i="26"/>
  <c r="AH166" i="26"/>
  <c r="AH240" i="26"/>
  <c r="AH283" i="26"/>
  <c r="AH254" i="26"/>
  <c r="AH222" i="26"/>
  <c r="AH202" i="26"/>
  <c r="AH192" i="26"/>
  <c r="AH263" i="26"/>
  <c r="AH207" i="26"/>
  <c r="AH158" i="26"/>
  <c r="AH271" i="26"/>
  <c r="AH239" i="26"/>
  <c r="AH195" i="26"/>
  <c r="AH255" i="26"/>
  <c r="AH173" i="26"/>
  <c r="AH210" i="26"/>
  <c r="AH180" i="26"/>
  <c r="AH155" i="26"/>
  <c r="AH227" i="26"/>
  <c r="AH171" i="26"/>
  <c r="AH219" i="26"/>
  <c r="AH200" i="26"/>
  <c r="AH191" i="26"/>
  <c r="AH164" i="26"/>
  <c r="W154" i="28"/>
  <c r="W155" i="28"/>
  <c r="W158" i="28"/>
  <c r="W164" i="28"/>
  <c r="W167" i="28"/>
  <c r="W186" i="28"/>
  <c r="W187" i="28"/>
  <c r="W190" i="28"/>
  <c r="W196" i="28"/>
  <c r="W199" i="28"/>
  <c r="W218" i="28"/>
  <c r="W219" i="28"/>
  <c r="W222" i="28"/>
  <c r="W227" i="28"/>
  <c r="W230" i="28"/>
  <c r="W239" i="28"/>
  <c r="W250" i="28"/>
  <c r="W251" i="28"/>
  <c r="W263" i="28"/>
  <c r="W269" i="28"/>
  <c r="W272" i="28"/>
  <c r="W151" i="28"/>
  <c r="W170" i="28"/>
  <c r="W171" i="28"/>
  <c r="W174" i="28"/>
  <c r="W180" i="28"/>
  <c r="W183" i="28"/>
  <c r="W202" i="28"/>
  <c r="W203" i="28"/>
  <c r="W206" i="28"/>
  <c r="W212" i="28"/>
  <c r="W215" i="28"/>
  <c r="W232" i="28"/>
  <c r="W244" i="28"/>
  <c r="W247" i="28"/>
  <c r="W255" i="28"/>
  <c r="W258" i="28"/>
  <c r="W259" i="28"/>
  <c r="W260" i="28"/>
  <c r="W274" i="28"/>
  <c r="W168" i="28"/>
  <c r="W175" i="28"/>
  <c r="W198" i="28"/>
  <c r="W211" i="28"/>
  <c r="W235" i="28"/>
  <c r="W248" i="28"/>
  <c r="W273" i="28"/>
  <c r="W276" i="28"/>
  <c r="W290" i="28"/>
  <c r="W163" i="28"/>
  <c r="W184" i="28"/>
  <c r="W191" i="28"/>
  <c r="W214" i="28"/>
  <c r="W166" i="28"/>
  <c r="W179" i="28"/>
  <c r="W200" i="28"/>
  <c r="W207" i="28"/>
  <c r="W234" i="28"/>
  <c r="W246" i="28"/>
  <c r="W285" i="28"/>
  <c r="W288" i="28"/>
  <c r="W152" i="28"/>
  <c r="W159" i="28"/>
  <c r="W182" i="28"/>
  <c r="W195" i="28"/>
  <c r="W216" i="28"/>
  <c r="W223" i="28"/>
  <c r="W231" i="28"/>
  <c r="W264" i="28"/>
  <c r="W277" i="28"/>
  <c r="W281" i="28"/>
  <c r="W286" i="28"/>
  <c r="W289" i="28"/>
  <c r="W243" i="28"/>
  <c r="W252" i="28"/>
  <c r="W270" i="28"/>
  <c r="W292" i="28"/>
  <c r="W228" i="28"/>
  <c r="W265" i="28"/>
  <c r="W293" i="28"/>
  <c r="W297" i="28"/>
  <c r="W295" i="28"/>
  <c r="W205" i="28"/>
  <c r="W271" i="28"/>
  <c r="W201" i="28"/>
  <c r="W169" i="28"/>
  <c r="W27" i="28"/>
  <c r="W217" i="28"/>
  <c r="W185" i="28"/>
  <c r="W153" i="28"/>
  <c r="W261" i="28"/>
  <c r="W282" i="28"/>
  <c r="W257" i="28"/>
  <c r="W238" i="28"/>
  <c r="W194" i="28"/>
  <c r="W162" i="28"/>
  <c r="W204" i="28"/>
  <c r="W172" i="28"/>
  <c r="W291" i="28"/>
  <c r="W299" i="28"/>
  <c r="W283" i="28"/>
  <c r="W221" i="28"/>
  <c r="W267" i="28"/>
  <c r="W245" i="28"/>
  <c r="W256" i="28"/>
  <c r="W280" i="28"/>
  <c r="W236" i="28"/>
  <c r="W210" i="28"/>
  <c r="W178" i="28"/>
  <c r="W209" i="28"/>
  <c r="W177" i="28"/>
  <c r="W300" i="28"/>
  <c r="W241" i="28"/>
  <c r="W208" i="28"/>
  <c r="W176" i="28"/>
  <c r="W279" i="28"/>
  <c r="W233" i="28"/>
  <c r="W173" i="28"/>
  <c r="W157" i="28"/>
  <c r="W197" i="28"/>
  <c r="W165" i="28"/>
  <c r="W213" i="28"/>
  <c r="W181" i="28"/>
  <c r="W296" i="28"/>
  <c r="W193" i="28"/>
  <c r="W161" i="28"/>
  <c r="W224" i="28"/>
  <c r="W192" i="28"/>
  <c r="W160" i="28"/>
  <c r="W298" i="28"/>
  <c r="W266" i="28"/>
  <c r="W294" i="28"/>
  <c r="W284" i="28"/>
  <c r="W220" i="28"/>
  <c r="W188" i="28"/>
  <c r="W156" i="28"/>
  <c r="W287" i="28"/>
  <c r="W254" i="28"/>
  <c r="W229" i="28"/>
  <c r="W189" i="28"/>
  <c r="W275" i="28"/>
  <c r="W249" i="28"/>
  <c r="W253" i="28"/>
  <c r="W225" i="28"/>
  <c r="W262" i="28"/>
  <c r="W242" i="28"/>
  <c r="W240" i="28"/>
  <c r="W237" i="28"/>
  <c r="W226" i="28"/>
  <c r="W278" i="28"/>
  <c r="W268" i="28"/>
  <c r="V26" i="28"/>
  <c r="V26" i="26"/>
  <c r="W152" i="26"/>
  <c r="W159" i="26"/>
  <c r="W172" i="26"/>
  <c r="W180" i="26"/>
  <c r="W184" i="26"/>
  <c r="W191" i="26"/>
  <c r="W203" i="26"/>
  <c r="W216" i="26"/>
  <c r="W224" i="26"/>
  <c r="W228" i="26"/>
  <c r="W235" i="26"/>
  <c r="W248" i="26"/>
  <c r="W256" i="26"/>
  <c r="W260" i="26"/>
  <c r="W267" i="26"/>
  <c r="W155" i="26"/>
  <c r="W160" i="26"/>
  <c r="W163" i="26"/>
  <c r="W167" i="26"/>
  <c r="W187" i="26"/>
  <c r="W192" i="26"/>
  <c r="W195" i="26"/>
  <c r="W199" i="26"/>
  <c r="W204" i="26"/>
  <c r="W207" i="26"/>
  <c r="W211" i="26"/>
  <c r="W231" i="26"/>
  <c r="W236" i="26"/>
  <c r="W239" i="26"/>
  <c r="W243" i="26"/>
  <c r="W263" i="26"/>
  <c r="W151" i="26"/>
  <c r="W171" i="26"/>
  <c r="W176" i="26"/>
  <c r="W179" i="26"/>
  <c r="W183" i="26"/>
  <c r="W215" i="26"/>
  <c r="W220" i="26"/>
  <c r="W223" i="26"/>
  <c r="W227" i="26"/>
  <c r="W247" i="26"/>
  <c r="W252" i="26"/>
  <c r="W255" i="26"/>
  <c r="W259" i="26"/>
  <c r="W27" i="26"/>
  <c r="W164" i="26"/>
  <c r="W175" i="26"/>
  <c r="W200" i="26"/>
  <c r="W212" i="26"/>
  <c r="W251" i="26"/>
  <c r="W264" i="26"/>
  <c r="W294" i="26"/>
  <c r="W298" i="26"/>
  <c r="W272" i="26"/>
  <c r="W156" i="26"/>
  <c r="W208" i="26"/>
  <c r="W275" i="26"/>
  <c r="W279" i="26"/>
  <c r="W219" i="26"/>
  <c r="W274" i="26"/>
  <c r="W281" i="26"/>
  <c r="W285" i="26"/>
  <c r="W289" i="26"/>
  <c r="W188" i="26"/>
  <c r="W240" i="26"/>
  <c r="W268" i="26"/>
  <c r="W282" i="26"/>
  <c r="W286" i="26"/>
  <c r="W290" i="26"/>
  <c r="W293" i="26"/>
  <c r="W297" i="26"/>
  <c r="W168" i="26"/>
  <c r="W196" i="26"/>
  <c r="W232" i="26"/>
  <c r="W244" i="26"/>
  <c r="W271" i="26"/>
  <c r="W280" i="26"/>
  <c r="W197" i="26"/>
  <c r="W277" i="26"/>
  <c r="W254" i="26"/>
  <c r="W222" i="26"/>
  <c r="W292" i="26"/>
  <c r="W284" i="26"/>
  <c r="W278" i="26"/>
  <c r="W270" i="26"/>
  <c r="W238" i="26"/>
  <c r="W206" i="26"/>
  <c r="W194" i="26"/>
  <c r="W169" i="26"/>
  <c r="W287" i="26"/>
  <c r="W250" i="26"/>
  <c r="W234" i="26"/>
  <c r="W202" i="26"/>
  <c r="W177" i="26"/>
  <c r="W165" i="26"/>
  <c r="W242" i="26"/>
  <c r="W173" i="26"/>
  <c r="W288" i="26"/>
  <c r="W261" i="26"/>
  <c r="W299" i="26"/>
  <c r="W300" i="26"/>
  <c r="W276" i="26"/>
  <c r="W296" i="26"/>
  <c r="W181" i="26"/>
  <c r="W258" i="26"/>
  <c r="W226" i="26"/>
  <c r="W210" i="26"/>
  <c r="W262" i="26"/>
  <c r="W253" i="26"/>
  <c r="W237" i="26"/>
  <c r="W205" i="26"/>
  <c r="W190" i="26"/>
  <c r="W158" i="26"/>
  <c r="W245" i="26"/>
  <c r="W153" i="26"/>
  <c r="W186" i="26"/>
  <c r="W154" i="26"/>
  <c r="W213" i="26"/>
  <c r="W295" i="26"/>
  <c r="W218" i="26"/>
  <c r="W193" i="26"/>
  <c r="W161" i="26"/>
  <c r="W283" i="26"/>
  <c r="W273" i="26"/>
  <c r="W241" i="26"/>
  <c r="W209" i="26"/>
  <c r="W257" i="26"/>
  <c r="W225" i="26"/>
  <c r="W182" i="26"/>
  <c r="W166" i="26"/>
  <c r="W291" i="26"/>
  <c r="W269" i="26"/>
  <c r="W221" i="26"/>
  <c r="W174" i="26"/>
  <c r="W178" i="26"/>
  <c r="W162" i="26"/>
  <c r="W185" i="26"/>
  <c r="W249" i="26"/>
  <c r="W233" i="26"/>
  <c r="W217" i="26"/>
  <c r="W201" i="26"/>
  <c r="W170" i="26"/>
  <c r="W229" i="26"/>
  <c r="W265" i="26"/>
  <c r="W266" i="26"/>
  <c r="W189" i="26"/>
  <c r="W157" i="26"/>
  <c r="W246" i="26"/>
  <c r="W198" i="26"/>
  <c r="W230" i="26"/>
  <c r="W214" i="26"/>
  <c r="AH150" i="26"/>
  <c r="W150" i="26"/>
  <c r="AH31" i="28"/>
  <c r="AH39" i="28"/>
  <c r="AH37" i="28"/>
  <c r="AH23" i="28"/>
  <c r="AH17" i="28"/>
  <c r="AH33" i="28"/>
  <c r="AH29" i="28"/>
  <c r="AH22" i="28"/>
  <c r="AH9" i="28"/>
  <c r="AH150" i="28"/>
  <c r="AH148" i="28"/>
  <c r="AH146" i="28"/>
  <c r="AH144" i="28"/>
  <c r="AH142" i="28"/>
  <c r="AH140" i="28"/>
  <c r="AH138" i="28"/>
  <c r="AH136" i="28"/>
  <c r="AH134" i="28"/>
  <c r="AH132" i="28"/>
  <c r="AH130" i="28"/>
  <c r="AH128" i="28"/>
  <c r="AH126" i="28"/>
  <c r="AH124" i="28"/>
  <c r="AH122" i="28"/>
  <c r="AH120" i="28"/>
  <c r="AH118" i="28"/>
  <c r="AH116" i="28"/>
  <c r="AH114" i="28"/>
  <c r="AH112" i="28"/>
  <c r="AH110" i="28"/>
  <c r="AH108" i="28"/>
  <c r="AH106" i="28"/>
  <c r="AH104" i="28"/>
  <c r="AH102" i="28"/>
  <c r="AH100" i="28"/>
  <c r="AH98" i="28"/>
  <c r="AH96" i="28"/>
  <c r="AH94" i="28"/>
  <c r="AH92" i="28"/>
  <c r="AH90" i="28"/>
  <c r="AH88" i="28"/>
  <c r="AH86" i="28"/>
  <c r="AH84" i="28"/>
  <c r="AH82" i="28"/>
  <c r="AH80" i="28"/>
  <c r="AH78" i="28"/>
  <c r="AH76" i="28"/>
  <c r="AH74" i="28"/>
  <c r="AH72" i="28"/>
  <c r="AH70" i="28"/>
  <c r="AH68" i="28"/>
  <c r="AH66" i="28"/>
  <c r="AH64" i="28"/>
  <c r="AH62" i="28"/>
  <c r="AH60" i="28"/>
  <c r="AH58" i="28"/>
  <c r="AH56" i="28"/>
  <c r="AH54" i="28"/>
  <c r="AH52" i="28"/>
  <c r="AH50" i="28"/>
  <c r="AH48" i="28"/>
  <c r="AH46" i="28"/>
  <c r="AH44" i="28"/>
  <c r="AH35" i="28"/>
  <c r="AH26" i="28"/>
  <c r="AH8" i="28"/>
  <c r="S3" i="28"/>
  <c r="AH10" i="28"/>
  <c r="AH38" i="28"/>
  <c r="AH42" i="28"/>
  <c r="AH45" i="28"/>
  <c r="AH15" i="28"/>
  <c r="AH40" i="28"/>
  <c r="AH5" i="28"/>
  <c r="AH7" i="28"/>
  <c r="AH28" i="28"/>
  <c r="AH41" i="28"/>
  <c r="AH47" i="28"/>
  <c r="AH51" i="28"/>
  <c r="AH55" i="28"/>
  <c r="AH59" i="28"/>
  <c r="AH63" i="28"/>
  <c r="AH67" i="28"/>
  <c r="AH71" i="28"/>
  <c r="AH75" i="28"/>
  <c r="AH79" i="28"/>
  <c r="AH83" i="28"/>
  <c r="AH87" i="28"/>
  <c r="AH91" i="28"/>
  <c r="AH95" i="28"/>
  <c r="AH99" i="28"/>
  <c r="AH103" i="28"/>
  <c r="AH25" i="28"/>
  <c r="AH6" i="28"/>
  <c r="AH34" i="28"/>
  <c r="AH49" i="28"/>
  <c r="AH65" i="28"/>
  <c r="AH81" i="28"/>
  <c r="AH97" i="28"/>
  <c r="AH12" i="28"/>
  <c r="AH57" i="28"/>
  <c r="AH73" i="28"/>
  <c r="AH89" i="28"/>
  <c r="AH32" i="28"/>
  <c r="AH14" i="28"/>
  <c r="AH20" i="28"/>
  <c r="AH27" i="28"/>
  <c r="AH11" i="28"/>
  <c r="AH21" i="28"/>
  <c r="AH61" i="28"/>
  <c r="AH93" i="28"/>
  <c r="AH24" i="28"/>
  <c r="AH109" i="28"/>
  <c r="AH117" i="28"/>
  <c r="AH125" i="28"/>
  <c r="AH133" i="28"/>
  <c r="AH141" i="28"/>
  <c r="AH149" i="28"/>
  <c r="AH53" i="28"/>
  <c r="AH85" i="28"/>
  <c r="AH36" i="28"/>
  <c r="AH13" i="28"/>
  <c r="AH107" i="28"/>
  <c r="AH115" i="28"/>
  <c r="AH123" i="28"/>
  <c r="AH131" i="28"/>
  <c r="AH139" i="28"/>
  <c r="AH147" i="28"/>
  <c r="AH69" i="28"/>
  <c r="AH101" i="28"/>
  <c r="AH18" i="28"/>
  <c r="AH30" i="28"/>
  <c r="AH111" i="28"/>
  <c r="AH119" i="28"/>
  <c r="AH127" i="28"/>
  <c r="AH135" i="28"/>
  <c r="AH143" i="28"/>
  <c r="AH19" i="28"/>
  <c r="AH43" i="28"/>
  <c r="AH113" i="28"/>
  <c r="AH129" i="28"/>
  <c r="AH145" i="28"/>
  <c r="AH77" i="28"/>
  <c r="AH16" i="28"/>
  <c r="AH105" i="28"/>
  <c r="AH121" i="28"/>
  <c r="AH137" i="28"/>
  <c r="W149" i="28"/>
  <c r="W147" i="28"/>
  <c r="W145" i="28"/>
  <c r="W143" i="28"/>
  <c r="W141" i="28"/>
  <c r="W139" i="28"/>
  <c r="W137" i="28"/>
  <c r="W135" i="28"/>
  <c r="W133" i="28"/>
  <c r="W131" i="28"/>
  <c r="W129" i="28"/>
  <c r="W127" i="28"/>
  <c r="W125" i="28"/>
  <c r="W123" i="28"/>
  <c r="W121" i="28"/>
  <c r="W119" i="28"/>
  <c r="W117" i="28"/>
  <c r="W115" i="28"/>
  <c r="W113" i="28"/>
  <c r="W111" i="28"/>
  <c r="W109" i="28"/>
  <c r="W107" i="28"/>
  <c r="W105" i="28"/>
  <c r="W42" i="28"/>
  <c r="W41" i="28"/>
  <c r="W31" i="28"/>
  <c r="W28" i="28"/>
  <c r="W37" i="28"/>
  <c r="W33" i="28"/>
  <c r="W29" i="28"/>
  <c r="W150" i="28"/>
  <c r="W148" i="28"/>
  <c r="W146" i="28"/>
  <c r="W144" i="28"/>
  <c r="W142" i="28"/>
  <c r="W140" i="28"/>
  <c r="W138" i="28"/>
  <c r="W136" i="28"/>
  <c r="W134" i="28"/>
  <c r="W132" i="28"/>
  <c r="W130" i="28"/>
  <c r="W128" i="28"/>
  <c r="W126" i="28"/>
  <c r="W124" i="28"/>
  <c r="W122" i="28"/>
  <c r="W120" i="28"/>
  <c r="W118" i="28"/>
  <c r="W116" i="28"/>
  <c r="W114" i="28"/>
  <c r="W112" i="28"/>
  <c r="W110" i="28"/>
  <c r="W108" i="28"/>
  <c r="W106" i="28"/>
  <c r="W104" i="28"/>
  <c r="W102" i="28"/>
  <c r="W100" i="28"/>
  <c r="W98" i="28"/>
  <c r="W96" i="28"/>
  <c r="W94" i="28"/>
  <c r="W92" i="28"/>
  <c r="W90" i="28"/>
  <c r="W88" i="28"/>
  <c r="W86" i="28"/>
  <c r="W84" i="28"/>
  <c r="W82" i="28"/>
  <c r="W80" i="28"/>
  <c r="W78" i="28"/>
  <c r="W76" i="28"/>
  <c r="W74" i="28"/>
  <c r="W72" i="28"/>
  <c r="W70" i="28"/>
  <c r="W68" i="28"/>
  <c r="W66" i="28"/>
  <c r="W64" i="28"/>
  <c r="W62" i="28"/>
  <c r="W60" i="28"/>
  <c r="W58" i="28"/>
  <c r="W56" i="28"/>
  <c r="W54" i="28"/>
  <c r="W52" i="28"/>
  <c r="W50" i="28"/>
  <c r="W48" i="28"/>
  <c r="W46" i="28"/>
  <c r="W44" i="28"/>
  <c r="W35" i="28"/>
  <c r="W43" i="28"/>
  <c r="W39" i="28"/>
  <c r="W53" i="28"/>
  <c r="W61" i="28"/>
  <c r="W95" i="28"/>
  <c r="W49" i="28"/>
  <c r="W57" i="28"/>
  <c r="W67" i="28"/>
  <c r="W103" i="28"/>
  <c r="W40" i="28"/>
  <c r="W30" i="28"/>
  <c r="W51" i="28"/>
  <c r="W69" i="28"/>
  <c r="W75" i="28"/>
  <c r="W85" i="28"/>
  <c r="W91" i="28"/>
  <c r="W34" i="28"/>
  <c r="W59" i="28"/>
  <c r="W71" i="28"/>
  <c r="W77" i="28"/>
  <c r="W101" i="28"/>
  <c r="W36" i="28"/>
  <c r="W47" i="28"/>
  <c r="W63" i="28"/>
  <c r="W79" i="28"/>
  <c r="W87" i="28"/>
  <c r="W93" i="28"/>
  <c r="W38" i="28"/>
  <c r="W45" i="28"/>
  <c r="W55" i="28"/>
  <c r="W83" i="28"/>
  <c r="W89" i="28"/>
  <c r="W99" i="28"/>
  <c r="W65" i="28"/>
  <c r="W97" i="28"/>
  <c r="W73" i="28"/>
  <c r="W81" i="28"/>
  <c r="W32" i="28"/>
  <c r="W33" i="26"/>
  <c r="W29" i="26"/>
  <c r="W88" i="26"/>
  <c r="W86" i="26"/>
  <c r="W84" i="26"/>
  <c r="W82" i="26"/>
  <c r="W80" i="26"/>
  <c r="W78" i="26"/>
  <c r="W76" i="26"/>
  <c r="W74" i="26"/>
  <c r="W72" i="26"/>
  <c r="W70" i="26"/>
  <c r="W68" i="26"/>
  <c r="W66" i="26"/>
  <c r="W64" i="26"/>
  <c r="W62" i="26"/>
  <c r="W60" i="26"/>
  <c r="W58" i="26"/>
  <c r="W56" i="26"/>
  <c r="W54" i="26"/>
  <c r="W52" i="26"/>
  <c r="W50" i="26"/>
  <c r="W48" i="26"/>
  <c r="W46" i="26"/>
  <c r="W44" i="26"/>
  <c r="W35" i="26"/>
  <c r="W114" i="26"/>
  <c r="W112" i="26"/>
  <c r="W110" i="26"/>
  <c r="W108" i="26"/>
  <c r="W106" i="26"/>
  <c r="W104" i="26"/>
  <c r="W102" i="26"/>
  <c r="W100" i="26"/>
  <c r="W98" i="26"/>
  <c r="W96" i="26"/>
  <c r="W94" i="26"/>
  <c r="W92" i="26"/>
  <c r="W90" i="26"/>
  <c r="W43" i="26"/>
  <c r="W39" i="26"/>
  <c r="W37" i="26"/>
  <c r="W42" i="26"/>
  <c r="W41" i="26"/>
  <c r="W31" i="26"/>
  <c r="W28" i="26"/>
  <c r="W30" i="26"/>
  <c r="W45" i="26"/>
  <c r="W53" i="26"/>
  <c r="W61" i="26"/>
  <c r="W69" i="26"/>
  <c r="W77" i="26"/>
  <c r="W85" i="26"/>
  <c r="W116" i="26"/>
  <c r="W132" i="26"/>
  <c r="W118" i="26"/>
  <c r="W126" i="26"/>
  <c r="W130" i="26"/>
  <c r="W134" i="26"/>
  <c r="W142" i="26"/>
  <c r="W146" i="26"/>
  <c r="W121" i="26"/>
  <c r="W129" i="26"/>
  <c r="W137" i="26"/>
  <c r="W145" i="26"/>
  <c r="W117" i="26"/>
  <c r="W125" i="26"/>
  <c r="W133" i="26"/>
  <c r="W38" i="26"/>
  <c r="W47" i="26"/>
  <c r="W55" i="26"/>
  <c r="W71" i="26"/>
  <c r="W91" i="26"/>
  <c r="W93" i="26"/>
  <c r="W113" i="26"/>
  <c r="W128" i="26"/>
  <c r="W32" i="26"/>
  <c r="W36" i="26"/>
  <c r="W40" i="26"/>
  <c r="W51" i="26"/>
  <c r="W59" i="26"/>
  <c r="W67" i="26"/>
  <c r="W75" i="26"/>
  <c r="W83" i="26"/>
  <c r="W122" i="26"/>
  <c r="W138" i="26"/>
  <c r="W119" i="26"/>
  <c r="W127" i="26"/>
  <c r="W135" i="26"/>
  <c r="W143" i="26"/>
  <c r="W49" i="26"/>
  <c r="W57" i="26"/>
  <c r="W65" i="26"/>
  <c r="W73" i="26"/>
  <c r="W81" i="26"/>
  <c r="W89" i="26"/>
  <c r="W97" i="26"/>
  <c r="W101" i="26"/>
  <c r="W103" i="26"/>
  <c r="W105" i="26"/>
  <c r="W107" i="26"/>
  <c r="W111" i="26"/>
  <c r="W115" i="26"/>
  <c r="W124" i="26"/>
  <c r="W120" i="26"/>
  <c r="W136" i="26"/>
  <c r="W140" i="26"/>
  <c r="W144" i="26"/>
  <c r="W148" i="26"/>
  <c r="W141" i="26"/>
  <c r="W149" i="26"/>
  <c r="W34" i="26"/>
  <c r="W63" i="26"/>
  <c r="W79" i="26"/>
  <c r="W87" i="26"/>
  <c r="W95" i="26"/>
  <c r="W99" i="26"/>
  <c r="W109" i="26"/>
  <c r="W139" i="26"/>
  <c r="W123" i="26"/>
  <c r="W131" i="26"/>
  <c r="W147" i="26"/>
  <c r="AH148" i="26"/>
  <c r="AH146" i="26"/>
  <c r="AH144" i="26"/>
  <c r="AH142" i="26"/>
  <c r="AH140" i="26"/>
  <c r="AH138" i="26"/>
  <c r="AH136" i="26"/>
  <c r="AH134" i="26"/>
  <c r="AH132" i="26"/>
  <c r="AH130" i="26"/>
  <c r="AH128" i="26"/>
  <c r="AH126" i="26"/>
  <c r="AH124" i="26"/>
  <c r="AH122" i="26"/>
  <c r="AH120" i="26"/>
  <c r="AH118" i="26"/>
  <c r="AH116" i="26"/>
  <c r="S3" i="26"/>
  <c r="AH108" i="26"/>
  <c r="AH94" i="26"/>
  <c r="AH92" i="26"/>
  <c r="AH114" i="26"/>
  <c r="AH112" i="26"/>
  <c r="AH110" i="26"/>
  <c r="AH106" i="26"/>
  <c r="AH104" i="26"/>
  <c r="AH102" i="26"/>
  <c r="AH100" i="26"/>
  <c r="AH98" i="26"/>
  <c r="AH96" i="26"/>
  <c r="AH90" i="26"/>
  <c r="AH33" i="26"/>
  <c r="AH29" i="26"/>
  <c r="AH22" i="26"/>
  <c r="AH15" i="26"/>
  <c r="AH9" i="26"/>
  <c r="AH5" i="26"/>
  <c r="AH88" i="26"/>
  <c r="AH86" i="26"/>
  <c r="AH84" i="26"/>
  <c r="AH82" i="26"/>
  <c r="AH80" i="26"/>
  <c r="AH78" i="26"/>
  <c r="AH76" i="26"/>
  <c r="AH74" i="26"/>
  <c r="AH72" i="26"/>
  <c r="AH70" i="26"/>
  <c r="AH68" i="26"/>
  <c r="AH66" i="26"/>
  <c r="AH64" i="26"/>
  <c r="AH62" i="26"/>
  <c r="AH60" i="26"/>
  <c r="AH58" i="26"/>
  <c r="AH56" i="26"/>
  <c r="AH54" i="26"/>
  <c r="AH52" i="26"/>
  <c r="AH50" i="26"/>
  <c r="AH48" i="26"/>
  <c r="AH46" i="26"/>
  <c r="AH44" i="26"/>
  <c r="AH35" i="26"/>
  <c r="AH26" i="26"/>
  <c r="AH12" i="26"/>
  <c r="AH31" i="26"/>
  <c r="AH39" i="26"/>
  <c r="AH37" i="26"/>
  <c r="AH23" i="26"/>
  <c r="AH17" i="26"/>
  <c r="AH7" i="26"/>
  <c r="AH20" i="26"/>
  <c r="AH21" i="26"/>
  <c r="AH95" i="26"/>
  <c r="AH13" i="26"/>
  <c r="AH45" i="26"/>
  <c r="AH49" i="26"/>
  <c r="AH53" i="26"/>
  <c r="AH57" i="26"/>
  <c r="AH61" i="26"/>
  <c r="AH65" i="26"/>
  <c r="AH69" i="26"/>
  <c r="AH73" i="26"/>
  <c r="AH77" i="26"/>
  <c r="AH81" i="26"/>
  <c r="AH85" i="26"/>
  <c r="AH16" i="26"/>
  <c r="AH32" i="26"/>
  <c r="AH131" i="26"/>
  <c r="AH149" i="26"/>
  <c r="AH129" i="26"/>
  <c r="AH139" i="26"/>
  <c r="AH145" i="26"/>
  <c r="AH141" i="26"/>
  <c r="AH11" i="26"/>
  <c r="AH24" i="26"/>
  <c r="AH43" i="26"/>
  <c r="AH93" i="26"/>
  <c r="AH107" i="26"/>
  <c r="AH113" i="26"/>
  <c r="AH123" i="26"/>
  <c r="AH137" i="26"/>
  <c r="AH10" i="26"/>
  <c r="AH89" i="26"/>
  <c r="AH99" i="26"/>
  <c r="AH109" i="26"/>
  <c r="AH27" i="26"/>
  <c r="AH38" i="26"/>
  <c r="AH30" i="26"/>
  <c r="AH97" i="26"/>
  <c r="AH103" i="26"/>
  <c r="AH28" i="26"/>
  <c r="AH42" i="26"/>
  <c r="AH121" i="26"/>
  <c r="AH117" i="26"/>
  <c r="AH125" i="26"/>
  <c r="AH135" i="26"/>
  <c r="AH147" i="26"/>
  <c r="AH101" i="26"/>
  <c r="AH111" i="26"/>
  <c r="AH19" i="26"/>
  <c r="AH18" i="26"/>
  <c r="AH91" i="26"/>
  <c r="AH105" i="26"/>
  <c r="AH8" i="26"/>
  <c r="AH47" i="26"/>
  <c r="AH51" i="26"/>
  <c r="AH55" i="26"/>
  <c r="AH59" i="26"/>
  <c r="AH63" i="26"/>
  <c r="AH67" i="26"/>
  <c r="AH71" i="26"/>
  <c r="AH75" i="26"/>
  <c r="AH79" i="26"/>
  <c r="AH83" i="26"/>
  <c r="AH87" i="26"/>
  <c r="AH6" i="26"/>
  <c r="AH115" i="26"/>
  <c r="AH25" i="26"/>
  <c r="AH36" i="26"/>
  <c r="AH40" i="26"/>
  <c r="AH34" i="26"/>
  <c r="AH41" i="26"/>
  <c r="AH14" i="26"/>
  <c r="AH127" i="26"/>
  <c r="AH143" i="26"/>
  <c r="AH133" i="26"/>
  <c r="AH119" i="26"/>
  <c r="Q15" i="28" l="1"/>
  <c r="Q14" i="28"/>
  <c r="Q14" i="26"/>
  <c r="Q15" i="26"/>
  <c r="Q5" i="28"/>
  <c r="Q4" i="28"/>
  <c r="Q5" i="26"/>
  <c r="Q4" i="26"/>
  <c r="AH4" i="28"/>
  <c r="AI157" i="28"/>
  <c r="AI186" i="28"/>
  <c r="AI193" i="28"/>
  <c r="AI198" i="28"/>
  <c r="AI237" i="28"/>
  <c r="AI260" i="28"/>
  <c r="AI152" i="28"/>
  <c r="AI158" i="28"/>
  <c r="AI168" i="28"/>
  <c r="AI188" i="28"/>
  <c r="AI194" i="28"/>
  <c r="AI216" i="28"/>
  <c r="AI232" i="28"/>
  <c r="AI238" i="28"/>
  <c r="AI293" i="28"/>
  <c r="AI210" i="28"/>
  <c r="AI225" i="28"/>
  <c r="AI248" i="28"/>
  <c r="AI178" i="28"/>
  <c r="AI182" i="28"/>
  <c r="AI202" i="28"/>
  <c r="AI204" i="28"/>
  <c r="AI253" i="28"/>
  <c r="AI269" i="28"/>
  <c r="AI273" i="28"/>
  <c r="AI294" i="28"/>
  <c r="AI177" i="28"/>
  <c r="AI197" i="28"/>
  <c r="AI245" i="28"/>
  <c r="AI185" i="28"/>
  <c r="AI205" i="28"/>
  <c r="AI226" i="28"/>
  <c r="AI228" i="28"/>
  <c r="AI256" i="28"/>
  <c r="AI272" i="28"/>
  <c r="AI285" i="28"/>
  <c r="AI266" i="28"/>
  <c r="AI250" i="28"/>
  <c r="AI244" i="28"/>
  <c r="AI196" i="28"/>
  <c r="AI233" i="28"/>
  <c r="AI161" i="28"/>
  <c r="AI261" i="28"/>
  <c r="AI236" i="28"/>
  <c r="AI170" i="28"/>
  <c r="AI282" i="28"/>
  <c r="AI254" i="28"/>
  <c r="AI242" i="28"/>
  <c r="AI277" i="28"/>
  <c r="AI246" i="28"/>
  <c r="AI270" i="28"/>
  <c r="AI259" i="28"/>
  <c r="AI275" i="28"/>
  <c r="AI268" i="28"/>
  <c r="AI224" i="28"/>
  <c r="AI252" i="28"/>
  <c r="AI300" i="28"/>
  <c r="AI240" i="28"/>
  <c r="AI208" i="28"/>
  <c r="AI176" i="28"/>
  <c r="AI267" i="28"/>
  <c r="AI251" i="28"/>
  <c r="AI239" i="28"/>
  <c r="AI223" i="28"/>
  <c r="AI207" i="28"/>
  <c r="AI191" i="28"/>
  <c r="AI175" i="28"/>
  <c r="AI153" i="28"/>
  <c r="AI289" i="28"/>
  <c r="AI156" i="28"/>
  <c r="AI181" i="28"/>
  <c r="AI165" i="28"/>
  <c r="AI206" i="28"/>
  <c r="AI200" i="28"/>
  <c r="AI189" i="28"/>
  <c r="AI174" i="28"/>
  <c r="AI169" i="28"/>
  <c r="AI201" i="28"/>
  <c r="AI154" i="28"/>
  <c r="AI262" i="28"/>
  <c r="AI290" i="28"/>
  <c r="AI279" i="28"/>
  <c r="AI179" i="28"/>
  <c r="AI296" i="28"/>
  <c r="AI276" i="28"/>
  <c r="AI291" i="28"/>
  <c r="AI280" i="28"/>
  <c r="AI212" i="28"/>
  <c r="AI180" i="28"/>
  <c r="AI155" i="28"/>
  <c r="AI167" i="28"/>
  <c r="AI151" i="28"/>
  <c r="AI218" i="28"/>
  <c r="AI299" i="28"/>
  <c r="AI283" i="28"/>
  <c r="AI222" i="28"/>
  <c r="AI217" i="28"/>
  <c r="AI281" i="28"/>
  <c r="AI265" i="28"/>
  <c r="AI249" i="28"/>
  <c r="AI221" i="28"/>
  <c r="AI190" i="28"/>
  <c r="AI298" i="28"/>
  <c r="AI257" i="28"/>
  <c r="AI220" i="28"/>
  <c r="AI172" i="28"/>
  <c r="AI295" i="28"/>
  <c r="AI292" i="28"/>
  <c r="AI211" i="28"/>
  <c r="AI183" i="28"/>
  <c r="AI160" i="28"/>
  <c r="AI278" i="28"/>
  <c r="AI227" i="28"/>
  <c r="AI195" i="28"/>
  <c r="AI159" i="28"/>
  <c r="AI287" i="28"/>
  <c r="AI213" i="28"/>
  <c r="AI173" i="28"/>
  <c r="AI258" i="28"/>
  <c r="AI166" i="28"/>
  <c r="AI241" i="28"/>
  <c r="AI230" i="28"/>
  <c r="AI284" i="28"/>
  <c r="AI214" i="28"/>
  <c r="AI184" i="28"/>
  <c r="AI162" i="28"/>
  <c r="AI274" i="28"/>
  <c r="AI219" i="28"/>
  <c r="AI209" i="28"/>
  <c r="AI234" i="28"/>
  <c r="AI286" i="28"/>
  <c r="AI255" i="28"/>
  <c r="AI215" i="28"/>
  <c r="AI271" i="28"/>
  <c r="AI163" i="28"/>
  <c r="AI263" i="28"/>
  <c r="AI203" i="28"/>
  <c r="AI297" i="28"/>
  <c r="AI164" i="28"/>
  <c r="AI199" i="28"/>
  <c r="AI247" i="28"/>
  <c r="AI187" i="28"/>
  <c r="AI288" i="28"/>
  <c r="AI229" i="28"/>
  <c r="AI264" i="28"/>
  <c r="AI192" i="28"/>
  <c r="AI243" i="28"/>
  <c r="AI231" i="28"/>
  <c r="AI235" i="28"/>
  <c r="AI171" i="28"/>
  <c r="AH4" i="26"/>
  <c r="AI151" i="26"/>
  <c r="AI159" i="26"/>
  <c r="AI223" i="26"/>
  <c r="AI251" i="26"/>
  <c r="AI252" i="26"/>
  <c r="AI269" i="26"/>
  <c r="AI163" i="26"/>
  <c r="AI169" i="26"/>
  <c r="AI171" i="26"/>
  <c r="AI183" i="26"/>
  <c r="AI191" i="26"/>
  <c r="AI219" i="26"/>
  <c r="AI220" i="26"/>
  <c r="AI241" i="26"/>
  <c r="AI253" i="26"/>
  <c r="AI256" i="26"/>
  <c r="AI165" i="26"/>
  <c r="AI185" i="26"/>
  <c r="AI193" i="26"/>
  <c r="AI285" i="26"/>
  <c r="AI189" i="26"/>
  <c r="AI205" i="26"/>
  <c r="AI209" i="26"/>
  <c r="AI221" i="26"/>
  <c r="AI277" i="26"/>
  <c r="AI153" i="26"/>
  <c r="AI192" i="26"/>
  <c r="AI224" i="26"/>
  <c r="AI255" i="26"/>
  <c r="AI297" i="26"/>
  <c r="AI155" i="26"/>
  <c r="AI157" i="26"/>
  <c r="AI161" i="26"/>
  <c r="AI173" i="26"/>
  <c r="AI208" i="26"/>
  <c r="AI213" i="26"/>
  <c r="AI289" i="26"/>
  <c r="AI293" i="26"/>
  <c r="AI262" i="26"/>
  <c r="AI240" i="26"/>
  <c r="AI225" i="26"/>
  <c r="AI258" i="26"/>
  <c r="AI242" i="26"/>
  <c r="AI230" i="26"/>
  <c r="AI210" i="26"/>
  <c r="AI187" i="26"/>
  <c r="AI261" i="26"/>
  <c r="AI298" i="26"/>
  <c r="AI294" i="26"/>
  <c r="AI266" i="26"/>
  <c r="AI249" i="26"/>
  <c r="AI207" i="26"/>
  <c r="AI270" i="26"/>
  <c r="AI239" i="26"/>
  <c r="AI218" i="26"/>
  <c r="AI180" i="26"/>
  <c r="AI164" i="26"/>
  <c r="AI292" i="26"/>
  <c r="AI276" i="26"/>
  <c r="AI184" i="26"/>
  <c r="AI168" i="26"/>
  <c r="AI152" i="26"/>
  <c r="AI232" i="26"/>
  <c r="AI200" i="26"/>
  <c r="AI172" i="26"/>
  <c r="AI243" i="26"/>
  <c r="AI228" i="26"/>
  <c r="AI245" i="26"/>
  <c r="AI234" i="26"/>
  <c r="AI222" i="26"/>
  <c r="AI281" i="26"/>
  <c r="AI257" i="26"/>
  <c r="AI217" i="26"/>
  <c r="AI204" i="26"/>
  <c r="AI167" i="26"/>
  <c r="AI236" i="26"/>
  <c r="AI198" i="26"/>
  <c r="AI177" i="26"/>
  <c r="AI214" i="26"/>
  <c r="AI288" i="26"/>
  <c r="AI272" i="26"/>
  <c r="AI295" i="26"/>
  <c r="AI287" i="26"/>
  <c r="AI279" i="26"/>
  <c r="AI271" i="26"/>
  <c r="AI263" i="26"/>
  <c r="AI231" i="26"/>
  <c r="AI199" i="26"/>
  <c r="AI158" i="26"/>
  <c r="AI227" i="26"/>
  <c r="AI212" i="26"/>
  <c r="AI178" i="26"/>
  <c r="AI162" i="26"/>
  <c r="AI274" i="26"/>
  <c r="AI265" i="26"/>
  <c r="AI254" i="26"/>
  <c r="AI202" i="26"/>
  <c r="AI175" i="26"/>
  <c r="AI286" i="26"/>
  <c r="AI226" i="26"/>
  <c r="AI179" i="26"/>
  <c r="AI201" i="26"/>
  <c r="AI181" i="26"/>
  <c r="AI278" i="26"/>
  <c r="AI235" i="26"/>
  <c r="AI206" i="26"/>
  <c r="AI197" i="26"/>
  <c r="AI190" i="26"/>
  <c r="AI250" i="26"/>
  <c r="AI300" i="26"/>
  <c r="AI284" i="26"/>
  <c r="AI268" i="26"/>
  <c r="AI248" i="26"/>
  <c r="AI216" i="26"/>
  <c r="AI188" i="26"/>
  <c r="AI156" i="26"/>
  <c r="AI260" i="26"/>
  <c r="AI211" i="26"/>
  <c r="AI196" i="26"/>
  <c r="AI176" i="26"/>
  <c r="AI160" i="26"/>
  <c r="AI273" i="26"/>
  <c r="AI203" i="26"/>
  <c r="AI237" i="26"/>
  <c r="AI290" i="26"/>
  <c r="AI233" i="26"/>
  <c r="AI282" i="26"/>
  <c r="AI238" i="26"/>
  <c r="AI229" i="26"/>
  <c r="AI194" i="26"/>
  <c r="AI166" i="26"/>
  <c r="AI170" i="26"/>
  <c r="AI283" i="26"/>
  <c r="AI247" i="26"/>
  <c r="AI244" i="26"/>
  <c r="AI246" i="26"/>
  <c r="AI296" i="26"/>
  <c r="AI154" i="26"/>
  <c r="AI275" i="26"/>
  <c r="AI280" i="26"/>
  <c r="AI299" i="26"/>
  <c r="AI267" i="26"/>
  <c r="AI259" i="26"/>
  <c r="AI182" i="26"/>
  <c r="AI264" i="26"/>
  <c r="AI186" i="26"/>
  <c r="AI291" i="26"/>
  <c r="AI215" i="26"/>
  <c r="AI174" i="26"/>
  <c r="AI195" i="26"/>
  <c r="W26" i="28"/>
  <c r="X159" i="28"/>
  <c r="X163" i="28"/>
  <c r="X165" i="28"/>
  <c r="X166" i="28"/>
  <c r="X169" i="28"/>
  <c r="X191" i="28"/>
  <c r="X195" i="28"/>
  <c r="X197" i="28"/>
  <c r="X198" i="28"/>
  <c r="X201" i="28"/>
  <c r="X223" i="28"/>
  <c r="X234" i="28"/>
  <c r="X235" i="28"/>
  <c r="X153" i="28"/>
  <c r="X175" i="28"/>
  <c r="X179" i="28"/>
  <c r="X181" i="28"/>
  <c r="X182" i="28"/>
  <c r="X185" i="28"/>
  <c r="X207" i="28"/>
  <c r="X211" i="28"/>
  <c r="X213" i="28"/>
  <c r="X214" i="28"/>
  <c r="X217" i="28"/>
  <c r="X231" i="28"/>
  <c r="X243" i="28"/>
  <c r="X245" i="28"/>
  <c r="X246" i="28"/>
  <c r="X249" i="28"/>
  <c r="X265" i="28"/>
  <c r="X273" i="28"/>
  <c r="X27" i="28"/>
  <c r="X170" i="28"/>
  <c r="X187" i="28"/>
  <c r="X199" i="28"/>
  <c r="X233" i="28"/>
  <c r="X250" i="28"/>
  <c r="X277" i="28"/>
  <c r="X281" i="28"/>
  <c r="X289" i="28"/>
  <c r="X151" i="28"/>
  <c r="X186" i="28"/>
  <c r="X203" i="28"/>
  <c r="X155" i="28"/>
  <c r="X167" i="28"/>
  <c r="X202" i="28"/>
  <c r="X219" i="28"/>
  <c r="X247" i="28"/>
  <c r="X255" i="28"/>
  <c r="X259" i="28"/>
  <c r="X275" i="28"/>
  <c r="X292" i="28"/>
  <c r="X293" i="28"/>
  <c r="X297" i="28"/>
  <c r="X154" i="28"/>
  <c r="X171" i="28"/>
  <c r="X183" i="28"/>
  <c r="X218" i="28"/>
  <c r="X227" i="28"/>
  <c r="X229" i="28"/>
  <c r="X239" i="28"/>
  <c r="X251" i="28"/>
  <c r="X269" i="28"/>
  <c r="X271" i="28"/>
  <c r="X285" i="28"/>
  <c r="X287" i="28"/>
  <c r="X288" i="28"/>
  <c r="X291" i="28"/>
  <c r="X230" i="28"/>
  <c r="X215" i="28"/>
  <c r="X276" i="28"/>
  <c r="X263" i="28"/>
  <c r="X272" i="28"/>
  <c r="X156" i="28"/>
  <c r="X200" i="28"/>
  <c r="X228" i="28"/>
  <c r="X184" i="28"/>
  <c r="X256" i="28"/>
  <c r="X236" i="28"/>
  <c r="X193" i="28"/>
  <c r="X161" i="28"/>
  <c r="X242" i="28"/>
  <c r="X224" i="28"/>
  <c r="X192" i="28"/>
  <c r="X160" i="28"/>
  <c r="X300" i="28"/>
  <c r="X268" i="28"/>
  <c r="X237" i="28"/>
  <c r="X226" i="28"/>
  <c r="X296" i="28"/>
  <c r="X260" i="28"/>
  <c r="X222" i="28"/>
  <c r="X190" i="28"/>
  <c r="X158" i="28"/>
  <c r="X286" i="28"/>
  <c r="X248" i="28"/>
  <c r="X282" i="28"/>
  <c r="X264" i="28"/>
  <c r="X216" i="28"/>
  <c r="X188" i="28"/>
  <c r="X270" i="28"/>
  <c r="X172" i="28"/>
  <c r="X225" i="28"/>
  <c r="X240" i="28"/>
  <c r="X299" i="28"/>
  <c r="X267" i="28"/>
  <c r="X257" i="28"/>
  <c r="X295" i="28"/>
  <c r="X280" i="28"/>
  <c r="X254" i="28"/>
  <c r="X194" i="28"/>
  <c r="X162" i="28"/>
  <c r="X221" i="28"/>
  <c r="X189" i="28"/>
  <c r="X157" i="28"/>
  <c r="X278" i="28"/>
  <c r="X262" i="28"/>
  <c r="X204" i="28"/>
  <c r="X152" i="28"/>
  <c r="X298" i="28"/>
  <c r="X266" i="28"/>
  <c r="X244" i="28"/>
  <c r="X238" i="28"/>
  <c r="X210" i="28"/>
  <c r="X178" i="28"/>
  <c r="X284" i="28"/>
  <c r="X253" i="28"/>
  <c r="X279" i="28"/>
  <c r="X206" i="28"/>
  <c r="X174" i="28"/>
  <c r="X220" i="28"/>
  <c r="X168" i="28"/>
  <c r="X290" i="28"/>
  <c r="X274" i="28"/>
  <c r="X294" i="28"/>
  <c r="X196" i="28"/>
  <c r="X164" i="28"/>
  <c r="X232" i="28"/>
  <c r="X212" i="28"/>
  <c r="X180" i="28"/>
  <c r="X283" i="28"/>
  <c r="X209" i="28"/>
  <c r="X177" i="28"/>
  <c r="X261" i="28"/>
  <c r="X258" i="28"/>
  <c r="X252" i="28"/>
  <c r="X241" i="28"/>
  <c r="X208" i="28"/>
  <c r="X176" i="28"/>
  <c r="X205" i="28"/>
  <c r="X173" i="28"/>
  <c r="X151" i="26"/>
  <c r="X170" i="26"/>
  <c r="X171" i="26"/>
  <c r="X176" i="26"/>
  <c r="X179" i="26"/>
  <c r="X183" i="26"/>
  <c r="X202" i="26"/>
  <c r="X215" i="26"/>
  <c r="X223" i="26"/>
  <c r="X226" i="26"/>
  <c r="X227" i="26"/>
  <c r="X234" i="26"/>
  <c r="X247" i="26"/>
  <c r="X255" i="26"/>
  <c r="X258" i="26"/>
  <c r="X259" i="26"/>
  <c r="X266" i="26"/>
  <c r="X152" i="26"/>
  <c r="X158" i="26"/>
  <c r="X159" i="26"/>
  <c r="X172" i="26"/>
  <c r="X180" i="26"/>
  <c r="X182" i="26"/>
  <c r="X184" i="26"/>
  <c r="X190" i="26"/>
  <c r="X191" i="26"/>
  <c r="X203" i="26"/>
  <c r="X230" i="26"/>
  <c r="X235" i="26"/>
  <c r="X262" i="26"/>
  <c r="X267" i="26"/>
  <c r="X156" i="26"/>
  <c r="X164" i="26"/>
  <c r="X166" i="26"/>
  <c r="X168" i="26"/>
  <c r="X174" i="26"/>
  <c r="X175" i="26"/>
  <c r="X188" i="26"/>
  <c r="X196" i="26"/>
  <c r="X198" i="26"/>
  <c r="X214" i="26"/>
  <c r="X219" i="26"/>
  <c r="X246" i="26"/>
  <c r="X251" i="26"/>
  <c r="X167" i="26"/>
  <c r="X195" i="26"/>
  <c r="X210" i="26"/>
  <c r="X218" i="26"/>
  <c r="X231" i="26"/>
  <c r="X243" i="26"/>
  <c r="X293" i="26"/>
  <c r="X297" i="26"/>
  <c r="X279" i="26"/>
  <c r="X154" i="26"/>
  <c r="X160" i="26"/>
  <c r="X187" i="26"/>
  <c r="X239" i="26"/>
  <c r="X163" i="26"/>
  <c r="X199" i="26"/>
  <c r="X242" i="26"/>
  <c r="X250" i="26"/>
  <c r="X155" i="26"/>
  <c r="X186" i="26"/>
  <c r="X192" i="26"/>
  <c r="X207" i="26"/>
  <c r="X271" i="26"/>
  <c r="X281" i="26"/>
  <c r="X285" i="26"/>
  <c r="X289" i="26"/>
  <c r="X211" i="26"/>
  <c r="X263" i="26"/>
  <c r="X275" i="26"/>
  <c r="X298" i="26"/>
  <c r="X248" i="26"/>
  <c r="X280" i="26"/>
  <c r="X212" i="26"/>
  <c r="X273" i="26"/>
  <c r="X241" i="26"/>
  <c r="X209" i="26"/>
  <c r="X257" i="26"/>
  <c r="X225" i="26"/>
  <c r="X299" i="26"/>
  <c r="X283" i="26"/>
  <c r="X269" i="26"/>
  <c r="X221" i="26"/>
  <c r="X185" i="26"/>
  <c r="X249" i="26"/>
  <c r="X233" i="26"/>
  <c r="X217" i="26"/>
  <c r="X201" i="26"/>
  <c r="X286" i="26"/>
  <c r="X200" i="26"/>
  <c r="X274" i="26"/>
  <c r="X294" i="26"/>
  <c r="X228" i="26"/>
  <c r="X290" i="26"/>
  <c r="X260" i="26"/>
  <c r="X272" i="26"/>
  <c r="X268" i="26"/>
  <c r="X220" i="26"/>
  <c r="X244" i="26"/>
  <c r="X208" i="26"/>
  <c r="X197" i="26"/>
  <c r="X254" i="26"/>
  <c r="X278" i="26"/>
  <c r="X270" i="26"/>
  <c r="X169" i="26"/>
  <c r="X282" i="26"/>
  <c r="X194" i="26"/>
  <c r="X177" i="26"/>
  <c r="X165" i="26"/>
  <c r="X173" i="26"/>
  <c r="X224" i="26"/>
  <c r="X287" i="26"/>
  <c r="X236" i="26"/>
  <c r="X240" i="26"/>
  <c r="X277" i="26"/>
  <c r="X222" i="26"/>
  <c r="X292" i="26"/>
  <c r="X238" i="26"/>
  <c r="X181" i="26"/>
  <c r="X291" i="26"/>
  <c r="X253" i="26"/>
  <c r="X295" i="26"/>
  <c r="X204" i="26"/>
  <c r="X252" i="26"/>
  <c r="X264" i="26"/>
  <c r="X232" i="26"/>
  <c r="X276" i="26"/>
  <c r="X296" i="26"/>
  <c r="X288" i="26"/>
  <c r="X261" i="26"/>
  <c r="X229" i="26"/>
  <c r="X213" i="26"/>
  <c r="X265" i="26"/>
  <c r="X193" i="26"/>
  <c r="X161" i="26"/>
  <c r="X189" i="26"/>
  <c r="X157" i="26"/>
  <c r="X216" i="26"/>
  <c r="X256" i="26"/>
  <c r="X162" i="26"/>
  <c r="X178" i="26"/>
  <c r="X27" i="26"/>
  <c r="X300" i="26"/>
  <c r="X284" i="26"/>
  <c r="X206" i="26"/>
  <c r="X237" i="26"/>
  <c r="X205" i="26"/>
  <c r="X153" i="26"/>
  <c r="X245" i="26"/>
  <c r="W26" i="26"/>
  <c r="AI150" i="26"/>
  <c r="X150" i="26"/>
  <c r="X39" i="28"/>
  <c r="X37" i="28"/>
  <c r="X33" i="28"/>
  <c r="X29" i="28"/>
  <c r="X150" i="28"/>
  <c r="X148" i="28"/>
  <c r="X146" i="28"/>
  <c r="X144" i="28"/>
  <c r="X142" i="28"/>
  <c r="X140" i="28"/>
  <c r="X138" i="28"/>
  <c r="X136" i="28"/>
  <c r="X134" i="28"/>
  <c r="X132" i="28"/>
  <c r="X130" i="28"/>
  <c r="X128" i="28"/>
  <c r="X126" i="28"/>
  <c r="X124" i="28"/>
  <c r="X122" i="28"/>
  <c r="X120" i="28"/>
  <c r="X118" i="28"/>
  <c r="X116" i="28"/>
  <c r="X114" i="28"/>
  <c r="X112" i="28"/>
  <c r="X110" i="28"/>
  <c r="X108" i="28"/>
  <c r="X106" i="28"/>
  <c r="X102" i="28"/>
  <c r="X100" i="28"/>
  <c r="X94" i="28"/>
  <c r="X90" i="28"/>
  <c r="X88" i="28"/>
  <c r="X86" i="28"/>
  <c r="X84" i="28"/>
  <c r="X82" i="28"/>
  <c r="X80" i="28"/>
  <c r="X78" i="28"/>
  <c r="X76" i="28"/>
  <c r="X72" i="28"/>
  <c r="X66" i="28"/>
  <c r="X64" i="28"/>
  <c r="X60" i="28"/>
  <c r="X56" i="28"/>
  <c r="X52" i="28"/>
  <c r="X48" i="28"/>
  <c r="X46" i="28"/>
  <c r="X44" i="28"/>
  <c r="X35" i="28"/>
  <c r="X31" i="28"/>
  <c r="X104" i="28"/>
  <c r="X98" i="28"/>
  <c r="X96" i="28"/>
  <c r="X92" i="28"/>
  <c r="X74" i="28"/>
  <c r="X70" i="28"/>
  <c r="X68" i="28"/>
  <c r="X62" i="28"/>
  <c r="X58" i="28"/>
  <c r="X54" i="28"/>
  <c r="X50" i="28"/>
  <c r="X28" i="28"/>
  <c r="X53" i="28"/>
  <c r="X61" i="28"/>
  <c r="X95" i="28"/>
  <c r="X30" i="28"/>
  <c r="X43" i="28"/>
  <c r="X34" i="28"/>
  <c r="X42" i="28"/>
  <c r="X47" i="28"/>
  <c r="X55" i="28"/>
  <c r="X63" i="28"/>
  <c r="X69" i="28"/>
  <c r="X73" i="28"/>
  <c r="X77" i="28"/>
  <c r="X81" i="28"/>
  <c r="X85" i="28"/>
  <c r="X89" i="28"/>
  <c r="X93" i="28"/>
  <c r="X99" i="28"/>
  <c r="X32" i="28"/>
  <c r="X103" i="28"/>
  <c r="X49" i="28"/>
  <c r="X57" i="28"/>
  <c r="X41" i="28"/>
  <c r="X59" i="28"/>
  <c r="X79" i="28"/>
  <c r="X97" i="28"/>
  <c r="X36" i="28"/>
  <c r="X40" i="28"/>
  <c r="X105" i="28"/>
  <c r="X107" i="28"/>
  <c r="X109" i="28"/>
  <c r="X111" i="28"/>
  <c r="X113" i="28"/>
  <c r="X115" i="28"/>
  <c r="X117" i="28"/>
  <c r="X119" i="28"/>
  <c r="X121" i="28"/>
  <c r="X123" i="28"/>
  <c r="X125" i="28"/>
  <c r="X127" i="28"/>
  <c r="X129" i="28"/>
  <c r="X131" i="28"/>
  <c r="X133" i="28"/>
  <c r="X135" i="28"/>
  <c r="X137" i="28"/>
  <c r="X139" i="28"/>
  <c r="X141" i="28"/>
  <c r="X143" i="28"/>
  <c r="X145" i="28"/>
  <c r="X147" i="28"/>
  <c r="X149" i="28"/>
  <c r="X45" i="28"/>
  <c r="X83" i="28"/>
  <c r="X91" i="28"/>
  <c r="X71" i="28"/>
  <c r="X101" i="28"/>
  <c r="X65" i="28"/>
  <c r="X75" i="28"/>
  <c r="X67" i="28"/>
  <c r="X38" i="28"/>
  <c r="X51" i="28"/>
  <c r="X87" i="28"/>
  <c r="AI150" i="28"/>
  <c r="AI148" i="28"/>
  <c r="AI146" i="28"/>
  <c r="AI144" i="28"/>
  <c r="AI142" i="28"/>
  <c r="AI140" i="28"/>
  <c r="AI138" i="28"/>
  <c r="AI136" i="28"/>
  <c r="AI134" i="28"/>
  <c r="AI132" i="28"/>
  <c r="AI130" i="28"/>
  <c r="AI128" i="28"/>
  <c r="AI126" i="28"/>
  <c r="AI124" i="28"/>
  <c r="AI122" i="28"/>
  <c r="AI120" i="28"/>
  <c r="AI118" i="28"/>
  <c r="AI116" i="28"/>
  <c r="AI114" i="28"/>
  <c r="AI112" i="28"/>
  <c r="AI110" i="28"/>
  <c r="AI108" i="28"/>
  <c r="AI106" i="28"/>
  <c r="AI104" i="28"/>
  <c r="T3" i="28"/>
  <c r="AI149" i="28"/>
  <c r="AI147" i="28"/>
  <c r="AI145" i="28"/>
  <c r="AI143" i="28"/>
  <c r="AI141" i="28"/>
  <c r="AI139" i="28"/>
  <c r="AI137" i="28"/>
  <c r="AI135" i="28"/>
  <c r="AI133" i="28"/>
  <c r="AI131" i="28"/>
  <c r="AI129" i="28"/>
  <c r="AI127" i="28"/>
  <c r="AI125" i="28"/>
  <c r="AI123" i="28"/>
  <c r="AI121" i="28"/>
  <c r="AI119" i="28"/>
  <c r="AI117" i="28"/>
  <c r="AI115" i="28"/>
  <c r="AI113" i="28"/>
  <c r="AI111" i="28"/>
  <c r="AI109" i="28"/>
  <c r="AI107" i="28"/>
  <c r="AI105" i="28"/>
  <c r="AI10" i="28"/>
  <c r="AI103" i="28"/>
  <c r="AI101" i="28"/>
  <c r="AI99" i="28"/>
  <c r="AI97" i="28"/>
  <c r="AI93" i="28"/>
  <c r="AI91" i="28"/>
  <c r="AI89" i="28"/>
  <c r="AI87" i="28"/>
  <c r="AI85" i="28"/>
  <c r="AI83" i="28"/>
  <c r="AI81" i="28"/>
  <c r="AI79" i="28"/>
  <c r="AI77" i="28"/>
  <c r="AI75" i="28"/>
  <c r="AI73" i="28"/>
  <c r="AI71" i="28"/>
  <c r="AI69" i="28"/>
  <c r="AI67" i="28"/>
  <c r="AI65" i="28"/>
  <c r="AI61" i="28"/>
  <c r="AI59" i="28"/>
  <c r="AI57" i="28"/>
  <c r="AI55" i="28"/>
  <c r="AI53" i="28"/>
  <c r="AI51" i="28"/>
  <c r="AI49" i="28"/>
  <c r="AI47" i="28"/>
  <c r="AI45" i="28"/>
  <c r="AI34" i="28"/>
  <c r="AI26" i="28"/>
  <c r="AI8" i="28"/>
  <c r="AI30" i="28"/>
  <c r="AI95" i="28"/>
  <c r="AI63" i="28"/>
  <c r="AI6" i="28"/>
  <c r="AI11" i="28"/>
  <c r="AI7" i="28"/>
  <c r="AI46" i="28"/>
  <c r="AI54" i="28"/>
  <c r="AI17" i="28"/>
  <c r="AI39" i="28"/>
  <c r="AI13" i="28"/>
  <c r="AI48" i="28"/>
  <c r="AI14" i="28"/>
  <c r="AI5" i="28"/>
  <c r="AI50" i="28"/>
  <c r="AI60" i="28"/>
  <c r="AI37" i="28"/>
  <c r="AI31" i="28"/>
  <c r="AI12" i="28"/>
  <c r="AI15" i="28"/>
  <c r="AI66" i="28"/>
  <c r="AI70" i="28"/>
  <c r="AI74" i="28"/>
  <c r="AI78" i="28"/>
  <c r="AI82" i="28"/>
  <c r="AI86" i="28"/>
  <c r="AI90" i="28"/>
  <c r="AI94" i="28"/>
  <c r="AI98" i="28"/>
  <c r="AI102" i="28"/>
  <c r="AI18" i="28"/>
  <c r="AI21" i="28"/>
  <c r="AI24" i="28"/>
  <c r="AI36" i="28"/>
  <c r="AI44" i="28"/>
  <c r="AI23" i="28"/>
  <c r="AI42" i="28"/>
  <c r="AI52" i="28"/>
  <c r="AI28" i="28"/>
  <c r="AI62" i="28"/>
  <c r="AI35" i="28"/>
  <c r="AI64" i="28"/>
  <c r="AI80" i="28"/>
  <c r="AI96" i="28"/>
  <c r="AI25" i="28"/>
  <c r="AI33" i="28"/>
  <c r="AI43" i="28"/>
  <c r="AI16" i="28"/>
  <c r="AI56" i="28"/>
  <c r="AI88" i="28"/>
  <c r="AI19" i="28"/>
  <c r="AI27" i="28"/>
  <c r="AI40" i="28"/>
  <c r="AI41" i="28"/>
  <c r="AI58" i="28"/>
  <c r="AI68" i="28"/>
  <c r="AI76" i="28"/>
  <c r="AI20" i="28"/>
  <c r="AI29" i="28"/>
  <c r="AI32" i="28"/>
  <c r="AI72" i="28"/>
  <c r="AI100" i="28"/>
  <c r="AI9" i="28"/>
  <c r="AI38" i="28"/>
  <c r="AI92" i="28"/>
  <c r="AI84" i="28"/>
  <c r="AI22" i="28"/>
  <c r="AI26" i="26"/>
  <c r="AI148" i="26"/>
  <c r="AI146" i="26"/>
  <c r="AI144" i="26"/>
  <c r="AI142" i="26"/>
  <c r="AI140" i="26"/>
  <c r="AI138" i="26"/>
  <c r="AI136" i="26"/>
  <c r="AI134" i="26"/>
  <c r="AI132" i="26"/>
  <c r="AI130" i="26"/>
  <c r="AI128" i="26"/>
  <c r="AI126" i="26"/>
  <c r="AI124" i="26"/>
  <c r="AI122" i="26"/>
  <c r="AI120" i="26"/>
  <c r="AI118" i="26"/>
  <c r="AI116" i="26"/>
  <c r="AI113" i="26"/>
  <c r="AI111" i="26"/>
  <c r="AI109" i="26"/>
  <c r="AI107" i="26"/>
  <c r="AI105" i="26"/>
  <c r="AI103" i="26"/>
  <c r="AI101" i="26"/>
  <c r="AI99" i="26"/>
  <c r="AI97" i="26"/>
  <c r="AI95" i="26"/>
  <c r="AI93" i="26"/>
  <c r="AI91" i="26"/>
  <c r="AI89" i="26"/>
  <c r="AI40" i="26"/>
  <c r="AI36" i="26"/>
  <c r="AI27" i="26"/>
  <c r="AI20" i="26"/>
  <c r="AI19" i="26"/>
  <c r="AI32" i="26"/>
  <c r="AI16" i="26"/>
  <c r="AI6" i="26"/>
  <c r="AI38" i="26"/>
  <c r="AI25" i="26"/>
  <c r="T3" i="26"/>
  <c r="AI10" i="26"/>
  <c r="AI28" i="26"/>
  <c r="AI42" i="26"/>
  <c r="AI8" i="26"/>
  <c r="AI34" i="26"/>
  <c r="AI47" i="26"/>
  <c r="AI55" i="26"/>
  <c r="AI63" i="26"/>
  <c r="AI71" i="26"/>
  <c r="AI79" i="26"/>
  <c r="AI87" i="26"/>
  <c r="AI7" i="26"/>
  <c r="AI17" i="26"/>
  <c r="AI29" i="26"/>
  <c r="AI37" i="26"/>
  <c r="AI50" i="26"/>
  <c r="AI58" i="26"/>
  <c r="AI66" i="26"/>
  <c r="AI74" i="26"/>
  <c r="AI82" i="26"/>
  <c r="AI115" i="26"/>
  <c r="AI123" i="26"/>
  <c r="AI131" i="26"/>
  <c r="AI139" i="26"/>
  <c r="AI147" i="26"/>
  <c r="AI119" i="26"/>
  <c r="AI143" i="26"/>
  <c r="AI18" i="26"/>
  <c r="AI30" i="26"/>
  <c r="AI13" i="26"/>
  <c r="AI45" i="26"/>
  <c r="AI53" i="26"/>
  <c r="AI61" i="26"/>
  <c r="AI69" i="26"/>
  <c r="AI77" i="26"/>
  <c r="AI85" i="26"/>
  <c r="AI9" i="26"/>
  <c r="AI22" i="26"/>
  <c r="AI31" i="26"/>
  <c r="AI39" i="26"/>
  <c r="AI44" i="26"/>
  <c r="AI52" i="26"/>
  <c r="AI60" i="26"/>
  <c r="AI68" i="26"/>
  <c r="AI76" i="26"/>
  <c r="AI84" i="26"/>
  <c r="AI90" i="26"/>
  <c r="AI94" i="26"/>
  <c r="AI98" i="26"/>
  <c r="AI102" i="26"/>
  <c r="AI106" i="26"/>
  <c r="AI110" i="26"/>
  <c r="AI114" i="26"/>
  <c r="AI121" i="26"/>
  <c r="AI129" i="26"/>
  <c r="AI137" i="26"/>
  <c r="AI145" i="26"/>
  <c r="AI24" i="26"/>
  <c r="AI43" i="26"/>
  <c r="AI41" i="26"/>
  <c r="AI14" i="26"/>
  <c r="AI51" i="26"/>
  <c r="AI59" i="26"/>
  <c r="AI67" i="26"/>
  <c r="AI75" i="26"/>
  <c r="AI83" i="26"/>
  <c r="AI12" i="26"/>
  <c r="AI23" i="26"/>
  <c r="AI33" i="26"/>
  <c r="AI46" i="26"/>
  <c r="AI54" i="26"/>
  <c r="AI62" i="26"/>
  <c r="AI70" i="26"/>
  <c r="AI78" i="26"/>
  <c r="AI86" i="26"/>
  <c r="AI127" i="26"/>
  <c r="AI135" i="26"/>
  <c r="AI21" i="26"/>
  <c r="AI11" i="26"/>
  <c r="AI49" i="26"/>
  <c r="AI57" i="26"/>
  <c r="AI73" i="26"/>
  <c r="AI81" i="26"/>
  <c r="AI5" i="26"/>
  <c r="AI72" i="26"/>
  <c r="AI96" i="26"/>
  <c r="AI112" i="26"/>
  <c r="AI117" i="26"/>
  <c r="AI149" i="26"/>
  <c r="AI133" i="26"/>
  <c r="AI15" i="26"/>
  <c r="AI48" i="26"/>
  <c r="AI80" i="26"/>
  <c r="AI100" i="26"/>
  <c r="AI141" i="26"/>
  <c r="AI88" i="26"/>
  <c r="AI35" i="26"/>
  <c r="AI64" i="26"/>
  <c r="AI92" i="26"/>
  <c r="AI108" i="26"/>
  <c r="AI125" i="26"/>
  <c r="AI65" i="26"/>
  <c r="AI56" i="26"/>
  <c r="AI104" i="26"/>
  <c r="X114" i="26"/>
  <c r="X112" i="26"/>
  <c r="X98" i="26"/>
  <c r="X90" i="26"/>
  <c r="X110" i="26"/>
  <c r="X108" i="26"/>
  <c r="X106" i="26"/>
  <c r="X104" i="26"/>
  <c r="X102" i="26"/>
  <c r="X100" i="26"/>
  <c r="X96" i="26"/>
  <c r="X94" i="26"/>
  <c r="X92" i="26"/>
  <c r="X88" i="26"/>
  <c r="X86" i="26"/>
  <c r="X84" i="26"/>
  <c r="X82" i="26"/>
  <c r="X80" i="26"/>
  <c r="X78" i="26"/>
  <c r="X76" i="26"/>
  <c r="X74" i="26"/>
  <c r="X72" i="26"/>
  <c r="X70" i="26"/>
  <c r="X68" i="26"/>
  <c r="X66" i="26"/>
  <c r="X64" i="26"/>
  <c r="X62" i="26"/>
  <c r="X60" i="26"/>
  <c r="X58" i="26"/>
  <c r="X56" i="26"/>
  <c r="X54" i="26"/>
  <c r="X52" i="26"/>
  <c r="X50" i="26"/>
  <c r="X48" i="26"/>
  <c r="X46" i="26"/>
  <c r="X44" i="26"/>
  <c r="X35" i="26"/>
  <c r="X31" i="26"/>
  <c r="X33" i="26"/>
  <c r="X29" i="26"/>
  <c r="X39" i="26"/>
  <c r="X37" i="26"/>
  <c r="X32" i="26"/>
  <c r="X36" i="26"/>
  <c r="X40" i="26"/>
  <c r="X51" i="26"/>
  <c r="X59" i="26"/>
  <c r="X67" i="26"/>
  <c r="X75" i="26"/>
  <c r="X83" i="26"/>
  <c r="X117" i="26"/>
  <c r="X121" i="26"/>
  <c r="X125" i="26"/>
  <c r="X135" i="26"/>
  <c r="X147" i="26"/>
  <c r="X43" i="26"/>
  <c r="X118" i="26"/>
  <c r="X126" i="26"/>
  <c r="X134" i="26"/>
  <c r="X142" i="26"/>
  <c r="X138" i="26"/>
  <c r="X45" i="26"/>
  <c r="X61" i="26"/>
  <c r="X77" i="26"/>
  <c r="X85" i="26"/>
  <c r="X131" i="26"/>
  <c r="X141" i="26"/>
  <c r="X49" i="26"/>
  <c r="X57" i="26"/>
  <c r="X65" i="26"/>
  <c r="X73" i="26"/>
  <c r="X81" i="26"/>
  <c r="X89" i="26"/>
  <c r="X91" i="26"/>
  <c r="X93" i="26"/>
  <c r="X95" i="26"/>
  <c r="X97" i="26"/>
  <c r="X99" i="26"/>
  <c r="X101" i="26"/>
  <c r="X103" i="26"/>
  <c r="X105" i="26"/>
  <c r="X107" i="26"/>
  <c r="X109" i="26"/>
  <c r="X111" i="26"/>
  <c r="X113" i="26"/>
  <c r="X115" i="26"/>
  <c r="X129" i="26"/>
  <c r="X139" i="26"/>
  <c r="X145" i="26"/>
  <c r="X116" i="26"/>
  <c r="X124" i="26"/>
  <c r="X132" i="26"/>
  <c r="X140" i="26"/>
  <c r="X148" i="26"/>
  <c r="X38" i="26"/>
  <c r="X34" i="26"/>
  <c r="X47" i="26"/>
  <c r="X55" i="26"/>
  <c r="X63" i="26"/>
  <c r="X71" i="26"/>
  <c r="X79" i="26"/>
  <c r="X87" i="26"/>
  <c r="X119" i="26"/>
  <c r="X123" i="26"/>
  <c r="X127" i="26"/>
  <c r="X133" i="26"/>
  <c r="X137" i="26"/>
  <c r="X143" i="26"/>
  <c r="X41" i="26"/>
  <c r="X122" i="26"/>
  <c r="X130" i="26"/>
  <c r="X146" i="26"/>
  <c r="X30" i="26"/>
  <c r="X53" i="26"/>
  <c r="X69" i="26"/>
  <c r="X149" i="26"/>
  <c r="X42" i="26"/>
  <c r="X128" i="26"/>
  <c r="X120" i="26"/>
  <c r="X28" i="26"/>
  <c r="X136" i="26"/>
  <c r="X144" i="26"/>
  <c r="Q16" i="26" l="1"/>
  <c r="R14" i="28"/>
  <c r="R15" i="28"/>
  <c r="Q16" i="28"/>
  <c r="R14" i="26"/>
  <c r="R15" i="26"/>
  <c r="R5" i="28"/>
  <c r="R4" i="28"/>
  <c r="R5" i="26"/>
  <c r="R4" i="26"/>
  <c r="AI4" i="28"/>
  <c r="AJ158" i="28"/>
  <c r="AJ186" i="28"/>
  <c r="AJ194" i="28"/>
  <c r="AJ198" i="28"/>
  <c r="AJ238" i="28"/>
  <c r="AJ171" i="28"/>
  <c r="AJ185" i="28"/>
  <c r="AJ191" i="28"/>
  <c r="AJ197" i="28"/>
  <c r="AJ219" i="28"/>
  <c r="AJ263" i="28"/>
  <c r="AJ270" i="28"/>
  <c r="AJ157" i="28"/>
  <c r="AJ193" i="28"/>
  <c r="AJ203" i="28"/>
  <c r="AJ237" i="28"/>
  <c r="AJ260" i="28"/>
  <c r="AJ262" i="28"/>
  <c r="AJ278" i="28"/>
  <c r="AJ280" i="28"/>
  <c r="AJ289" i="28"/>
  <c r="AJ220" i="28"/>
  <c r="AJ226" i="28"/>
  <c r="AJ254" i="28"/>
  <c r="AJ264" i="28"/>
  <c r="AJ277" i="28"/>
  <c r="AJ187" i="28"/>
  <c r="AJ206" i="28"/>
  <c r="AJ216" i="28"/>
  <c r="AJ223" i="28"/>
  <c r="AJ225" i="28"/>
  <c r="AJ246" i="28"/>
  <c r="AJ257" i="28"/>
  <c r="AJ267" i="28"/>
  <c r="AJ282" i="28"/>
  <c r="AJ284" i="28"/>
  <c r="AJ295" i="28"/>
  <c r="AJ297" i="28"/>
  <c r="AJ172" i="28"/>
  <c r="AJ178" i="28"/>
  <c r="AJ202" i="28"/>
  <c r="AJ249" i="28"/>
  <c r="AJ265" i="28"/>
  <c r="AJ273" i="28"/>
  <c r="AJ294" i="28"/>
  <c r="AJ300" i="28"/>
  <c r="AJ168" i="28"/>
  <c r="AJ175" i="28"/>
  <c r="AJ177" i="28"/>
  <c r="AJ188" i="28"/>
  <c r="AJ201" i="28"/>
  <c r="AJ245" i="28"/>
  <c r="AJ279" i="28"/>
  <c r="AJ281" i="28"/>
  <c r="AJ283" i="28"/>
  <c r="AJ293" i="28"/>
  <c r="AJ296" i="28"/>
  <c r="AJ153" i="28"/>
  <c r="AJ247" i="28"/>
  <c r="AJ207" i="28"/>
  <c r="AJ298" i="28"/>
  <c r="AJ230" i="28"/>
  <c r="AJ221" i="28"/>
  <c r="AJ285" i="28"/>
  <c r="AJ244" i="28"/>
  <c r="AJ229" i="28"/>
  <c r="AJ209" i="28"/>
  <c r="AJ204" i="28"/>
  <c r="AJ155" i="28"/>
  <c r="AJ232" i="28"/>
  <c r="AJ205" i="28"/>
  <c r="AJ212" i="28"/>
  <c r="AJ180" i="28"/>
  <c r="AJ215" i="28"/>
  <c r="AJ211" i="28"/>
  <c r="AJ192" i="28"/>
  <c r="AJ243" i="28"/>
  <c r="AJ231" i="28"/>
  <c r="AJ227" i="28"/>
  <c r="AJ199" i="28"/>
  <c r="AJ195" i="28"/>
  <c r="AJ288" i="28"/>
  <c r="AJ164" i="28"/>
  <c r="AJ213" i="28"/>
  <c r="AJ184" i="28"/>
  <c r="AJ173" i="28"/>
  <c r="AJ239" i="28"/>
  <c r="AJ166" i="28"/>
  <c r="AJ261" i="28"/>
  <c r="AJ236" i="28"/>
  <c r="AJ170" i="28"/>
  <c r="AJ299" i="28"/>
  <c r="AJ214" i="28"/>
  <c r="AJ242" i="28"/>
  <c r="AJ162" i="28"/>
  <c r="AJ259" i="28"/>
  <c r="AJ275" i="28"/>
  <c r="AJ268" i="28"/>
  <c r="AJ255" i="28"/>
  <c r="AJ224" i="28"/>
  <c r="AJ274" i="28"/>
  <c r="AJ271" i="28"/>
  <c r="AJ252" i="28"/>
  <c r="AJ256" i="28"/>
  <c r="AJ240" i="28"/>
  <c r="AJ208" i="28"/>
  <c r="AJ176" i="28"/>
  <c r="AJ163" i="28"/>
  <c r="AJ287" i="28"/>
  <c r="AJ151" i="28"/>
  <c r="AJ159" i="28"/>
  <c r="AJ258" i="28"/>
  <c r="AJ156" i="28"/>
  <c r="AJ241" i="28"/>
  <c r="AJ181" i="28"/>
  <c r="AJ200" i="28"/>
  <c r="AJ189" i="28"/>
  <c r="AJ174" i="28"/>
  <c r="AJ169" i="28"/>
  <c r="AJ235" i="28"/>
  <c r="AJ269" i="28"/>
  <c r="AJ210" i="28"/>
  <c r="AJ154" i="28"/>
  <c r="AJ272" i="28"/>
  <c r="AJ276" i="28"/>
  <c r="AJ196" i="28"/>
  <c r="AJ291" i="28"/>
  <c r="AJ286" i="28"/>
  <c r="AJ266" i="28"/>
  <c r="AJ250" i="28"/>
  <c r="AJ218" i="28"/>
  <c r="AJ233" i="28"/>
  <c r="AJ222" i="28"/>
  <c r="AJ217" i="28"/>
  <c r="AJ161" i="28"/>
  <c r="AJ190" i="28"/>
  <c r="AJ248" i="28"/>
  <c r="AJ183" i="28"/>
  <c r="AJ228" i="28"/>
  <c r="AJ182" i="28"/>
  <c r="AJ179" i="28"/>
  <c r="AJ165" i="28"/>
  <c r="AJ251" i="28"/>
  <c r="AJ253" i="28"/>
  <c r="AJ152" i="28"/>
  <c r="AJ290" i="28"/>
  <c r="AJ160" i="28"/>
  <c r="AJ292" i="28"/>
  <c r="AJ234" i="28"/>
  <c r="AJ167" i="28"/>
  <c r="AI4" i="26"/>
  <c r="AJ157" i="26"/>
  <c r="AJ165" i="26"/>
  <c r="AJ169" i="26"/>
  <c r="AJ189" i="26"/>
  <c r="AJ209" i="26"/>
  <c r="AJ221" i="26"/>
  <c r="AJ241" i="26"/>
  <c r="AJ253" i="26"/>
  <c r="AJ269" i="26"/>
  <c r="AJ160" i="26"/>
  <c r="AJ277" i="26"/>
  <c r="AJ285" i="26"/>
  <c r="AJ293" i="26"/>
  <c r="AJ151" i="26"/>
  <c r="AJ159" i="26"/>
  <c r="AJ250" i="26"/>
  <c r="AJ251" i="26"/>
  <c r="AJ252" i="26"/>
  <c r="AJ264" i="26"/>
  <c r="AJ272" i="26"/>
  <c r="AJ280" i="26"/>
  <c r="AJ163" i="26"/>
  <c r="AJ167" i="26"/>
  <c r="AJ183" i="26"/>
  <c r="AJ197" i="26"/>
  <c r="AJ213" i="26"/>
  <c r="AJ288" i="26"/>
  <c r="AJ156" i="26"/>
  <c r="AJ174" i="26"/>
  <c r="AJ193" i="26"/>
  <c r="AJ201" i="26"/>
  <c r="AJ217" i="26"/>
  <c r="AJ219" i="26"/>
  <c r="AJ229" i="26"/>
  <c r="AJ236" i="26"/>
  <c r="AJ271" i="26"/>
  <c r="AJ282" i="26"/>
  <c r="AJ291" i="26"/>
  <c r="AJ162" i="26"/>
  <c r="AJ188" i="26"/>
  <c r="AJ205" i="26"/>
  <c r="AJ276" i="26"/>
  <c r="AJ287" i="26"/>
  <c r="AJ298" i="26"/>
  <c r="AJ300" i="26"/>
  <c r="AJ153" i="26"/>
  <c r="AJ171" i="26"/>
  <c r="AJ177" i="26"/>
  <c r="AJ204" i="26"/>
  <c r="AJ218" i="26"/>
  <c r="AJ220" i="26"/>
  <c r="AJ235" i="26"/>
  <c r="AJ237" i="26"/>
  <c r="AJ267" i="26"/>
  <c r="AJ274" i="26"/>
  <c r="AJ279" i="26"/>
  <c r="AJ281" i="26"/>
  <c r="AJ290" i="26"/>
  <c r="AJ292" i="26"/>
  <c r="AJ296" i="26"/>
  <c r="AJ297" i="26"/>
  <c r="AJ203" i="26"/>
  <c r="AJ175" i="26"/>
  <c r="AJ289" i="26"/>
  <c r="AJ275" i="26"/>
  <c r="AJ158" i="26"/>
  <c r="AJ155" i="26"/>
  <c r="AJ278" i="26"/>
  <c r="AJ178" i="26"/>
  <c r="AJ263" i="26"/>
  <c r="AJ246" i="26"/>
  <c r="AJ216" i="26"/>
  <c r="AJ199" i="26"/>
  <c r="AJ259" i="26"/>
  <c r="AJ227" i="26"/>
  <c r="AJ195" i="26"/>
  <c r="AJ182" i="26"/>
  <c r="AJ238" i="26"/>
  <c r="AJ223" i="26"/>
  <c r="AJ208" i="26"/>
  <c r="AJ186" i="26"/>
  <c r="AJ170" i="26"/>
  <c r="AJ154" i="26"/>
  <c r="AJ176" i="26"/>
  <c r="AJ283" i="26"/>
  <c r="AJ202" i="26"/>
  <c r="AJ233" i="26"/>
  <c r="AJ179" i="26"/>
  <c r="AJ294" i="26"/>
  <c r="AJ249" i="26"/>
  <c r="AJ262" i="26"/>
  <c r="AJ232" i="26"/>
  <c r="AJ215" i="26"/>
  <c r="AJ198" i="26"/>
  <c r="AJ258" i="26"/>
  <c r="AJ244" i="26"/>
  <c r="AJ226" i="26"/>
  <c r="AJ212" i="26"/>
  <c r="AJ194" i="26"/>
  <c r="AJ180" i="26"/>
  <c r="AJ256" i="26"/>
  <c r="AJ222" i="26"/>
  <c r="AJ207" i="26"/>
  <c r="AJ192" i="26"/>
  <c r="AJ184" i="26"/>
  <c r="AJ168" i="26"/>
  <c r="AJ152" i="26"/>
  <c r="AJ295" i="26"/>
  <c r="AJ261" i="26"/>
  <c r="AJ284" i="26"/>
  <c r="AJ266" i="26"/>
  <c r="AJ257" i="26"/>
  <c r="AJ245" i="26"/>
  <c r="AJ225" i="26"/>
  <c r="AJ172" i="26"/>
  <c r="AJ270" i="26"/>
  <c r="AJ173" i="26"/>
  <c r="AJ248" i="26"/>
  <c r="AJ231" i="26"/>
  <c r="AJ214" i="26"/>
  <c r="AJ243" i="26"/>
  <c r="AJ211" i="26"/>
  <c r="AJ166" i="26"/>
  <c r="AJ255" i="26"/>
  <c r="AJ240" i="26"/>
  <c r="AJ206" i="26"/>
  <c r="AJ191" i="26"/>
  <c r="AJ234" i="26"/>
  <c r="AJ265" i="26"/>
  <c r="AJ187" i="26"/>
  <c r="AJ286" i="26"/>
  <c r="AJ273" i="26"/>
  <c r="AJ299" i="26"/>
  <c r="AJ268" i="26"/>
  <c r="AJ181" i="26"/>
  <c r="AJ247" i="26"/>
  <c r="AJ210" i="26"/>
  <c r="AJ164" i="26"/>
  <c r="AJ190" i="26"/>
  <c r="AJ185" i="26"/>
  <c r="AJ230" i="26"/>
  <c r="AJ242" i="26"/>
  <c r="AJ196" i="26"/>
  <c r="AJ239" i="26"/>
  <c r="AJ200" i="26"/>
  <c r="AJ228" i="26"/>
  <c r="AJ161" i="26"/>
  <c r="AJ260" i="26"/>
  <c r="AJ254" i="26"/>
  <c r="AJ224" i="26"/>
  <c r="Q6" i="28"/>
  <c r="Y151" i="28"/>
  <c r="Y171" i="28"/>
  <c r="Y183" i="28"/>
  <c r="Y203" i="28"/>
  <c r="Y215" i="28"/>
  <c r="Y247" i="28"/>
  <c r="Y255" i="28"/>
  <c r="Y257" i="28"/>
  <c r="Y259" i="28"/>
  <c r="Y155" i="28"/>
  <c r="Y167" i="28"/>
  <c r="Y187" i="28"/>
  <c r="Y199" i="28"/>
  <c r="Y219" i="28"/>
  <c r="Y227" i="28"/>
  <c r="Y228" i="28"/>
  <c r="Y229" i="28"/>
  <c r="Y230" i="28"/>
  <c r="Y239" i="28"/>
  <c r="Y251" i="28"/>
  <c r="Y263" i="28"/>
  <c r="Y264" i="28"/>
  <c r="Y269" i="28"/>
  <c r="Y270" i="28"/>
  <c r="Y271" i="28"/>
  <c r="Y272" i="28"/>
  <c r="Y159" i="28"/>
  <c r="Y165" i="28"/>
  <c r="Y182" i="28"/>
  <c r="Y195" i="28"/>
  <c r="Y212" i="28"/>
  <c r="Y223" i="28"/>
  <c r="Y226" i="28"/>
  <c r="Y231" i="28"/>
  <c r="Y245" i="28"/>
  <c r="Y260" i="28"/>
  <c r="Y266" i="28"/>
  <c r="Y268" i="28"/>
  <c r="Y285" i="28"/>
  <c r="Y286" i="28"/>
  <c r="Y287" i="28"/>
  <c r="Y288" i="28"/>
  <c r="Y164" i="28"/>
  <c r="Y175" i="28"/>
  <c r="Y181" i="28"/>
  <c r="Y198" i="28"/>
  <c r="Y211" i="28"/>
  <c r="Y163" i="28"/>
  <c r="Y180" i="28"/>
  <c r="Y191" i="28"/>
  <c r="Y197" i="28"/>
  <c r="Y214" i="28"/>
  <c r="Y241" i="28"/>
  <c r="Y243" i="28"/>
  <c r="Y265" i="28"/>
  <c r="Y267" i="28"/>
  <c r="Y166" i="28"/>
  <c r="Y179" i="28"/>
  <c r="Y196" i="28"/>
  <c r="Y207" i="28"/>
  <c r="Y213" i="28"/>
  <c r="Y246" i="28"/>
  <c r="Y258" i="28"/>
  <c r="Y282" i="28"/>
  <c r="Y284" i="28"/>
  <c r="Y293" i="28"/>
  <c r="Y297" i="28"/>
  <c r="Y299" i="28"/>
  <c r="Y277" i="28"/>
  <c r="Y283" i="28"/>
  <c r="Y289" i="28"/>
  <c r="Y300" i="28"/>
  <c r="Y273" i="28"/>
  <c r="Y281" i="28"/>
  <c r="Y298" i="28"/>
  <c r="Y244" i="28"/>
  <c r="Y235" i="28"/>
  <c r="Y27" i="28"/>
  <c r="Y253" i="28"/>
  <c r="Y295" i="28"/>
  <c r="Y209" i="28"/>
  <c r="Y177" i="28"/>
  <c r="Y291" i="28"/>
  <c r="Y276" i="28"/>
  <c r="Y256" i="28"/>
  <c r="Y252" i="28"/>
  <c r="Y221" i="28"/>
  <c r="Y204" i="28"/>
  <c r="Y174" i="28"/>
  <c r="Y157" i="28"/>
  <c r="Y248" i="28"/>
  <c r="Y217" i="28"/>
  <c r="Y185" i="28"/>
  <c r="Y153" i="28"/>
  <c r="Y193" i="28"/>
  <c r="Y161" i="28"/>
  <c r="Y254" i="28"/>
  <c r="Y294" i="28"/>
  <c r="Y280" i="28"/>
  <c r="Y237" i="28"/>
  <c r="Y290" i="28"/>
  <c r="Y275" i="28"/>
  <c r="Y220" i="28"/>
  <c r="Y190" i="28"/>
  <c r="Y173" i="28"/>
  <c r="Y156" i="28"/>
  <c r="Y234" i="28"/>
  <c r="Y216" i="28"/>
  <c r="Y202" i="28"/>
  <c r="Y184" i="28"/>
  <c r="Y170" i="28"/>
  <c r="Y152" i="28"/>
  <c r="Y240" i="28"/>
  <c r="Y242" i="28"/>
  <c r="Y236" i="28"/>
  <c r="Y279" i="28"/>
  <c r="Y274" i="28"/>
  <c r="Y262" i="28"/>
  <c r="Y225" i="28"/>
  <c r="Y208" i="28"/>
  <c r="Y194" i="28"/>
  <c r="Y176" i="28"/>
  <c r="Y162" i="28"/>
  <c r="Y206" i="28"/>
  <c r="Y189" i="28"/>
  <c r="Y172" i="28"/>
  <c r="Y250" i="28"/>
  <c r="Y233" i="28"/>
  <c r="Y201" i="28"/>
  <c r="Y169" i="28"/>
  <c r="Y238" i="28"/>
  <c r="Y224" i="28"/>
  <c r="Y210" i="28"/>
  <c r="Y192" i="28"/>
  <c r="Y178" i="28"/>
  <c r="Y160" i="28"/>
  <c r="Y296" i="28"/>
  <c r="Y278" i="28"/>
  <c r="Y261" i="28"/>
  <c r="Y292" i="28"/>
  <c r="Y222" i="28"/>
  <c r="Y205" i="28"/>
  <c r="Y188" i="28"/>
  <c r="Y158" i="28"/>
  <c r="Y249" i="28"/>
  <c r="Y232" i="28"/>
  <c r="Y218" i="28"/>
  <c r="Y200" i="28"/>
  <c r="Y186" i="28"/>
  <c r="Y168" i="28"/>
  <c r="Y154" i="28"/>
  <c r="X26" i="28"/>
  <c r="Y156" i="26"/>
  <c r="Y164" i="26"/>
  <c r="Y168" i="26"/>
  <c r="Y174" i="26"/>
  <c r="Y175" i="26"/>
  <c r="Y177" i="26"/>
  <c r="Y188" i="26"/>
  <c r="Y196" i="26"/>
  <c r="Y214" i="26"/>
  <c r="Y217" i="26"/>
  <c r="Y219" i="26"/>
  <c r="Y220" i="26"/>
  <c r="Y246" i="26"/>
  <c r="Y249" i="26"/>
  <c r="Y251" i="26"/>
  <c r="Y252" i="26"/>
  <c r="Y151" i="26"/>
  <c r="Y170" i="26"/>
  <c r="Y171" i="26"/>
  <c r="Y173" i="26"/>
  <c r="Y176" i="26"/>
  <c r="Y179" i="26"/>
  <c r="Y183" i="26"/>
  <c r="Y202" i="26"/>
  <c r="Y205" i="26"/>
  <c r="Y215" i="26"/>
  <c r="Y216" i="26"/>
  <c r="Y223" i="26"/>
  <c r="Y224" i="26"/>
  <c r="Y227" i="26"/>
  <c r="Y228" i="26"/>
  <c r="Y234" i="26"/>
  <c r="Y237" i="26"/>
  <c r="Y247" i="26"/>
  <c r="Y248" i="26"/>
  <c r="Y255" i="26"/>
  <c r="Y256" i="26"/>
  <c r="Y259" i="26"/>
  <c r="Y260" i="26"/>
  <c r="Y266" i="26"/>
  <c r="Y154" i="26"/>
  <c r="Y155" i="26"/>
  <c r="Y157" i="26"/>
  <c r="Y160" i="26"/>
  <c r="Y163" i="26"/>
  <c r="Y167" i="26"/>
  <c r="Y186" i="26"/>
  <c r="Y187" i="26"/>
  <c r="Y189" i="26"/>
  <c r="Y192" i="26"/>
  <c r="Y195" i="26"/>
  <c r="Y199" i="26"/>
  <c r="Y200" i="26"/>
  <c r="Y207" i="26"/>
  <c r="Y208" i="26"/>
  <c r="Y211" i="26"/>
  <c r="Y212" i="26"/>
  <c r="Y218" i="26"/>
  <c r="Y221" i="26"/>
  <c r="Y231" i="26"/>
  <c r="Y232" i="26"/>
  <c r="Y239" i="26"/>
  <c r="Y240" i="26"/>
  <c r="Y243" i="26"/>
  <c r="Y244" i="26"/>
  <c r="Y250" i="26"/>
  <c r="Y253" i="26"/>
  <c r="Y263" i="26"/>
  <c r="Y264" i="26"/>
  <c r="Y271" i="26"/>
  <c r="Y172" i="26"/>
  <c r="Y184" i="26"/>
  <c r="Y233" i="26"/>
  <c r="Y262" i="26"/>
  <c r="Y268" i="26"/>
  <c r="Y281" i="26"/>
  <c r="Y285" i="26"/>
  <c r="Y289" i="26"/>
  <c r="Y290" i="26"/>
  <c r="Y292" i="26"/>
  <c r="Y296" i="26"/>
  <c r="Y152" i="26"/>
  <c r="Y201" i="26"/>
  <c r="Y230" i="26"/>
  <c r="Y265" i="26"/>
  <c r="Y158" i="26"/>
  <c r="Y191" i="26"/>
  <c r="Y193" i="26"/>
  <c r="Y203" i="26"/>
  <c r="Y236" i="26"/>
  <c r="Y267" i="26"/>
  <c r="Y293" i="26"/>
  <c r="Y297" i="26"/>
  <c r="Y298" i="26"/>
  <c r="Y300" i="26"/>
  <c r="Y269" i="26"/>
  <c r="Y159" i="26"/>
  <c r="Y161" i="26"/>
  <c r="Y180" i="26"/>
  <c r="Y190" i="26"/>
  <c r="Y204" i="26"/>
  <c r="Y235" i="26"/>
  <c r="Y272" i="26"/>
  <c r="Y275" i="26"/>
  <c r="Y279" i="26"/>
  <c r="Y280" i="26"/>
  <c r="Y284" i="26"/>
  <c r="Y288" i="26"/>
  <c r="Y291" i="26"/>
  <c r="Y27" i="26"/>
  <c r="Y153" i="26"/>
  <c r="Y242" i="26"/>
  <c r="Y245" i="26"/>
  <c r="Y287" i="26"/>
  <c r="Y258" i="26"/>
  <c r="Y210" i="26"/>
  <c r="Y169" i="26"/>
  <c r="Y295" i="26"/>
  <c r="Y165" i="26"/>
  <c r="Y197" i="26"/>
  <c r="Y254" i="26"/>
  <c r="Y270" i="26"/>
  <c r="Y226" i="26"/>
  <c r="Y182" i="26"/>
  <c r="Y185" i="26"/>
  <c r="Y241" i="26"/>
  <c r="Y222" i="26"/>
  <c r="Y209" i="26"/>
  <c r="Y238" i="26"/>
  <c r="Y225" i="26"/>
  <c r="Y206" i="26"/>
  <c r="Y283" i="26"/>
  <c r="Y294" i="26"/>
  <c r="Y274" i="26"/>
  <c r="Y229" i="26"/>
  <c r="Y166" i="26"/>
  <c r="Y194" i="26"/>
  <c r="Y162" i="26"/>
  <c r="Y276" i="26"/>
  <c r="Y278" i="26"/>
  <c r="Y282" i="26"/>
  <c r="Y198" i="26"/>
  <c r="Y277" i="26"/>
  <c r="Y299" i="26"/>
  <c r="Y286" i="26"/>
  <c r="Y261" i="26"/>
  <c r="Y213" i="26"/>
  <c r="Y178" i="26"/>
  <c r="Y273" i="26"/>
  <c r="Y257" i="26"/>
  <c r="Y181" i="26"/>
  <c r="X26" i="26"/>
  <c r="Y150" i="26"/>
  <c r="Q6" i="26"/>
  <c r="AJ150" i="26"/>
  <c r="AJ103" i="28"/>
  <c r="AJ101" i="28"/>
  <c r="AJ99" i="28"/>
  <c r="AJ97" i="28"/>
  <c r="AJ95" i="28"/>
  <c r="AJ93" i="28"/>
  <c r="AJ91" i="28"/>
  <c r="AJ89" i="28"/>
  <c r="AJ87" i="28"/>
  <c r="AJ83" i="28"/>
  <c r="AJ81" i="28"/>
  <c r="AJ79" i="28"/>
  <c r="AJ77" i="28"/>
  <c r="AJ75" i="28"/>
  <c r="AJ73" i="28"/>
  <c r="AJ69" i="28"/>
  <c r="AJ61" i="28"/>
  <c r="AJ59" i="28"/>
  <c r="AJ57" i="28"/>
  <c r="AJ53" i="28"/>
  <c r="AJ51" i="28"/>
  <c r="AJ49" i="28"/>
  <c r="AJ47" i="28"/>
  <c r="AJ34" i="28"/>
  <c r="AJ28" i="28"/>
  <c r="AJ9" i="28"/>
  <c r="AJ43" i="28"/>
  <c r="AJ30" i="28"/>
  <c r="AJ24" i="28"/>
  <c r="AJ21" i="28"/>
  <c r="AJ13" i="28"/>
  <c r="AJ12" i="28"/>
  <c r="AJ85" i="28"/>
  <c r="AJ71" i="28"/>
  <c r="AJ67" i="28"/>
  <c r="AJ65" i="28"/>
  <c r="AJ63" i="28"/>
  <c r="AJ55" i="28"/>
  <c r="AJ45" i="28"/>
  <c r="AJ42" i="28"/>
  <c r="AJ41" i="28"/>
  <c r="AJ8" i="28"/>
  <c r="AJ18" i="28"/>
  <c r="AJ15" i="28"/>
  <c r="AJ14" i="28"/>
  <c r="AJ11" i="28"/>
  <c r="AJ7" i="28"/>
  <c r="AJ6" i="28"/>
  <c r="AJ5" i="28"/>
  <c r="AJ27" i="28"/>
  <c r="AJ36" i="28"/>
  <c r="AJ20" i="28"/>
  <c r="AJ19" i="28"/>
  <c r="AJ10" i="28"/>
  <c r="AJ32" i="28"/>
  <c r="AJ25" i="28"/>
  <c r="AJ40" i="28"/>
  <c r="AJ16" i="28"/>
  <c r="AJ17" i="28"/>
  <c r="AJ29" i="28"/>
  <c r="AJ37" i="28"/>
  <c r="AJ50" i="28"/>
  <c r="AJ58" i="28"/>
  <c r="AJ66" i="28"/>
  <c r="AJ74" i="28"/>
  <c r="AJ82" i="28"/>
  <c r="AJ90" i="28"/>
  <c r="AJ98" i="28"/>
  <c r="AJ38" i="28"/>
  <c r="AJ31" i="28"/>
  <c r="AJ48" i="28"/>
  <c r="AJ60" i="28"/>
  <c r="AJ70" i="28"/>
  <c r="AJ80" i="28"/>
  <c r="AJ92" i="28"/>
  <c r="AJ102" i="28"/>
  <c r="AJ106" i="28"/>
  <c r="AJ114" i="28"/>
  <c r="AJ122" i="28"/>
  <c r="AJ130" i="28"/>
  <c r="AJ138" i="28"/>
  <c r="AJ146" i="28"/>
  <c r="AJ107" i="28"/>
  <c r="AJ115" i="28"/>
  <c r="AJ123" i="28"/>
  <c r="AJ131" i="28"/>
  <c r="AJ139" i="28"/>
  <c r="AJ147" i="28"/>
  <c r="AJ26" i="28"/>
  <c r="AJ22" i="28"/>
  <c r="AJ33" i="28"/>
  <c r="AJ52" i="28"/>
  <c r="AJ62" i="28"/>
  <c r="AJ72" i="28"/>
  <c r="AJ84" i="28"/>
  <c r="AJ94" i="28"/>
  <c r="AJ104" i="28"/>
  <c r="AJ112" i="28"/>
  <c r="AJ120" i="28"/>
  <c r="AJ128" i="28"/>
  <c r="AJ136" i="28"/>
  <c r="AJ144" i="28"/>
  <c r="AJ105" i="28"/>
  <c r="AJ113" i="28"/>
  <c r="AJ121" i="28"/>
  <c r="AJ129" i="28"/>
  <c r="AJ137" i="28"/>
  <c r="AJ145" i="28"/>
  <c r="AJ39" i="28"/>
  <c r="AJ46" i="28"/>
  <c r="AJ56" i="28"/>
  <c r="AJ68" i="28"/>
  <c r="AJ78" i="28"/>
  <c r="AJ88" i="28"/>
  <c r="AJ100" i="28"/>
  <c r="AJ108" i="28"/>
  <c r="AJ116" i="28"/>
  <c r="AJ124" i="28"/>
  <c r="AJ132" i="28"/>
  <c r="AJ140" i="28"/>
  <c r="AJ148" i="28"/>
  <c r="AJ44" i="28"/>
  <c r="AJ86" i="28"/>
  <c r="AJ118" i="28"/>
  <c r="AJ134" i="28"/>
  <c r="AJ150" i="28"/>
  <c r="AJ111" i="28"/>
  <c r="AJ127" i="28"/>
  <c r="AJ143" i="28"/>
  <c r="AJ54" i="28"/>
  <c r="AJ96" i="28"/>
  <c r="AJ117" i="28"/>
  <c r="AJ133" i="28"/>
  <c r="AJ149" i="28"/>
  <c r="AJ23" i="28"/>
  <c r="AJ64" i="28"/>
  <c r="AJ110" i="28"/>
  <c r="AJ126" i="28"/>
  <c r="AJ142" i="28"/>
  <c r="AJ119" i="28"/>
  <c r="AJ135" i="28"/>
  <c r="AJ35" i="28"/>
  <c r="AJ76" i="28"/>
  <c r="AJ109" i="28"/>
  <c r="AJ125" i="28"/>
  <c r="AJ141" i="28"/>
  <c r="Y30" i="28"/>
  <c r="Y40" i="28"/>
  <c r="Y38" i="28"/>
  <c r="Y36" i="28"/>
  <c r="Y29" i="28"/>
  <c r="Y31" i="28"/>
  <c r="Y34" i="28"/>
  <c r="Y32" i="28"/>
  <c r="Y47" i="28"/>
  <c r="Y51" i="28"/>
  <c r="Y55" i="28"/>
  <c r="Y59" i="28"/>
  <c r="Y63" i="28"/>
  <c r="Y67" i="28"/>
  <c r="Y71" i="28"/>
  <c r="Y75" i="28"/>
  <c r="Y79" i="28"/>
  <c r="Y83" i="28"/>
  <c r="Y87" i="28"/>
  <c r="Y91" i="28"/>
  <c r="Y95" i="28"/>
  <c r="Y99" i="28"/>
  <c r="Y103" i="28"/>
  <c r="Y43" i="28"/>
  <c r="Y45" i="28"/>
  <c r="Y50" i="28"/>
  <c r="Y56" i="28"/>
  <c r="Y61" i="28"/>
  <c r="Y66" i="28"/>
  <c r="Y72" i="28"/>
  <c r="Y77" i="28"/>
  <c r="Y82" i="28"/>
  <c r="Y88" i="28"/>
  <c r="Y93" i="28"/>
  <c r="Y98" i="28"/>
  <c r="Y104" i="28"/>
  <c r="Y41" i="28"/>
  <c r="Y105" i="28"/>
  <c r="Y110" i="28"/>
  <c r="Y113" i="28"/>
  <c r="Y118" i="28"/>
  <c r="Y121" i="28"/>
  <c r="Y126" i="28"/>
  <c r="Y129" i="28"/>
  <c r="Y134" i="28"/>
  <c r="Y137" i="28"/>
  <c r="Y142" i="28"/>
  <c r="Y145" i="28"/>
  <c r="Y150" i="28"/>
  <c r="Y37" i="28"/>
  <c r="Y46" i="28"/>
  <c r="Y52" i="28"/>
  <c r="Y57" i="28"/>
  <c r="Y62" i="28"/>
  <c r="Y68" i="28"/>
  <c r="Y73" i="28"/>
  <c r="Y78" i="28"/>
  <c r="Y84" i="28"/>
  <c r="Y89" i="28"/>
  <c r="Y94" i="28"/>
  <c r="Y100" i="28"/>
  <c r="Y42" i="28"/>
  <c r="Y108" i="28"/>
  <c r="Y111" i="28"/>
  <c r="Y116" i="28"/>
  <c r="Y119" i="28"/>
  <c r="Y124" i="28"/>
  <c r="Y127" i="28"/>
  <c r="Y132" i="28"/>
  <c r="Y135" i="28"/>
  <c r="Y140" i="28"/>
  <c r="Y143" i="28"/>
  <c r="Y148" i="28"/>
  <c r="Y33" i="28"/>
  <c r="Y35" i="28"/>
  <c r="Y44" i="28"/>
  <c r="Y49" i="28"/>
  <c r="Y54" i="28"/>
  <c r="Y60" i="28"/>
  <c r="Y65" i="28"/>
  <c r="Y70" i="28"/>
  <c r="Y76" i="28"/>
  <c r="Y81" i="28"/>
  <c r="Y86" i="28"/>
  <c r="Y92" i="28"/>
  <c r="Y97" i="28"/>
  <c r="Y102" i="28"/>
  <c r="Y28" i="28"/>
  <c r="Y64" i="28"/>
  <c r="Y85" i="28"/>
  <c r="Y106" i="28"/>
  <c r="Y117" i="28"/>
  <c r="Y122" i="28"/>
  <c r="Y133" i="28"/>
  <c r="Y138" i="28"/>
  <c r="Y149" i="28"/>
  <c r="Y48" i="28"/>
  <c r="Y69" i="28"/>
  <c r="Y90" i="28"/>
  <c r="Y107" i="28"/>
  <c r="Y112" i="28"/>
  <c r="Y123" i="28"/>
  <c r="Y128" i="28"/>
  <c r="Y139" i="28"/>
  <c r="Y144" i="28"/>
  <c r="Y39" i="28"/>
  <c r="Y53" i="28"/>
  <c r="Y74" i="28"/>
  <c r="Y96" i="28"/>
  <c r="Y109" i="28"/>
  <c r="Y114" i="28"/>
  <c r="Y125" i="28"/>
  <c r="Y130" i="28"/>
  <c r="Y141" i="28"/>
  <c r="Y146" i="28"/>
  <c r="Y58" i="28"/>
  <c r="Y80" i="28"/>
  <c r="Y101" i="28"/>
  <c r="Y115" i="28"/>
  <c r="Y120" i="28"/>
  <c r="Y131" i="28"/>
  <c r="Y136" i="28"/>
  <c r="Y147" i="28"/>
  <c r="AJ149" i="26"/>
  <c r="AJ147" i="26"/>
  <c r="AJ145" i="26"/>
  <c r="AJ143" i="26"/>
  <c r="AJ141" i="26"/>
  <c r="AJ139" i="26"/>
  <c r="AJ137" i="26"/>
  <c r="AJ135" i="26"/>
  <c r="AJ133" i="26"/>
  <c r="AJ131" i="26"/>
  <c r="AJ129" i="26"/>
  <c r="AJ127" i="26"/>
  <c r="AJ125" i="26"/>
  <c r="AJ123" i="26"/>
  <c r="AJ121" i="26"/>
  <c r="AJ119" i="26"/>
  <c r="AJ117" i="26"/>
  <c r="AJ115" i="26"/>
  <c r="AJ40" i="26"/>
  <c r="AJ38" i="26"/>
  <c r="AJ36" i="26"/>
  <c r="AJ27" i="26"/>
  <c r="AJ25" i="26"/>
  <c r="AJ20" i="26"/>
  <c r="AJ19" i="26"/>
  <c r="AJ16" i="26"/>
  <c r="AJ6" i="26"/>
  <c r="AJ32" i="26"/>
  <c r="AJ14" i="26"/>
  <c r="AJ13" i="26"/>
  <c r="AJ49" i="26"/>
  <c r="AJ63" i="26"/>
  <c r="AJ77" i="26"/>
  <c r="AJ34" i="26"/>
  <c r="AJ55" i="26"/>
  <c r="AJ75" i="26"/>
  <c r="AJ8" i="26"/>
  <c r="AJ96" i="26"/>
  <c r="AJ106" i="26"/>
  <c r="AJ50" i="26"/>
  <c r="AJ58" i="26"/>
  <c r="AJ66" i="26"/>
  <c r="AJ74" i="26"/>
  <c r="AJ82" i="26"/>
  <c r="AJ29" i="26"/>
  <c r="AJ102" i="26"/>
  <c r="AJ108" i="26"/>
  <c r="AJ39" i="26"/>
  <c r="AJ11" i="26"/>
  <c r="AJ24" i="26"/>
  <c r="AJ101" i="26"/>
  <c r="AJ111" i="26"/>
  <c r="AJ128" i="26"/>
  <c r="AJ138" i="26"/>
  <c r="AJ144" i="26"/>
  <c r="AJ91" i="26"/>
  <c r="AJ120" i="26"/>
  <c r="AJ124" i="26"/>
  <c r="AJ134" i="26"/>
  <c r="AJ99" i="26"/>
  <c r="AJ126" i="26"/>
  <c r="AJ136" i="26"/>
  <c r="AJ59" i="26"/>
  <c r="AJ100" i="26"/>
  <c r="AJ21" i="26"/>
  <c r="AJ107" i="26"/>
  <c r="AJ146" i="26"/>
  <c r="AJ53" i="26"/>
  <c r="AJ67" i="26"/>
  <c r="AJ81" i="26"/>
  <c r="AJ41" i="26"/>
  <c r="AJ61" i="26"/>
  <c r="AJ79" i="26"/>
  <c r="AJ26" i="26"/>
  <c r="AJ12" i="26"/>
  <c r="AJ44" i="26"/>
  <c r="AJ52" i="26"/>
  <c r="AJ60" i="26"/>
  <c r="AJ68" i="26"/>
  <c r="AJ76" i="26"/>
  <c r="AJ84" i="26"/>
  <c r="AJ5" i="26"/>
  <c r="AJ22" i="26"/>
  <c r="AJ90" i="26"/>
  <c r="AJ110" i="26"/>
  <c r="AJ7" i="26"/>
  <c r="AJ23" i="26"/>
  <c r="AJ30" i="26"/>
  <c r="AJ89" i="26"/>
  <c r="AJ103" i="26"/>
  <c r="AJ113" i="26"/>
  <c r="AJ132" i="26"/>
  <c r="AJ142" i="26"/>
  <c r="AJ93" i="26"/>
  <c r="AJ130" i="26"/>
  <c r="AJ140" i="26"/>
  <c r="AJ45" i="26"/>
  <c r="AJ57" i="26"/>
  <c r="AJ71" i="26"/>
  <c r="AJ83" i="26"/>
  <c r="AJ28" i="26"/>
  <c r="AJ65" i="26"/>
  <c r="AJ85" i="26"/>
  <c r="AJ33" i="26"/>
  <c r="AJ92" i="26"/>
  <c r="AJ35" i="26"/>
  <c r="AJ46" i="26"/>
  <c r="AJ54" i="26"/>
  <c r="AJ62" i="26"/>
  <c r="AJ70" i="26"/>
  <c r="AJ78" i="26"/>
  <c r="AJ86" i="26"/>
  <c r="AJ9" i="26"/>
  <c r="AJ98" i="26"/>
  <c r="AJ112" i="26"/>
  <c r="AJ17" i="26"/>
  <c r="AJ37" i="26"/>
  <c r="AJ18" i="26"/>
  <c r="AJ31" i="26"/>
  <c r="AJ43" i="26"/>
  <c r="AJ95" i="26"/>
  <c r="AJ105" i="26"/>
  <c r="AJ148" i="26"/>
  <c r="AJ118" i="26"/>
  <c r="AJ122" i="26"/>
  <c r="AJ47" i="26"/>
  <c r="AJ73" i="26"/>
  <c r="AJ87" i="26"/>
  <c r="AJ51" i="26"/>
  <c r="AJ69" i="26"/>
  <c r="AJ42" i="26"/>
  <c r="AJ15" i="26"/>
  <c r="AJ94" i="26"/>
  <c r="AJ104" i="26"/>
  <c r="AJ114" i="26"/>
  <c r="AJ48" i="26"/>
  <c r="AJ56" i="26"/>
  <c r="AJ64" i="26"/>
  <c r="AJ72" i="26"/>
  <c r="AJ80" i="26"/>
  <c r="AJ88" i="26"/>
  <c r="AJ10" i="26"/>
  <c r="AJ97" i="26"/>
  <c r="AJ116" i="26"/>
  <c r="AJ109" i="26"/>
  <c r="Y32" i="26"/>
  <c r="Y87" i="26"/>
  <c r="Y85" i="26"/>
  <c r="Y83" i="26"/>
  <c r="Y79" i="26"/>
  <c r="Y77" i="26"/>
  <c r="Y75" i="26"/>
  <c r="Y73" i="26"/>
  <c r="Y71" i="26"/>
  <c r="Y65" i="26"/>
  <c r="Y63" i="26"/>
  <c r="Y59" i="26"/>
  <c r="Y57" i="26"/>
  <c r="Y55" i="26"/>
  <c r="Y51" i="26"/>
  <c r="Y49" i="26"/>
  <c r="Y45" i="26"/>
  <c r="Y149" i="26"/>
  <c r="Y148" i="26"/>
  <c r="Y147" i="26"/>
  <c r="Y146" i="26"/>
  <c r="Y145" i="26"/>
  <c r="Y144" i="26"/>
  <c r="Y143" i="26"/>
  <c r="Y142" i="26"/>
  <c r="Y141" i="26"/>
  <c r="Y140" i="26"/>
  <c r="Y139" i="26"/>
  <c r="Y138" i="26"/>
  <c r="Y137" i="26"/>
  <c r="Y136" i="26"/>
  <c r="Y135" i="26"/>
  <c r="Y134" i="26"/>
  <c r="Y133" i="26"/>
  <c r="Y132" i="26"/>
  <c r="Y131" i="26"/>
  <c r="Y130" i="26"/>
  <c r="Y129" i="26"/>
  <c r="Y128" i="26"/>
  <c r="Y127" i="26"/>
  <c r="Y126" i="26"/>
  <c r="Y125" i="26"/>
  <c r="Y124" i="26"/>
  <c r="Y123" i="26"/>
  <c r="Y122" i="26"/>
  <c r="Y121" i="26"/>
  <c r="Y120" i="26"/>
  <c r="Y119" i="26"/>
  <c r="Y118" i="26"/>
  <c r="Y117" i="26"/>
  <c r="Y116" i="26"/>
  <c r="Y115" i="26"/>
  <c r="Y113" i="26"/>
  <c r="Y111" i="26"/>
  <c r="Y109" i="26"/>
  <c r="Y107" i="26"/>
  <c r="Y105" i="26"/>
  <c r="Y103" i="26"/>
  <c r="Y101" i="26"/>
  <c r="Y99" i="26"/>
  <c r="Y97" i="26"/>
  <c r="Y95" i="26"/>
  <c r="Y93" i="26"/>
  <c r="Y91" i="26"/>
  <c r="Y89" i="26"/>
  <c r="Y81" i="26"/>
  <c r="Y69" i="26"/>
  <c r="Y67" i="26"/>
  <c r="Y61" i="26"/>
  <c r="Y53" i="26"/>
  <c r="Y47" i="26"/>
  <c r="Y34" i="26"/>
  <c r="Y46" i="26"/>
  <c r="Y64" i="26"/>
  <c r="Y76" i="26"/>
  <c r="Y88" i="26"/>
  <c r="Y48" i="26"/>
  <c r="Y62" i="26"/>
  <c r="Y84" i="26"/>
  <c r="Y39" i="26"/>
  <c r="Y42" i="26"/>
  <c r="Y90" i="26"/>
  <c r="Y92" i="26"/>
  <c r="Y94" i="26"/>
  <c r="Y96" i="26"/>
  <c r="Y98" i="26"/>
  <c r="Y100" i="26"/>
  <c r="Y102" i="26"/>
  <c r="Y104" i="26"/>
  <c r="Y106" i="26"/>
  <c r="Y108" i="26"/>
  <c r="Y110" i="26"/>
  <c r="Y112" i="26"/>
  <c r="Y114" i="26"/>
  <c r="Y35" i="26"/>
  <c r="Y56" i="26"/>
  <c r="Y82" i="26"/>
  <c r="Y30" i="26"/>
  <c r="Y52" i="26"/>
  <c r="Y66" i="26"/>
  <c r="Y78" i="26"/>
  <c r="Y50" i="26"/>
  <c r="Y68" i="26"/>
  <c r="Y36" i="26"/>
  <c r="Y40" i="26"/>
  <c r="Y58" i="26"/>
  <c r="Y72" i="26"/>
  <c r="Y80" i="26"/>
  <c r="Y54" i="26"/>
  <c r="Y70" i="26"/>
  <c r="Y29" i="26"/>
  <c r="Y33" i="26"/>
  <c r="Y43" i="26"/>
  <c r="Y28" i="26"/>
  <c r="Y37" i="26"/>
  <c r="Y41" i="26"/>
  <c r="Y44" i="26"/>
  <c r="Y60" i="26"/>
  <c r="Y74" i="26"/>
  <c r="Y86" i="26"/>
  <c r="Y31" i="26"/>
  <c r="Y38" i="26"/>
  <c r="R16" i="26" l="1"/>
  <c r="S15" i="28"/>
  <c r="S14" i="28"/>
  <c r="R16" i="28"/>
  <c r="S15" i="26"/>
  <c r="S14" i="26"/>
  <c r="S5" i="28"/>
  <c r="S4" i="28"/>
  <c r="S5" i="26"/>
  <c r="S4" i="26"/>
  <c r="AJ4" i="28"/>
  <c r="AJ4" i="26"/>
  <c r="Y26" i="28"/>
  <c r="Y26" i="26"/>
  <c r="R6" i="26"/>
  <c r="R6" i="28"/>
  <c r="S16" i="28" l="1"/>
  <c r="S16" i="26"/>
  <c r="T14" i="28"/>
  <c r="T15" i="28"/>
  <c r="T15" i="26"/>
  <c r="T14" i="26"/>
  <c r="T5" i="28"/>
  <c r="T4" i="28"/>
  <c r="T5" i="26"/>
  <c r="T4" i="26"/>
  <c r="S6" i="26"/>
  <c r="S6" i="28"/>
  <c r="T16" i="26" l="1"/>
  <c r="T16" i="28"/>
  <c r="T6" i="28"/>
  <c r="T6" i="26"/>
  <c r="F76" i="17" l="1"/>
  <c r="E79" i="17"/>
  <c r="E47" i="17"/>
  <c r="E56" i="17" s="1"/>
  <c r="J17" i="3" l="1"/>
  <c r="AH111" i="13" s="1"/>
  <c r="J16" i="3"/>
  <c r="AF111" i="13" s="1"/>
  <c r="J15" i="3"/>
  <c r="AD111" i="13" s="1"/>
  <c r="J14" i="3"/>
  <c r="AB111" i="13" s="1"/>
  <c r="J13" i="3"/>
  <c r="Z111" i="13" s="1"/>
  <c r="J12" i="3"/>
  <c r="X111" i="13" s="1"/>
  <c r="J11" i="3"/>
  <c r="V111" i="13" s="1"/>
  <c r="J10" i="3"/>
  <c r="T111" i="13" s="1"/>
  <c r="J9" i="3"/>
  <c r="R111" i="13" s="1"/>
  <c r="J8" i="3"/>
  <c r="P111" i="13" s="1"/>
  <c r="J7" i="3"/>
  <c r="N111" i="13" s="1"/>
  <c r="J6" i="3"/>
  <c r="L111" i="13" s="1"/>
  <c r="H17" i="3"/>
  <c r="AH109" i="13" s="1"/>
  <c r="H16" i="3"/>
  <c r="AF109" i="13" s="1"/>
  <c r="H14" i="3"/>
  <c r="AB109" i="13" s="1"/>
  <c r="H13" i="3"/>
  <c r="Z109" i="13" s="1"/>
  <c r="H12" i="3"/>
  <c r="X109" i="13" s="1"/>
  <c r="H11" i="3"/>
  <c r="V109" i="13" s="1"/>
  <c r="H10" i="3"/>
  <c r="T109" i="13" s="1"/>
  <c r="H9" i="3"/>
  <c r="R109" i="13" s="1"/>
  <c r="H8" i="3"/>
  <c r="P109" i="13" s="1"/>
  <c r="H7" i="3"/>
  <c r="N109" i="13" s="1"/>
  <c r="H6" i="3"/>
  <c r="L109" i="13" s="1"/>
  <c r="I6" i="3"/>
  <c r="L110" i="13" s="1"/>
  <c r="I7" i="3"/>
  <c r="I8" i="3"/>
  <c r="P110" i="13" s="1"/>
  <c r="I9" i="3"/>
  <c r="R110" i="13" s="1"/>
  <c r="I10" i="3"/>
  <c r="T110" i="13" s="1"/>
  <c r="I11" i="3"/>
  <c r="V110" i="13" s="1"/>
  <c r="I12" i="3"/>
  <c r="X110" i="13" s="1"/>
  <c r="I13" i="3"/>
  <c r="Z110" i="13" s="1"/>
  <c r="I14" i="3"/>
  <c r="AB110" i="13" s="1"/>
  <c r="I15" i="3"/>
  <c r="AD110" i="13" s="1"/>
  <c r="I16" i="3"/>
  <c r="I17" i="3"/>
  <c r="AH110" i="13" s="1"/>
  <c r="G17" i="3"/>
  <c r="AH108" i="13" s="1"/>
  <c r="G16" i="3"/>
  <c r="AF108" i="13" s="1"/>
  <c r="G15" i="3"/>
  <c r="AD108" i="13" s="1"/>
  <c r="G14" i="3"/>
  <c r="AB108" i="13" s="1"/>
  <c r="G13" i="3"/>
  <c r="Z108" i="13" s="1"/>
  <c r="G12" i="3"/>
  <c r="X108" i="13" s="1"/>
  <c r="G11" i="3"/>
  <c r="V108" i="13" s="1"/>
  <c r="G10" i="3"/>
  <c r="T108" i="13" s="1"/>
  <c r="G9" i="3"/>
  <c r="R108" i="13" s="1"/>
  <c r="G8" i="3"/>
  <c r="P108" i="13" s="1"/>
  <c r="G7" i="3"/>
  <c r="N108" i="13" s="1"/>
  <c r="G6" i="3"/>
  <c r="L108" i="13" s="1"/>
  <c r="AH113" i="13" l="1"/>
  <c r="L113" i="13"/>
  <c r="AB112" i="13"/>
  <c r="AB113" i="13"/>
  <c r="Z113" i="13"/>
  <c r="Z112" i="13"/>
  <c r="R113" i="13"/>
  <c r="R112" i="13"/>
  <c r="T112" i="13"/>
  <c r="T113" i="13"/>
  <c r="C27" i="3"/>
  <c r="AF110" i="13"/>
  <c r="X113" i="13"/>
  <c r="X112" i="13"/>
  <c r="P112" i="13"/>
  <c r="P113" i="13"/>
  <c r="AD112" i="13"/>
  <c r="AD113" i="13"/>
  <c r="V113" i="13"/>
  <c r="V112" i="13"/>
  <c r="J28" i="3"/>
  <c r="N110" i="13"/>
  <c r="B34" i="2"/>
  <c r="C43" i="2"/>
  <c r="E43" i="2" s="1"/>
  <c r="C39" i="2"/>
  <c r="E39" i="2" s="1"/>
  <c r="C35" i="2"/>
  <c r="E35" i="2" s="1"/>
  <c r="B43" i="2"/>
  <c r="B36" i="2"/>
  <c r="B40" i="2"/>
  <c r="B33" i="2"/>
  <c r="N79" i="2" s="1"/>
  <c r="B37" i="2"/>
  <c r="B41" i="2"/>
  <c r="AH128" i="13"/>
  <c r="C44" i="2"/>
  <c r="E44" i="2" s="1"/>
  <c r="C40" i="2"/>
  <c r="E40" i="2" s="1"/>
  <c r="C36" i="2"/>
  <c r="E36" i="2" s="1"/>
  <c r="B38" i="2"/>
  <c r="B39" i="2"/>
  <c r="C42" i="2"/>
  <c r="E42" i="2" s="1"/>
  <c r="C38" i="2"/>
  <c r="E38" i="2" s="1"/>
  <c r="C34" i="2"/>
  <c r="E34" i="2" s="1"/>
  <c r="B42" i="2"/>
  <c r="B35" i="2"/>
  <c r="AH126" i="13"/>
  <c r="B44" i="2"/>
  <c r="C41" i="2"/>
  <c r="E41" i="2" s="1"/>
  <c r="C37" i="2"/>
  <c r="E37" i="2" s="1"/>
  <c r="C33" i="2"/>
  <c r="E33" i="2" s="1"/>
  <c r="AH127" i="13"/>
  <c r="H21" i="17"/>
  <c r="F77" i="17"/>
  <c r="N112" i="13" l="1"/>
  <c r="N113" i="13"/>
  <c r="AF112" i="13"/>
  <c r="AF113" i="13"/>
  <c r="AH131" i="13"/>
  <c r="H39" i="2"/>
  <c r="F39" i="2"/>
  <c r="G39" i="2" s="1"/>
  <c r="H41" i="2"/>
  <c r="F41" i="2"/>
  <c r="G41" i="2" s="1"/>
  <c r="H34" i="2"/>
  <c r="F34" i="2"/>
  <c r="G34" i="2" s="1"/>
  <c r="F37" i="2"/>
  <c r="G37" i="2" s="1"/>
  <c r="H37" i="2"/>
  <c r="H40" i="2"/>
  <c r="F40" i="2"/>
  <c r="G40" i="2" s="1"/>
  <c r="H35" i="2"/>
  <c r="F35" i="2"/>
  <c r="G35" i="2" s="1"/>
  <c r="H43" i="2"/>
  <c r="F43" i="2"/>
  <c r="G43" i="2" s="1"/>
  <c r="F38" i="2"/>
  <c r="G38" i="2" s="1"/>
  <c r="H38" i="2"/>
  <c r="H36" i="2"/>
  <c r="F36" i="2"/>
  <c r="G36" i="2" s="1"/>
  <c r="F44" i="2"/>
  <c r="O79" i="2"/>
  <c r="F33" i="2"/>
  <c r="F42" i="2"/>
  <c r="G42" i="2" s="1"/>
  <c r="H42" i="2"/>
  <c r="J90" i="17"/>
  <c r="E80" i="17" l="1"/>
  <c r="E90" i="17" s="1"/>
  <c r="E81" i="17"/>
  <c r="E91" i="17" s="1"/>
  <c r="E82" i="17"/>
  <c r="E92" i="17" s="1"/>
  <c r="E89" i="17"/>
  <c r="E77" i="17"/>
  <c r="E76" i="17"/>
  <c r="E48" i="17" l="1"/>
  <c r="E57" i="17" s="1"/>
  <c r="E49" i="17"/>
  <c r="E58" i="17" s="1"/>
  <c r="E50" i="17"/>
  <c r="E59" i="17" s="1"/>
  <c r="F45" i="17"/>
  <c r="F44" i="17"/>
  <c r="E45" i="17"/>
  <c r="E44" i="17"/>
  <c r="F48" i="17" l="1"/>
  <c r="F57" i="17" s="1"/>
  <c r="F47" i="17"/>
  <c r="F56" i="17" s="1"/>
  <c r="F50" i="17"/>
  <c r="F59" i="17" s="1"/>
  <c r="F49" i="17"/>
  <c r="F58" i="17" s="1"/>
  <c r="G58" i="17" l="1"/>
  <c r="F64" i="17"/>
  <c r="H64" i="17" s="1"/>
  <c r="G59" i="17"/>
  <c r="F65" i="17"/>
  <c r="H65" i="17" s="1"/>
  <c r="G56" i="17"/>
  <c r="F62" i="17"/>
  <c r="H62" i="17" s="1"/>
  <c r="G57" i="17"/>
  <c r="F63" i="17"/>
  <c r="H63" i="17" s="1"/>
  <c r="E62" i="17"/>
  <c r="G62" i="17" s="1"/>
  <c r="E63" i="17" l="1"/>
  <c r="G63" i="17" s="1"/>
  <c r="E65" i="17"/>
  <c r="G65" i="17" s="1"/>
  <c r="E64" i="17"/>
  <c r="G64" i="17" s="1"/>
  <c r="H36" i="17"/>
  <c r="J66" i="17" l="1"/>
  <c r="C100" i="13" s="1"/>
  <c r="I64" i="17"/>
  <c r="I65" i="17"/>
  <c r="I62" i="17"/>
  <c r="E2" i="25"/>
  <c r="E3" i="25" s="1"/>
  <c r="I63" i="17" l="1"/>
  <c r="C103" i="13"/>
  <c r="Q79" i="2"/>
  <c r="S79" i="2"/>
  <c r="O80" i="2"/>
  <c r="Q80" i="2"/>
  <c r="S80" i="2"/>
  <c r="O81" i="2"/>
  <c r="Q81" i="2"/>
  <c r="S81" i="2"/>
  <c r="O82" i="2"/>
  <c r="Q82" i="2"/>
  <c r="S82" i="2"/>
  <c r="O83" i="2"/>
  <c r="Q83" i="2"/>
  <c r="S83" i="2"/>
  <c r="O84" i="2"/>
  <c r="Q84" i="2"/>
  <c r="S84" i="2"/>
  <c r="O85" i="2"/>
  <c r="Q85" i="2"/>
  <c r="S85" i="2"/>
  <c r="O86" i="2"/>
  <c r="Q86" i="2"/>
  <c r="S86" i="2"/>
  <c r="O87" i="2"/>
  <c r="Q87" i="2"/>
  <c r="S87" i="2"/>
  <c r="O88" i="2"/>
  <c r="Q88" i="2"/>
  <c r="S88" i="2"/>
  <c r="O89" i="2"/>
  <c r="Q89" i="2"/>
  <c r="S89" i="2"/>
  <c r="O90" i="2"/>
  <c r="Q90" i="2"/>
  <c r="S90" i="2"/>
  <c r="K2" i="25"/>
  <c r="J2" i="25"/>
  <c r="I2" i="25"/>
  <c r="H2" i="25"/>
  <c r="G29" i="3"/>
  <c r="H29" i="3" s="1"/>
  <c r="G30" i="3"/>
  <c r="I30" i="3" s="1"/>
  <c r="G31" i="3"/>
  <c r="H31" i="3" s="1"/>
  <c r="G32" i="3"/>
  <c r="I32" i="3" s="1"/>
  <c r="G33" i="3"/>
  <c r="H33" i="3" s="1"/>
  <c r="G34" i="3"/>
  <c r="I34" i="3" s="1"/>
  <c r="G35" i="3"/>
  <c r="I35" i="3" s="1"/>
  <c r="G36" i="3"/>
  <c r="I36" i="3" s="1"/>
  <c r="G37" i="3"/>
  <c r="I37" i="3" s="1"/>
  <c r="G28" i="3"/>
  <c r="H28" i="3" s="1"/>
  <c r="J30" i="3"/>
  <c r="J31" i="3"/>
  <c r="J32" i="3"/>
  <c r="J33" i="3"/>
  <c r="J34" i="3"/>
  <c r="J35" i="3"/>
  <c r="J36" i="3"/>
  <c r="J37" i="3"/>
  <c r="J29" i="3"/>
  <c r="V10" i="17"/>
  <c r="R10" i="17"/>
  <c r="H35" i="17"/>
  <c r="F23" i="11"/>
  <c r="F25" i="11" s="1"/>
  <c r="W88" i="13"/>
  <c r="W87" i="13"/>
  <c r="S88" i="13"/>
  <c r="S87" i="13"/>
  <c r="W98" i="13"/>
  <c r="S83" i="13"/>
  <c r="S81" i="13"/>
  <c r="S86" i="13"/>
  <c r="S84" i="13"/>
  <c r="AF150" i="3"/>
  <c r="AF149" i="3"/>
  <c r="AF148" i="3"/>
  <c r="AF147" i="3"/>
  <c r="AF146" i="3"/>
  <c r="AF145" i="3"/>
  <c r="AF144" i="3"/>
  <c r="AF143" i="3"/>
  <c r="AF142" i="3"/>
  <c r="AF141" i="3"/>
  <c r="AF140" i="3"/>
  <c r="AF139" i="3"/>
  <c r="AF138" i="3"/>
  <c r="AF137" i="3"/>
  <c r="AF136" i="3"/>
  <c r="AF135" i="3"/>
  <c r="AF134" i="3"/>
  <c r="AF133" i="3"/>
  <c r="AF132" i="3"/>
  <c r="AF131" i="3"/>
  <c r="AF130" i="3"/>
  <c r="AF129" i="3"/>
  <c r="AF128" i="3"/>
  <c r="AF127" i="3"/>
  <c r="AF126" i="3"/>
  <c r="AF125" i="3"/>
  <c r="AF124" i="3"/>
  <c r="AF123" i="3"/>
  <c r="AF122" i="3"/>
  <c r="AF121" i="3"/>
  <c r="AF120" i="3"/>
  <c r="AF119" i="3"/>
  <c r="AF118" i="3"/>
  <c r="AF117" i="3"/>
  <c r="AF116" i="3"/>
  <c r="AF115" i="3"/>
  <c r="AF114" i="3"/>
  <c r="AF113" i="3"/>
  <c r="AF112" i="3"/>
  <c r="AF111" i="3"/>
  <c r="AF110" i="3"/>
  <c r="AF109" i="3"/>
  <c r="AF108" i="3"/>
  <c r="AF107" i="3"/>
  <c r="AF106" i="3"/>
  <c r="AF105" i="3"/>
  <c r="AF104" i="3"/>
  <c r="AF103" i="3"/>
  <c r="AF102" i="3"/>
  <c r="AF101" i="3"/>
  <c r="AF100" i="3"/>
  <c r="AF99" i="3"/>
  <c r="AF98" i="3"/>
  <c r="AF97" i="3"/>
  <c r="AF96" i="3"/>
  <c r="AF95" i="3"/>
  <c r="AF94" i="3"/>
  <c r="AF93" i="3"/>
  <c r="AF92" i="3"/>
  <c r="AF91" i="3"/>
  <c r="AF90" i="3"/>
  <c r="AF89" i="3"/>
  <c r="AF88" i="3"/>
  <c r="AF87" i="3"/>
  <c r="AF86" i="3"/>
  <c r="AF85" i="3"/>
  <c r="AF84" i="3"/>
  <c r="AF83" i="3"/>
  <c r="AF82" i="3"/>
  <c r="AF81" i="3"/>
  <c r="AF80" i="3"/>
  <c r="AF79" i="3"/>
  <c r="AF78" i="3"/>
  <c r="AF77" i="3"/>
  <c r="AF76" i="3"/>
  <c r="AF75" i="3"/>
  <c r="AF74" i="3"/>
  <c r="AF73" i="3"/>
  <c r="AF72" i="3"/>
  <c r="AF71" i="3"/>
  <c r="AF70" i="3"/>
  <c r="AF69" i="3"/>
  <c r="AF68" i="3"/>
  <c r="AF67" i="3"/>
  <c r="AF66" i="3"/>
  <c r="AF65" i="3"/>
  <c r="AF64" i="3"/>
  <c r="AF63" i="3"/>
  <c r="AF62" i="3"/>
  <c r="AF61" i="3"/>
  <c r="AF60" i="3"/>
  <c r="AF59" i="3"/>
  <c r="AF58" i="3"/>
  <c r="AF57" i="3"/>
  <c r="AF56" i="3"/>
  <c r="AF55" i="3"/>
  <c r="AF54" i="3"/>
  <c r="AF53" i="3"/>
  <c r="AF52" i="3"/>
  <c r="AF51" i="3"/>
  <c r="AF50" i="3"/>
  <c r="AF49" i="3"/>
  <c r="AF48" i="3"/>
  <c r="AF47" i="3"/>
  <c r="AF46" i="3"/>
  <c r="AF45" i="3"/>
  <c r="AF44" i="3"/>
  <c r="AF43" i="3"/>
  <c r="AF42" i="3"/>
  <c r="AF41" i="3"/>
  <c r="AF40" i="3"/>
  <c r="AF39" i="3"/>
  <c r="AF38" i="3"/>
  <c r="AF37" i="3"/>
  <c r="AF36" i="3"/>
  <c r="AF35" i="3"/>
  <c r="AF34" i="3"/>
  <c r="AF33" i="3"/>
  <c r="AF32" i="3"/>
  <c r="AF31" i="3"/>
  <c r="AF30" i="3"/>
  <c r="AF29" i="3"/>
  <c r="AF28" i="3"/>
  <c r="AF27" i="3"/>
  <c r="AF26" i="3"/>
  <c r="AF25" i="3"/>
  <c r="AF24" i="3"/>
  <c r="AF23" i="3"/>
  <c r="AF22" i="3"/>
  <c r="AF21" i="3"/>
  <c r="AF20" i="3"/>
  <c r="AF19" i="3"/>
  <c r="AF18" i="3"/>
  <c r="AF17" i="3"/>
  <c r="AF16" i="3"/>
  <c r="AF15" i="3"/>
  <c r="AF14" i="3"/>
  <c r="AF13" i="3"/>
  <c r="AF12" i="3"/>
  <c r="AF11" i="3"/>
  <c r="AF10" i="3"/>
  <c r="AF9" i="3"/>
  <c r="AF8" i="3"/>
  <c r="AF7" i="3"/>
  <c r="AF6" i="3"/>
  <c r="AF5" i="3"/>
  <c r="AF296" i="17"/>
  <c r="AF295" i="17"/>
  <c r="AF294" i="17"/>
  <c r="AF293" i="17"/>
  <c r="AF292" i="17"/>
  <c r="AF291" i="17"/>
  <c r="AF290" i="17"/>
  <c r="AF289" i="17"/>
  <c r="AF288" i="17"/>
  <c r="AF287" i="17"/>
  <c r="AF286" i="17"/>
  <c r="AF285" i="17"/>
  <c r="AF284" i="17"/>
  <c r="AF283" i="17"/>
  <c r="U300" i="17"/>
  <c r="AF282" i="17"/>
  <c r="U299" i="17"/>
  <c r="AF281" i="17"/>
  <c r="U298" i="17"/>
  <c r="AF280" i="17"/>
  <c r="U297" i="17"/>
  <c r="AF279" i="17"/>
  <c r="U296" i="17"/>
  <c r="AF278" i="17"/>
  <c r="U295" i="17"/>
  <c r="AF277" i="17"/>
  <c r="U294" i="17"/>
  <c r="AF276" i="17"/>
  <c r="U293" i="17"/>
  <c r="AF275" i="17"/>
  <c r="U292" i="17"/>
  <c r="AF274" i="17"/>
  <c r="U291" i="17"/>
  <c r="AF273" i="17"/>
  <c r="U290" i="17"/>
  <c r="AF272" i="17"/>
  <c r="U289" i="17"/>
  <c r="AF271" i="17"/>
  <c r="U288" i="17"/>
  <c r="AF270" i="17"/>
  <c r="U287" i="17"/>
  <c r="AF269" i="17"/>
  <c r="U286" i="17"/>
  <c r="AF268" i="17"/>
  <c r="U285" i="17"/>
  <c r="AF267" i="17"/>
  <c r="U284" i="17"/>
  <c r="AF266" i="17"/>
  <c r="U283" i="17"/>
  <c r="AF265" i="17"/>
  <c r="U282" i="17"/>
  <c r="AF264" i="17"/>
  <c r="U281" i="17"/>
  <c r="AF263" i="17"/>
  <c r="U280" i="17"/>
  <c r="AF262" i="17"/>
  <c r="U279" i="17"/>
  <c r="AF261" i="17"/>
  <c r="U278" i="17"/>
  <c r="AF260" i="17"/>
  <c r="U277" i="17"/>
  <c r="AF259" i="17"/>
  <c r="U276" i="17"/>
  <c r="AF258" i="17"/>
  <c r="U275" i="17"/>
  <c r="AF257" i="17"/>
  <c r="U274" i="17"/>
  <c r="AF256" i="17"/>
  <c r="U273" i="17"/>
  <c r="AF255" i="17"/>
  <c r="U272" i="17"/>
  <c r="AF254" i="17"/>
  <c r="U271" i="17"/>
  <c r="AF253" i="17"/>
  <c r="U270" i="17"/>
  <c r="AF252" i="17"/>
  <c r="U269" i="17"/>
  <c r="AF251" i="17"/>
  <c r="U268" i="17"/>
  <c r="AF250" i="17"/>
  <c r="U267" i="17"/>
  <c r="AF249" i="17"/>
  <c r="U266" i="17"/>
  <c r="AF248" i="17"/>
  <c r="U265" i="17"/>
  <c r="AF247" i="17"/>
  <c r="U264" i="17"/>
  <c r="AF246" i="17"/>
  <c r="U263" i="17"/>
  <c r="AF245" i="17"/>
  <c r="U262" i="17"/>
  <c r="AF244" i="17"/>
  <c r="U261" i="17"/>
  <c r="AF243" i="17"/>
  <c r="U260" i="17"/>
  <c r="AF242" i="17"/>
  <c r="U259" i="17"/>
  <c r="AF241" i="17"/>
  <c r="U258" i="17"/>
  <c r="AF240" i="17"/>
  <c r="U257" i="17"/>
  <c r="AF239" i="17"/>
  <c r="U256" i="17"/>
  <c r="AF238" i="17"/>
  <c r="U255" i="17"/>
  <c r="AF237" i="17"/>
  <c r="U254" i="17"/>
  <c r="AF236" i="17"/>
  <c r="U253" i="17"/>
  <c r="AF235" i="17"/>
  <c r="U252" i="17"/>
  <c r="AF234" i="17"/>
  <c r="U251" i="17"/>
  <c r="AF233" i="17"/>
  <c r="U250" i="17"/>
  <c r="AF232" i="17"/>
  <c r="U249" i="17"/>
  <c r="AF231" i="17"/>
  <c r="U248" i="17"/>
  <c r="AF230" i="17"/>
  <c r="U247" i="17"/>
  <c r="AF229" i="17"/>
  <c r="U246" i="17"/>
  <c r="AF228" i="17"/>
  <c r="U245" i="17"/>
  <c r="AF227" i="17"/>
  <c r="U244" i="17"/>
  <c r="AF226" i="17"/>
  <c r="U243" i="17"/>
  <c r="AF225" i="17"/>
  <c r="U242" i="17"/>
  <c r="AF224" i="17"/>
  <c r="U241" i="17"/>
  <c r="AF223" i="17"/>
  <c r="U240" i="17"/>
  <c r="AF222" i="17"/>
  <c r="U239" i="17"/>
  <c r="AF221" i="17"/>
  <c r="U238" i="17"/>
  <c r="AF220" i="17"/>
  <c r="U237" i="17"/>
  <c r="AF219" i="17"/>
  <c r="U236" i="17"/>
  <c r="AF218" i="17"/>
  <c r="U235" i="17"/>
  <c r="AF217" i="17"/>
  <c r="U234" i="17"/>
  <c r="AF216" i="17"/>
  <c r="U233" i="17"/>
  <c r="AF215" i="17"/>
  <c r="U232" i="17"/>
  <c r="AF214" i="17"/>
  <c r="U231" i="17"/>
  <c r="AF213" i="17"/>
  <c r="U230" i="17"/>
  <c r="AF212" i="17"/>
  <c r="U229" i="17"/>
  <c r="AF211" i="17"/>
  <c r="U228" i="17"/>
  <c r="AF210" i="17"/>
  <c r="U227" i="17"/>
  <c r="AF209" i="17"/>
  <c r="U226" i="17"/>
  <c r="AF208" i="17"/>
  <c r="U225" i="17"/>
  <c r="AF207" i="17"/>
  <c r="U224" i="17"/>
  <c r="AF206" i="17"/>
  <c r="U223" i="17"/>
  <c r="AF205" i="17"/>
  <c r="U222" i="17"/>
  <c r="AF204" i="17"/>
  <c r="U221" i="17"/>
  <c r="AF203" i="17"/>
  <c r="U220" i="17"/>
  <c r="AF202" i="17"/>
  <c r="U219" i="17"/>
  <c r="AF201" i="17"/>
  <c r="U218" i="17"/>
  <c r="AF200" i="17"/>
  <c r="U217" i="17"/>
  <c r="AF199" i="17"/>
  <c r="U216" i="17"/>
  <c r="AF198" i="17"/>
  <c r="U215" i="17"/>
  <c r="AF197" i="17"/>
  <c r="U214" i="17"/>
  <c r="AF196" i="17"/>
  <c r="U213" i="17"/>
  <c r="AF195" i="17"/>
  <c r="U212" i="17"/>
  <c r="AF194" i="17"/>
  <c r="U211" i="17"/>
  <c r="AF193" i="17"/>
  <c r="U210" i="17"/>
  <c r="AF192" i="17"/>
  <c r="U209" i="17"/>
  <c r="AF191" i="17"/>
  <c r="U208" i="17"/>
  <c r="AF190" i="17"/>
  <c r="U207" i="17"/>
  <c r="AF189" i="17"/>
  <c r="U206" i="17"/>
  <c r="AF188" i="17"/>
  <c r="U205" i="17"/>
  <c r="AF187" i="17"/>
  <c r="U204" i="17"/>
  <c r="AF186" i="17"/>
  <c r="U203" i="17"/>
  <c r="AF185" i="17"/>
  <c r="U202" i="17"/>
  <c r="AF184" i="17"/>
  <c r="U201" i="17"/>
  <c r="AF183" i="17"/>
  <c r="U200" i="17"/>
  <c r="AF182" i="17"/>
  <c r="U199" i="17"/>
  <c r="AF181" i="17"/>
  <c r="U198" i="17"/>
  <c r="AF180" i="17"/>
  <c r="U197" i="17"/>
  <c r="AF179" i="17"/>
  <c r="U196" i="17"/>
  <c r="AF178" i="17"/>
  <c r="U195" i="17"/>
  <c r="AF177" i="17"/>
  <c r="U194" i="17"/>
  <c r="AF176" i="17"/>
  <c r="U193" i="17"/>
  <c r="AF175" i="17"/>
  <c r="U192" i="17"/>
  <c r="AF174" i="17"/>
  <c r="U191" i="17"/>
  <c r="AF173" i="17"/>
  <c r="U190" i="17"/>
  <c r="AF172" i="17"/>
  <c r="U189" i="17"/>
  <c r="AF171" i="17"/>
  <c r="U188" i="17"/>
  <c r="AF170" i="17"/>
  <c r="U187" i="17"/>
  <c r="AF169" i="17"/>
  <c r="U186" i="17"/>
  <c r="AF168" i="17"/>
  <c r="U185" i="17"/>
  <c r="AF167" i="17"/>
  <c r="U184" i="17"/>
  <c r="AF166" i="17"/>
  <c r="U183" i="17"/>
  <c r="AF165" i="17"/>
  <c r="U182" i="17"/>
  <c r="AF164" i="17"/>
  <c r="U181" i="17"/>
  <c r="AF163" i="17"/>
  <c r="U180" i="17"/>
  <c r="AF162" i="17"/>
  <c r="U179" i="17"/>
  <c r="AF161" i="17"/>
  <c r="U178" i="17"/>
  <c r="AF160" i="17"/>
  <c r="U177" i="17"/>
  <c r="AF159" i="17"/>
  <c r="U176" i="17"/>
  <c r="AF158" i="17"/>
  <c r="U175" i="17"/>
  <c r="AF157" i="17"/>
  <c r="U174" i="17"/>
  <c r="AF156" i="17"/>
  <c r="U173" i="17"/>
  <c r="AF155" i="17"/>
  <c r="U172" i="17"/>
  <c r="AF154" i="17"/>
  <c r="U171" i="17"/>
  <c r="AF153" i="17"/>
  <c r="U170" i="17"/>
  <c r="AF152" i="17"/>
  <c r="U169" i="17"/>
  <c r="AF151" i="17"/>
  <c r="U168" i="17"/>
  <c r="AF150" i="17"/>
  <c r="U167" i="17"/>
  <c r="AF149" i="17"/>
  <c r="U166" i="17"/>
  <c r="AF148" i="17"/>
  <c r="U165" i="17"/>
  <c r="AF147" i="17"/>
  <c r="U164" i="17"/>
  <c r="AF146" i="17"/>
  <c r="U163" i="17"/>
  <c r="AF145" i="17"/>
  <c r="U162" i="17"/>
  <c r="AF144" i="17"/>
  <c r="U161" i="17"/>
  <c r="AF143" i="17"/>
  <c r="U160" i="17"/>
  <c r="AF142" i="17"/>
  <c r="U159" i="17"/>
  <c r="AF141" i="17"/>
  <c r="U158" i="17"/>
  <c r="AF140" i="17"/>
  <c r="U157" i="17"/>
  <c r="AF139" i="17"/>
  <c r="U156" i="17"/>
  <c r="AF138" i="17"/>
  <c r="U155" i="17"/>
  <c r="AF137" i="17"/>
  <c r="U154" i="17"/>
  <c r="AF136" i="17"/>
  <c r="U153" i="17"/>
  <c r="AF135" i="17"/>
  <c r="U152" i="17"/>
  <c r="AF134" i="17"/>
  <c r="U151" i="17"/>
  <c r="AF133" i="17"/>
  <c r="U150" i="17"/>
  <c r="AF132" i="17"/>
  <c r="U149" i="17"/>
  <c r="AF131" i="17"/>
  <c r="U148" i="17"/>
  <c r="AF130" i="17"/>
  <c r="U147" i="17"/>
  <c r="AF129" i="17"/>
  <c r="U146" i="17"/>
  <c r="AF128" i="17"/>
  <c r="U145" i="17"/>
  <c r="AF127" i="17"/>
  <c r="U144" i="17"/>
  <c r="AF126" i="17"/>
  <c r="U143" i="17"/>
  <c r="AF125" i="17"/>
  <c r="U142" i="17"/>
  <c r="AF124" i="17"/>
  <c r="U141" i="17"/>
  <c r="AF123" i="17"/>
  <c r="U140" i="17"/>
  <c r="AF122" i="17"/>
  <c r="U139" i="17"/>
  <c r="AF121" i="17"/>
  <c r="U138" i="17"/>
  <c r="AF120" i="17"/>
  <c r="U137" i="17"/>
  <c r="AF119" i="17"/>
  <c r="U136" i="17"/>
  <c r="AF118" i="17"/>
  <c r="U135" i="17"/>
  <c r="AF117" i="17"/>
  <c r="U134" i="17"/>
  <c r="AF116" i="17"/>
  <c r="U133" i="17"/>
  <c r="AF115" i="17"/>
  <c r="U132" i="17"/>
  <c r="AF114" i="17"/>
  <c r="U131" i="17"/>
  <c r="AF113" i="17"/>
  <c r="U130" i="17"/>
  <c r="AF112" i="17"/>
  <c r="U129" i="17"/>
  <c r="AF111" i="17"/>
  <c r="U128" i="17"/>
  <c r="AF110" i="17"/>
  <c r="U127" i="17"/>
  <c r="AF109" i="17"/>
  <c r="U126" i="17"/>
  <c r="AF108" i="17"/>
  <c r="U125" i="17"/>
  <c r="AF107" i="17"/>
  <c r="U124" i="17"/>
  <c r="AF106" i="17"/>
  <c r="U123" i="17"/>
  <c r="AF105" i="17"/>
  <c r="U122" i="17"/>
  <c r="AF104" i="17"/>
  <c r="U121" i="17"/>
  <c r="AF103" i="17"/>
  <c r="U120" i="17"/>
  <c r="AF102" i="17"/>
  <c r="U119" i="17"/>
  <c r="AF101" i="17"/>
  <c r="U118" i="17"/>
  <c r="AF100" i="17"/>
  <c r="U117" i="17"/>
  <c r="AF99" i="17"/>
  <c r="U116" i="17"/>
  <c r="AF98" i="17"/>
  <c r="U115" i="17"/>
  <c r="AF97" i="17"/>
  <c r="U114" i="17"/>
  <c r="AF96" i="17"/>
  <c r="U113" i="17"/>
  <c r="AF95" i="17"/>
  <c r="U112" i="17"/>
  <c r="AF94" i="17"/>
  <c r="U111" i="17"/>
  <c r="AF93" i="17"/>
  <c r="U110" i="17"/>
  <c r="AF92" i="17"/>
  <c r="U109" i="17"/>
  <c r="AF91" i="17"/>
  <c r="U108" i="17"/>
  <c r="AF90" i="17"/>
  <c r="U107" i="17"/>
  <c r="AF89" i="17"/>
  <c r="U106" i="17"/>
  <c r="AF88" i="17"/>
  <c r="U105" i="17"/>
  <c r="AF87" i="17"/>
  <c r="U104" i="17"/>
  <c r="AF86" i="17"/>
  <c r="U103" i="17"/>
  <c r="AF85" i="17"/>
  <c r="U102" i="17"/>
  <c r="AF84" i="17"/>
  <c r="U101" i="17"/>
  <c r="AF83" i="17"/>
  <c r="U100" i="17"/>
  <c r="AF82" i="17"/>
  <c r="U99" i="17"/>
  <c r="AF81" i="17"/>
  <c r="U98" i="17"/>
  <c r="AF80" i="17"/>
  <c r="U97" i="17"/>
  <c r="AF79" i="17"/>
  <c r="U96" i="17"/>
  <c r="AF78" i="17"/>
  <c r="U95" i="17"/>
  <c r="AF77" i="17"/>
  <c r="U94" i="17"/>
  <c r="AF76" i="17"/>
  <c r="U93" i="17"/>
  <c r="AF75" i="17"/>
  <c r="U92" i="17"/>
  <c r="AF74" i="17"/>
  <c r="U91" i="17"/>
  <c r="AF73" i="17"/>
  <c r="U90" i="17"/>
  <c r="AF72" i="17"/>
  <c r="U89" i="17"/>
  <c r="AF71" i="17"/>
  <c r="U88" i="17"/>
  <c r="AF70" i="17"/>
  <c r="U87" i="17"/>
  <c r="AF69" i="17"/>
  <c r="U86" i="17"/>
  <c r="AF68" i="17"/>
  <c r="U85" i="17"/>
  <c r="AF67" i="17"/>
  <c r="U84" i="17"/>
  <c r="AF66" i="17"/>
  <c r="U83" i="17"/>
  <c r="AF65" i="17"/>
  <c r="U82" i="17"/>
  <c r="AF64" i="17"/>
  <c r="U81" i="17"/>
  <c r="AF63" i="17"/>
  <c r="U80" i="17"/>
  <c r="AF62" i="17"/>
  <c r="U79" i="17"/>
  <c r="AF61" i="17"/>
  <c r="U78" i="17"/>
  <c r="AF60" i="17"/>
  <c r="U77" i="17"/>
  <c r="AF59" i="17"/>
  <c r="U76" i="17"/>
  <c r="AF58" i="17"/>
  <c r="U75" i="17"/>
  <c r="AF57" i="17"/>
  <c r="U74" i="17"/>
  <c r="AF56" i="17"/>
  <c r="U73" i="17"/>
  <c r="AF55" i="17"/>
  <c r="U72" i="17"/>
  <c r="AF54" i="17"/>
  <c r="U71" i="17"/>
  <c r="AF53" i="17"/>
  <c r="U70" i="17"/>
  <c r="AF52" i="17"/>
  <c r="U69" i="17"/>
  <c r="AF51" i="17"/>
  <c r="U68" i="17"/>
  <c r="AF50" i="17"/>
  <c r="U67" i="17"/>
  <c r="AF49" i="17"/>
  <c r="U66" i="17"/>
  <c r="AF48" i="17"/>
  <c r="U65" i="17"/>
  <c r="AF47" i="17"/>
  <c r="U64" i="17"/>
  <c r="AF46" i="17"/>
  <c r="U63" i="17"/>
  <c r="AF45" i="17"/>
  <c r="U62" i="17"/>
  <c r="AF44" i="17"/>
  <c r="U61" i="17"/>
  <c r="AF43" i="17"/>
  <c r="U60" i="17"/>
  <c r="AF42" i="17"/>
  <c r="U59" i="17"/>
  <c r="AF41" i="17"/>
  <c r="U58" i="17"/>
  <c r="AF40" i="17"/>
  <c r="U57" i="17"/>
  <c r="AF39" i="17"/>
  <c r="U56" i="17"/>
  <c r="AF38" i="17"/>
  <c r="U55" i="17"/>
  <c r="AF37" i="17"/>
  <c r="U54" i="17"/>
  <c r="AF36" i="17"/>
  <c r="U53" i="17"/>
  <c r="AF35" i="17"/>
  <c r="U52" i="17"/>
  <c r="AF34" i="17"/>
  <c r="U51" i="17"/>
  <c r="AF33" i="17"/>
  <c r="U50" i="17"/>
  <c r="AF32" i="17"/>
  <c r="U49" i="17"/>
  <c r="AF31" i="17"/>
  <c r="U48" i="17"/>
  <c r="AF30" i="17"/>
  <c r="U47" i="17"/>
  <c r="AF29" i="17"/>
  <c r="U46" i="17"/>
  <c r="AF28" i="17"/>
  <c r="U45" i="17"/>
  <c r="AF27" i="17"/>
  <c r="U44" i="17"/>
  <c r="AF26" i="17"/>
  <c r="U43" i="17"/>
  <c r="AF25" i="17"/>
  <c r="U42" i="17"/>
  <c r="AF24" i="17"/>
  <c r="U41" i="17"/>
  <c r="AF23" i="17"/>
  <c r="U40" i="17"/>
  <c r="AF22" i="17"/>
  <c r="U39" i="17"/>
  <c r="AF21" i="17"/>
  <c r="U38" i="17"/>
  <c r="AF20" i="17"/>
  <c r="U37" i="17"/>
  <c r="AF19" i="17"/>
  <c r="U36" i="17"/>
  <c r="AF18" i="17"/>
  <c r="U35" i="17"/>
  <c r="AF17" i="17"/>
  <c r="U34" i="17"/>
  <c r="AF16" i="17"/>
  <c r="U33" i="17"/>
  <c r="AF15" i="17"/>
  <c r="U32" i="17"/>
  <c r="AF14" i="17"/>
  <c r="U31" i="17"/>
  <c r="AF13" i="17"/>
  <c r="U30" i="17"/>
  <c r="AF12" i="17"/>
  <c r="U29" i="17"/>
  <c r="AF11" i="17"/>
  <c r="U28" i="17"/>
  <c r="AF10" i="17"/>
  <c r="U27" i="17"/>
  <c r="AF9" i="17"/>
  <c r="AF8" i="17"/>
  <c r="AF7" i="17"/>
  <c r="AF6" i="17"/>
  <c r="AF5" i="17"/>
  <c r="W83" i="13"/>
  <c r="W81" i="13"/>
  <c r="W86" i="13"/>
  <c r="W84" i="13"/>
  <c r="I23" i="3"/>
  <c r="E6" i="2" s="1"/>
  <c r="E15" i="2" s="1"/>
  <c r="I20" i="3"/>
  <c r="D6" i="2" s="1"/>
  <c r="C15" i="2" s="1"/>
  <c r="G2" i="2"/>
  <c r="P80" i="2"/>
  <c r="R80" i="2"/>
  <c r="N80" i="2"/>
  <c r="P81" i="2"/>
  <c r="R81" i="2"/>
  <c r="N81" i="2"/>
  <c r="P82" i="2"/>
  <c r="R82" i="2"/>
  <c r="N82" i="2"/>
  <c r="P83" i="2"/>
  <c r="R83" i="2"/>
  <c r="N83" i="2"/>
  <c r="P84" i="2"/>
  <c r="R84" i="2"/>
  <c r="N84" i="2"/>
  <c r="P85" i="2"/>
  <c r="R85" i="2"/>
  <c r="N85" i="2"/>
  <c r="R86" i="2"/>
  <c r="N86" i="2"/>
  <c r="P86" i="2"/>
  <c r="N87" i="2"/>
  <c r="P87" i="2"/>
  <c r="R87" i="2"/>
  <c r="N88" i="2"/>
  <c r="P88" i="2"/>
  <c r="R88" i="2"/>
  <c r="N89" i="2"/>
  <c r="P89" i="2"/>
  <c r="R89" i="2"/>
  <c r="N90" i="2"/>
  <c r="P90" i="2"/>
  <c r="R90" i="2"/>
  <c r="P79" i="2"/>
  <c r="R79" i="2"/>
  <c r="B78" i="2"/>
  <c r="G26" i="17"/>
  <c r="G23" i="17"/>
  <c r="G14" i="17"/>
  <c r="G17" i="17"/>
  <c r="G24" i="17"/>
  <c r="G25" i="17"/>
  <c r="G27" i="17"/>
  <c r="G22" i="17"/>
  <c r="N78" i="2"/>
  <c r="P78" i="2"/>
  <c r="R78" i="2"/>
  <c r="K16" i="3"/>
  <c r="D43" i="2" s="1"/>
  <c r="K8" i="3"/>
  <c r="D35" i="2" s="1"/>
  <c r="K11" i="3"/>
  <c r="D38" i="2" s="1"/>
  <c r="K14" i="3"/>
  <c r="D41" i="2" s="1"/>
  <c r="K6" i="3"/>
  <c r="D33" i="2" s="1"/>
  <c r="K13" i="3"/>
  <c r="D40" i="2" s="1"/>
  <c r="K17" i="3"/>
  <c r="D44" i="2" s="1"/>
  <c r="K9" i="3"/>
  <c r="D36" i="2" s="1"/>
  <c r="G20" i="3"/>
  <c r="C6" i="2" s="1"/>
  <c r="K12" i="3"/>
  <c r="D39" i="2" s="1"/>
  <c r="K15" i="3"/>
  <c r="D42" i="2" s="1"/>
  <c r="K7" i="3"/>
  <c r="D34" i="2" s="1"/>
  <c r="K10" i="3"/>
  <c r="D37" i="2" s="1"/>
  <c r="G23" i="3"/>
  <c r="F6" i="2" s="1"/>
  <c r="C86" i="2" l="1"/>
  <c r="E15" i="30" s="1"/>
  <c r="O15" i="30" s="1"/>
  <c r="B84" i="2"/>
  <c r="D13" i="30" s="1"/>
  <c r="J13" i="30" s="1"/>
  <c r="B80" i="2"/>
  <c r="D9" i="30" s="1"/>
  <c r="J9" i="30" s="1"/>
  <c r="B83" i="2"/>
  <c r="D12" i="30" s="1"/>
  <c r="J12" i="30" s="1"/>
  <c r="B86" i="2"/>
  <c r="D15" i="30" s="1"/>
  <c r="J15" i="30" s="1"/>
  <c r="C82" i="2"/>
  <c r="E11" i="30" s="1"/>
  <c r="B89" i="2"/>
  <c r="D18" i="30" s="1"/>
  <c r="J18" i="30" s="1"/>
  <c r="B79" i="2"/>
  <c r="D8" i="30" s="1"/>
  <c r="J8" i="30" s="1"/>
  <c r="C90" i="2"/>
  <c r="E19" i="30" s="1"/>
  <c r="C79" i="2"/>
  <c r="E8" i="30" s="1"/>
  <c r="B90" i="2"/>
  <c r="D19" i="30" s="1"/>
  <c r="J19" i="30" s="1"/>
  <c r="C87" i="2"/>
  <c r="E16" i="30" s="1"/>
  <c r="C83" i="2"/>
  <c r="E12" i="30" s="1"/>
  <c r="B87" i="2"/>
  <c r="D16" i="30" s="1"/>
  <c r="J16" i="30" s="1"/>
  <c r="B85" i="2"/>
  <c r="D14" i="30" s="1"/>
  <c r="J14" i="30" s="1"/>
  <c r="B81" i="2"/>
  <c r="D10" i="30" s="1"/>
  <c r="J10" i="30" s="1"/>
  <c r="C88" i="2"/>
  <c r="E17" i="30" s="1"/>
  <c r="C84" i="2"/>
  <c r="E13" i="30" s="1"/>
  <c r="C80" i="2"/>
  <c r="E9" i="30" s="1"/>
  <c r="B88" i="2"/>
  <c r="D17" i="30" s="1"/>
  <c r="J17" i="30" s="1"/>
  <c r="B82" i="2"/>
  <c r="D11" i="30" s="1"/>
  <c r="J11" i="30" s="1"/>
  <c r="C89" i="2"/>
  <c r="E18" i="30" s="1"/>
  <c r="C85" i="2"/>
  <c r="E14" i="30" s="1"/>
  <c r="C81" i="2"/>
  <c r="E10" i="30" s="1"/>
  <c r="F13" i="2"/>
  <c r="C13" i="2"/>
  <c r="K142" i="13"/>
  <c r="K154" i="13" s="1"/>
  <c r="D13" i="2"/>
  <c r="I17" i="2"/>
  <c r="E13" i="2"/>
  <c r="Q148" i="13" s="1"/>
  <c r="E67" i="17"/>
  <c r="B12" i="11" s="1"/>
  <c r="J14" i="17"/>
  <c r="C22" i="11" s="1"/>
  <c r="B25" i="17"/>
  <c r="J17" i="17"/>
  <c r="C23" i="11" s="1"/>
  <c r="M1" i="28"/>
  <c r="M1" i="26"/>
  <c r="M1" i="3"/>
  <c r="R99" i="13"/>
  <c r="J99" i="13"/>
  <c r="C29" i="3"/>
  <c r="C29" i="26"/>
  <c r="C29" i="28"/>
  <c r="P5" i="3"/>
  <c r="P4" i="3"/>
  <c r="Q3" i="3" s="1"/>
  <c r="R3" i="3" s="1"/>
  <c r="S3" i="3" s="1"/>
  <c r="T3" i="3" s="1"/>
  <c r="Q142" i="13"/>
  <c r="Q154" i="13" s="1"/>
  <c r="O94" i="2"/>
  <c r="H35" i="3"/>
  <c r="C95" i="2"/>
  <c r="O83" i="13" s="1"/>
  <c r="C92" i="2"/>
  <c r="I92" i="2" s="1"/>
  <c r="O92" i="2"/>
  <c r="C99" i="2"/>
  <c r="O88" i="13" s="1"/>
  <c r="O93" i="2"/>
  <c r="C97" i="2"/>
  <c r="O86" i="13" s="1"/>
  <c r="C93" i="2"/>
  <c r="C159" i="25"/>
  <c r="C258" i="25"/>
  <c r="U159" i="25"/>
  <c r="C241" i="25"/>
  <c r="U267" i="25"/>
  <c r="U362" i="25"/>
  <c r="C59" i="25"/>
  <c r="C62" i="2"/>
  <c r="C47" i="2"/>
  <c r="C32" i="2"/>
  <c r="C359" i="25"/>
  <c r="U195" i="25"/>
  <c r="U77" i="25"/>
  <c r="U57" i="25"/>
  <c r="C417" i="25"/>
  <c r="C64" i="25"/>
  <c r="U164" i="25"/>
  <c r="U208" i="25"/>
  <c r="C376" i="25"/>
  <c r="U144" i="25"/>
  <c r="U198" i="25"/>
  <c r="H36" i="3"/>
  <c r="F24" i="11"/>
  <c r="H37" i="17" s="1"/>
  <c r="Q78" i="2"/>
  <c r="C15" i="25"/>
  <c r="C11" i="25"/>
  <c r="C13" i="25"/>
  <c r="C14" i="25"/>
  <c r="C10" i="25"/>
  <c r="C9" i="25"/>
  <c r="C12" i="25"/>
  <c r="C8" i="25"/>
  <c r="C347" i="25"/>
  <c r="C502" i="25"/>
  <c r="C418" i="25"/>
  <c r="C226" i="25"/>
  <c r="C390" i="25"/>
  <c r="C491" i="25"/>
  <c r="C114" i="25"/>
  <c r="C26" i="25"/>
  <c r="C194" i="25"/>
  <c r="C382" i="25"/>
  <c r="C73" i="25"/>
  <c r="C33" i="25"/>
  <c r="C281" i="25"/>
  <c r="C93" i="25"/>
  <c r="C197" i="25"/>
  <c r="C349" i="25"/>
  <c r="C38" i="25"/>
  <c r="C372" i="25"/>
  <c r="C236" i="25"/>
  <c r="C140" i="25"/>
  <c r="U89" i="25"/>
  <c r="U209" i="25"/>
  <c r="U98" i="25"/>
  <c r="U250" i="25"/>
  <c r="U386" i="25"/>
  <c r="U43" i="25"/>
  <c r="U163" i="25"/>
  <c r="U86" i="25"/>
  <c r="U222" i="25"/>
  <c r="U382" i="25"/>
  <c r="U15" i="25"/>
  <c r="U53" i="25"/>
  <c r="U243" i="25"/>
  <c r="U456" i="25"/>
  <c r="U437" i="25"/>
  <c r="U428" i="25"/>
  <c r="U233" i="25"/>
  <c r="U340" i="25"/>
  <c r="U447" i="25"/>
  <c r="U140" i="25"/>
  <c r="U341" i="25"/>
  <c r="U20" i="25"/>
  <c r="U247" i="25"/>
  <c r="U471" i="25"/>
  <c r="U160" i="25"/>
  <c r="U292" i="25"/>
  <c r="U388" i="25"/>
  <c r="U473" i="25"/>
  <c r="U180" i="25"/>
  <c r="U304" i="25"/>
  <c r="U432" i="25"/>
  <c r="U52" i="25"/>
  <c r="U241" i="25"/>
  <c r="U508" i="25"/>
  <c r="U237" i="25"/>
  <c r="U461" i="25"/>
  <c r="U165" i="25"/>
  <c r="U408" i="25"/>
  <c r="U323" i="25"/>
  <c r="C440" i="25"/>
  <c r="C352" i="25"/>
  <c r="C264" i="25"/>
  <c r="C200" i="25"/>
  <c r="C120" i="25"/>
  <c r="C56" i="25"/>
  <c r="C495" i="25"/>
  <c r="C447" i="25"/>
  <c r="C407" i="25"/>
  <c r="C351" i="25"/>
  <c r="C295" i="25"/>
  <c r="C239" i="25"/>
  <c r="C191" i="25"/>
  <c r="C151" i="25"/>
  <c r="C95" i="25"/>
  <c r="C39" i="25"/>
  <c r="C206" i="25"/>
  <c r="C469" i="25"/>
  <c r="C430" i="25"/>
  <c r="C203" i="25"/>
  <c r="C310" i="25"/>
  <c r="C453" i="25"/>
  <c r="C91" i="25"/>
  <c r="C501" i="25"/>
  <c r="C171" i="25"/>
  <c r="C286" i="25"/>
  <c r="C105" i="25"/>
  <c r="C81" i="25"/>
  <c r="C353" i="25"/>
  <c r="C149" i="25"/>
  <c r="C498" i="25"/>
  <c r="C301" i="25"/>
  <c r="C492" i="25"/>
  <c r="C340" i="25"/>
  <c r="C212" i="25"/>
  <c r="C84" i="25"/>
  <c r="U113" i="25"/>
  <c r="U42" i="25"/>
  <c r="U162" i="25"/>
  <c r="U258" i="25"/>
  <c r="U410" i="25"/>
  <c r="U51" i="25"/>
  <c r="U22" i="25"/>
  <c r="U134" i="25"/>
  <c r="U246" i="25"/>
  <c r="U390" i="25"/>
  <c r="U39" i="25"/>
  <c r="U183" i="25"/>
  <c r="U328" i="25"/>
  <c r="U467" i="25"/>
  <c r="U40" i="25"/>
  <c r="U36" i="25"/>
  <c r="U276" i="25"/>
  <c r="U383" i="25"/>
  <c r="U468" i="25"/>
  <c r="U187" i="25"/>
  <c r="U363" i="25"/>
  <c r="U104" i="25"/>
  <c r="U375" i="25"/>
  <c r="U64" i="25"/>
  <c r="U176" i="25"/>
  <c r="U303" i="25"/>
  <c r="U431" i="25"/>
  <c r="U48" i="25"/>
  <c r="U192" i="25"/>
  <c r="U315" i="25"/>
  <c r="U443" i="25"/>
  <c r="U116" i="25"/>
  <c r="U412" i="25"/>
  <c r="U215" i="25"/>
  <c r="U365" i="25"/>
  <c r="U143" i="25"/>
  <c r="U273" i="25"/>
  <c r="U355" i="25"/>
  <c r="U451" i="25"/>
  <c r="C424" i="25"/>
  <c r="C328" i="25"/>
  <c r="C248" i="25"/>
  <c r="C168" i="25"/>
  <c r="C104" i="25"/>
  <c r="C48" i="25"/>
  <c r="C487" i="25"/>
  <c r="C431" i="25"/>
  <c r="C383" i="25"/>
  <c r="C343" i="25"/>
  <c r="C287" i="25"/>
  <c r="C231" i="25"/>
  <c r="C175" i="25"/>
  <c r="C127" i="25"/>
  <c r="C87" i="25"/>
  <c r="C31" i="25"/>
  <c r="C470" i="25"/>
  <c r="C507" i="25"/>
  <c r="C406" i="25"/>
  <c r="C139" i="25"/>
  <c r="C294" i="25"/>
  <c r="C441" i="25"/>
  <c r="C70" i="25"/>
  <c r="C437" i="25"/>
  <c r="C107" i="25"/>
  <c r="C270" i="25"/>
  <c r="C137" i="25"/>
  <c r="C97" i="25"/>
  <c r="C369" i="25"/>
  <c r="C157" i="25"/>
  <c r="C421" i="25"/>
  <c r="C210" i="25"/>
  <c r="C484" i="25"/>
  <c r="C332" i="25"/>
  <c r="C180" i="25"/>
  <c r="C36" i="25"/>
  <c r="U145" i="25"/>
  <c r="U58" i="25"/>
  <c r="U194" i="25"/>
  <c r="U346" i="25"/>
  <c r="U442" i="25"/>
  <c r="U67" i="25"/>
  <c r="U30" i="25"/>
  <c r="U190" i="25"/>
  <c r="U310" i="25"/>
  <c r="U406" i="25"/>
  <c r="U47" i="25"/>
  <c r="U196" i="25"/>
  <c r="U381" i="25"/>
  <c r="U256" i="25"/>
  <c r="U125" i="25"/>
  <c r="U56" i="25"/>
  <c r="U297" i="25"/>
  <c r="U425" i="25"/>
  <c r="U60" i="25"/>
  <c r="U199" i="25"/>
  <c r="U405" i="25"/>
  <c r="U200" i="25"/>
  <c r="U417" i="25"/>
  <c r="U68" i="25"/>
  <c r="U204" i="25"/>
  <c r="U335" i="25"/>
  <c r="U441" i="25"/>
  <c r="U112" i="25"/>
  <c r="U261" i="25"/>
  <c r="U347" i="25"/>
  <c r="U453" i="25"/>
  <c r="U133" i="25"/>
  <c r="U252" i="25"/>
  <c r="U305" i="25"/>
  <c r="U493" i="25"/>
  <c r="U295" i="25"/>
  <c r="U359" i="25"/>
  <c r="U483" i="25"/>
  <c r="C480" i="25"/>
  <c r="C416" i="25"/>
  <c r="C320" i="25"/>
  <c r="C232" i="25"/>
  <c r="C136" i="25"/>
  <c r="C80" i="25"/>
  <c r="C40" i="25"/>
  <c r="C479" i="25"/>
  <c r="C423" i="25"/>
  <c r="C367" i="25"/>
  <c r="C319" i="25"/>
  <c r="C279" i="25"/>
  <c r="C223" i="25"/>
  <c r="C167" i="25"/>
  <c r="C111" i="25"/>
  <c r="C63" i="25"/>
  <c r="C23" i="25"/>
  <c r="C215" i="25"/>
  <c r="C415" i="25"/>
  <c r="C128" i="25"/>
  <c r="C448" i="25"/>
  <c r="U376" i="25"/>
  <c r="U475" i="25"/>
  <c r="U463" i="25"/>
  <c r="U460" i="25"/>
  <c r="U124" i="25"/>
  <c r="U321" i="25"/>
  <c r="U87" i="25"/>
  <c r="U70" i="25"/>
  <c r="U234" i="25"/>
  <c r="C172" i="25"/>
  <c r="C409" i="25"/>
  <c r="C345" i="25"/>
  <c r="C67" i="25"/>
  <c r="C246" i="25"/>
  <c r="C47" i="25"/>
  <c r="C255" i="25"/>
  <c r="C471" i="25"/>
  <c r="C224" i="25"/>
  <c r="U181" i="25"/>
  <c r="U231" i="25"/>
  <c r="U389" i="25"/>
  <c r="U345" i="25"/>
  <c r="U225" i="25"/>
  <c r="U436" i="25"/>
  <c r="U416" i="25"/>
  <c r="U478" i="25"/>
  <c r="U99" i="25"/>
  <c r="U90" i="25"/>
  <c r="C308" i="25"/>
  <c r="C181" i="25"/>
  <c r="C25" i="25"/>
  <c r="C242" i="25"/>
  <c r="C378" i="25"/>
  <c r="C103" i="25"/>
  <c r="C303" i="25"/>
  <c r="C16" i="25"/>
  <c r="C312" i="25"/>
  <c r="U487" i="25"/>
  <c r="U337" i="25"/>
  <c r="U283" i="25"/>
  <c r="U260" i="25"/>
  <c r="U427" i="25"/>
  <c r="U308" i="25"/>
  <c r="U403" i="25"/>
  <c r="U342" i="25"/>
  <c r="U490" i="25"/>
  <c r="U153" i="25"/>
  <c r="C420" i="25"/>
  <c r="C53" i="25"/>
  <c r="C397" i="25"/>
  <c r="C505" i="25"/>
  <c r="C371" i="25"/>
  <c r="AB130" i="13"/>
  <c r="H37" i="3"/>
  <c r="H32" i="3"/>
  <c r="C363" i="25"/>
  <c r="C331" i="25"/>
  <c r="C323" i="25"/>
  <c r="C494" i="25"/>
  <c r="C465" i="25"/>
  <c r="C405" i="25"/>
  <c r="C283" i="25"/>
  <c r="C250" i="25"/>
  <c r="C182" i="25"/>
  <c r="C506" i="25"/>
  <c r="C403" i="25"/>
  <c r="C278" i="25"/>
  <c r="C115" i="25"/>
  <c r="C466" i="25"/>
  <c r="C357" i="25"/>
  <c r="C219" i="25"/>
  <c r="C50" i="25"/>
  <c r="C174" i="25"/>
  <c r="C20" i="25"/>
  <c r="C411" i="25"/>
  <c r="C290" i="25"/>
  <c r="C130" i="25"/>
  <c r="C474" i="25"/>
  <c r="C366" i="25"/>
  <c r="C234" i="25"/>
  <c r="C62" i="25"/>
  <c r="C121" i="25"/>
  <c r="C249" i="25"/>
  <c r="C377" i="25"/>
  <c r="C129" i="25"/>
  <c r="C257" i="25"/>
  <c r="C385" i="25"/>
  <c r="C77" i="25"/>
  <c r="C141" i="25"/>
  <c r="C205" i="25"/>
  <c r="C485" i="25"/>
  <c r="C381" i="25"/>
  <c r="C251" i="25"/>
  <c r="C82" i="25"/>
  <c r="C476" i="25"/>
  <c r="C412" i="25"/>
  <c r="C348" i="25"/>
  <c r="C284" i="25"/>
  <c r="C220" i="25"/>
  <c r="C156" i="25"/>
  <c r="C92" i="25"/>
  <c r="C28" i="25"/>
  <c r="U9" i="25"/>
  <c r="U73" i="25"/>
  <c r="U137" i="25"/>
  <c r="U201" i="25"/>
  <c r="U50" i="25"/>
  <c r="U114" i="25"/>
  <c r="U178" i="25"/>
  <c r="U242" i="25"/>
  <c r="U306" i="25"/>
  <c r="U370" i="25"/>
  <c r="U434" i="25"/>
  <c r="U498" i="25"/>
  <c r="U59" i="25"/>
  <c r="U123" i="25"/>
  <c r="U14" i="25"/>
  <c r="U78" i="25"/>
  <c r="U142" i="25"/>
  <c r="U206" i="25"/>
  <c r="U270" i="25"/>
  <c r="U334" i="25"/>
  <c r="U398" i="25"/>
  <c r="U462" i="25"/>
  <c r="U31" i="25"/>
  <c r="U95" i="25"/>
  <c r="U96" i="25"/>
  <c r="U221" i="25"/>
  <c r="U307" i="25"/>
  <c r="U392" i="25"/>
  <c r="U477" i="25"/>
  <c r="U309" i="25"/>
  <c r="U491" i="25"/>
  <c r="U279" i="25"/>
  <c r="U449" i="25"/>
  <c r="U100" i="25"/>
  <c r="U223" i="25"/>
  <c r="C142" i="25"/>
  <c r="C315" i="25"/>
  <c r="C438" i="25"/>
  <c r="C339" i="25"/>
  <c r="C330" i="25"/>
  <c r="C443" i="25"/>
  <c r="C394" i="25"/>
  <c r="C282" i="25"/>
  <c r="C118" i="25"/>
  <c r="C467" i="25"/>
  <c r="C358" i="25"/>
  <c r="C222" i="25"/>
  <c r="C51" i="25"/>
  <c r="C427" i="25"/>
  <c r="C309" i="25"/>
  <c r="C155" i="25"/>
  <c r="C275" i="25"/>
  <c r="C110" i="25"/>
  <c r="C475" i="25"/>
  <c r="C370" i="25"/>
  <c r="C235" i="25"/>
  <c r="C66" i="25"/>
  <c r="C435" i="25"/>
  <c r="C318" i="25"/>
  <c r="C170" i="25"/>
  <c r="C41" i="25"/>
  <c r="C169" i="25"/>
  <c r="C305" i="25"/>
  <c r="C49" i="25"/>
  <c r="C177" i="25"/>
  <c r="C297" i="25"/>
  <c r="C37" i="25"/>
  <c r="C101" i="25"/>
  <c r="C165" i="25"/>
  <c r="C229" i="25"/>
  <c r="C446" i="25"/>
  <c r="C333" i="25"/>
  <c r="C187" i="25"/>
  <c r="C18" i="25"/>
  <c r="C452" i="25"/>
  <c r="C388" i="25"/>
  <c r="C324" i="25"/>
  <c r="C260" i="25"/>
  <c r="C196" i="25"/>
  <c r="C132" i="25"/>
  <c r="C68" i="25"/>
  <c r="U33" i="25"/>
  <c r="U97" i="25"/>
  <c r="U161" i="25"/>
  <c r="U10" i="25"/>
  <c r="U74" i="25"/>
  <c r="U138" i="25"/>
  <c r="U202" i="25"/>
  <c r="U266" i="25"/>
  <c r="U330" i="25"/>
  <c r="U394" i="25"/>
  <c r="U458" i="25"/>
  <c r="U19" i="25"/>
  <c r="U83" i="25"/>
  <c r="U147" i="25"/>
  <c r="U38" i="25"/>
  <c r="U102" i="25"/>
  <c r="U166" i="25"/>
  <c r="U230" i="25"/>
  <c r="U294" i="25"/>
  <c r="U358" i="25"/>
  <c r="U422" i="25"/>
  <c r="U486" i="25"/>
  <c r="U55" i="25"/>
  <c r="U119" i="25"/>
  <c r="U151" i="25"/>
  <c r="U253" i="25"/>
  <c r="U339" i="25"/>
  <c r="U424" i="25"/>
  <c r="U8" i="25"/>
  <c r="U373" i="25"/>
  <c r="U157" i="25"/>
  <c r="U343" i="25"/>
  <c r="U44" i="25"/>
  <c r="U152" i="25"/>
  <c r="U255" i="25"/>
  <c r="C58" i="25"/>
  <c r="C163" i="25"/>
  <c r="C451" i="25"/>
  <c r="C355" i="25"/>
  <c r="C346" i="25"/>
  <c r="C457" i="25"/>
  <c r="C267" i="25"/>
  <c r="C266" i="25"/>
  <c r="C98" i="25"/>
  <c r="C454" i="25"/>
  <c r="C342" i="25"/>
  <c r="C202" i="25"/>
  <c r="C30" i="25"/>
  <c r="C414" i="25"/>
  <c r="C293" i="25"/>
  <c r="C134" i="25"/>
  <c r="C259" i="25"/>
  <c r="C90" i="25"/>
  <c r="C462" i="25"/>
  <c r="C354" i="25"/>
  <c r="C214" i="25"/>
  <c r="C43" i="25"/>
  <c r="C422" i="25"/>
  <c r="C302" i="25"/>
  <c r="C147" i="25"/>
  <c r="C57" i="25"/>
  <c r="C193" i="25"/>
  <c r="C313" i="25"/>
  <c r="C65" i="25"/>
  <c r="C185" i="25"/>
  <c r="C321" i="25"/>
  <c r="C45" i="25"/>
  <c r="C109" i="25"/>
  <c r="C173" i="25"/>
  <c r="C237" i="25"/>
  <c r="C434" i="25"/>
  <c r="C317" i="25"/>
  <c r="C166" i="25"/>
  <c r="C508" i="25"/>
  <c r="C444" i="25"/>
  <c r="C380" i="25"/>
  <c r="C316" i="25"/>
  <c r="C252" i="25"/>
  <c r="C188" i="25"/>
  <c r="C124" i="25"/>
  <c r="C60" i="25"/>
  <c r="U41" i="25"/>
  <c r="U105" i="25"/>
  <c r="U169" i="25"/>
  <c r="U18" i="25"/>
  <c r="U82" i="25"/>
  <c r="U146" i="25"/>
  <c r="U210" i="25"/>
  <c r="U274" i="25"/>
  <c r="U338" i="25"/>
  <c r="U402" i="25"/>
  <c r="U466" i="25"/>
  <c r="U27" i="25"/>
  <c r="U91" i="25"/>
  <c r="U155" i="25"/>
  <c r="U46" i="25"/>
  <c r="U110" i="25"/>
  <c r="U174" i="25"/>
  <c r="U238" i="25"/>
  <c r="U302" i="25"/>
  <c r="U366" i="25"/>
  <c r="U430" i="25"/>
  <c r="U494" i="25"/>
  <c r="U63" i="25"/>
  <c r="U12" i="25"/>
  <c r="U167" i="25"/>
  <c r="U264" i="25"/>
  <c r="U349" i="25"/>
  <c r="U435" i="25"/>
  <c r="U37" i="25"/>
  <c r="U395" i="25"/>
  <c r="U188" i="25"/>
  <c r="U364" i="25"/>
  <c r="U13" i="25"/>
  <c r="U168" i="25"/>
  <c r="U265" i="25"/>
  <c r="C227" i="25"/>
  <c r="C419" i="25"/>
  <c r="C307" i="25"/>
  <c r="C393" i="25"/>
  <c r="C99" i="25"/>
  <c r="C162" i="25"/>
  <c r="C429" i="25"/>
  <c r="C243" i="25"/>
  <c r="C478" i="25"/>
  <c r="C277" i="25"/>
  <c r="C27" i="25"/>
  <c r="C46" i="25"/>
  <c r="C386" i="25"/>
  <c r="C150" i="25"/>
  <c r="C410" i="25"/>
  <c r="C211" i="25"/>
  <c r="C89" i="25"/>
  <c r="C289" i="25"/>
  <c r="C113" i="25"/>
  <c r="C337" i="25"/>
  <c r="C85" i="25"/>
  <c r="C189" i="25"/>
  <c r="C459" i="25"/>
  <c r="C269" i="25"/>
  <c r="C500" i="25"/>
  <c r="C404" i="25"/>
  <c r="C300" i="25"/>
  <c r="C204" i="25"/>
  <c r="C100" i="25"/>
  <c r="U81" i="25"/>
  <c r="U185" i="25"/>
  <c r="U66" i="25"/>
  <c r="U170" i="25"/>
  <c r="U282" i="25"/>
  <c r="U378" i="25"/>
  <c r="U482" i="25"/>
  <c r="U75" i="25"/>
  <c r="U179" i="25"/>
  <c r="U118" i="25"/>
  <c r="U214" i="25"/>
  <c r="U318" i="25"/>
  <c r="U414" i="25"/>
  <c r="U23" i="25"/>
  <c r="U32" i="25"/>
  <c r="U232" i="25"/>
  <c r="U371" i="25"/>
  <c r="U499" i="25"/>
  <c r="U459" i="25"/>
  <c r="U385" i="25"/>
  <c r="U120" i="25"/>
  <c r="U287" i="25"/>
  <c r="U372" i="25"/>
  <c r="U457" i="25"/>
  <c r="U101" i="25"/>
  <c r="U235" i="25"/>
  <c r="U384" i="25"/>
  <c r="U61" i="25"/>
  <c r="U268" i="25"/>
  <c r="U439" i="25"/>
  <c r="U45" i="25"/>
  <c r="U191" i="25"/>
  <c r="U281" i="25"/>
  <c r="U367" i="25"/>
  <c r="U452" i="25"/>
  <c r="U69" i="25"/>
  <c r="U205" i="25"/>
  <c r="U293" i="25"/>
  <c r="U379" i="25"/>
  <c r="U464" i="25"/>
  <c r="U93" i="25"/>
  <c r="U327" i="25"/>
  <c r="U423" i="25"/>
  <c r="U391" i="25"/>
  <c r="U127" i="25"/>
  <c r="U504" i="25"/>
  <c r="U429" i="25"/>
  <c r="U280" i="25"/>
  <c r="U440" i="25"/>
  <c r="C496" i="25"/>
  <c r="C432" i="25"/>
  <c r="C368" i="25"/>
  <c r="C304" i="25"/>
  <c r="C240" i="25"/>
  <c r="C176" i="25"/>
  <c r="C112" i="25"/>
  <c r="C458" i="25"/>
  <c r="C413" i="25"/>
  <c r="C426" i="25"/>
  <c r="C482" i="25"/>
  <c r="C78" i="25"/>
  <c r="C54" i="25"/>
  <c r="C374" i="25"/>
  <c r="C138" i="25"/>
  <c r="C402" i="25"/>
  <c r="C198" i="25"/>
  <c r="C218" i="25"/>
  <c r="C489" i="25"/>
  <c r="C306" i="25"/>
  <c r="C22" i="25"/>
  <c r="C350" i="25"/>
  <c r="C106" i="25"/>
  <c r="C161" i="25"/>
  <c r="C361" i="25"/>
  <c r="C201" i="25"/>
  <c r="C21" i="25"/>
  <c r="C125" i="25"/>
  <c r="C221" i="25"/>
  <c r="C395" i="25"/>
  <c r="C146" i="25"/>
  <c r="C468" i="25"/>
  <c r="C364" i="25"/>
  <c r="C268" i="25"/>
  <c r="C164" i="25"/>
  <c r="C52" i="25"/>
  <c r="U17" i="25"/>
  <c r="U121" i="25"/>
  <c r="U217" i="25"/>
  <c r="U106" i="25"/>
  <c r="U218" i="25"/>
  <c r="U314" i="25"/>
  <c r="U418" i="25"/>
  <c r="U11" i="25"/>
  <c r="U115" i="25"/>
  <c r="U54" i="25"/>
  <c r="U150" i="25"/>
  <c r="U254" i="25"/>
  <c r="U350" i="25"/>
  <c r="U454" i="25"/>
  <c r="U71" i="25"/>
  <c r="U117" i="25"/>
  <c r="U285" i="25"/>
  <c r="U413" i="25"/>
  <c r="U277" i="25"/>
  <c r="U213" i="25"/>
  <c r="U481" i="25"/>
  <c r="U197" i="25"/>
  <c r="U319" i="25"/>
  <c r="U404" i="25"/>
  <c r="U489" i="25"/>
  <c r="U156" i="25"/>
  <c r="U288" i="25"/>
  <c r="U448" i="25"/>
  <c r="U141" i="25"/>
  <c r="U332" i="25"/>
  <c r="U492" i="25"/>
  <c r="U109" i="25"/>
  <c r="U228" i="25"/>
  <c r="U313" i="25"/>
  <c r="U399" i="25"/>
  <c r="U484" i="25"/>
  <c r="U132" i="25"/>
  <c r="U240" i="25"/>
  <c r="U325" i="25"/>
  <c r="U411" i="25"/>
  <c r="U496" i="25"/>
  <c r="U149" i="25"/>
  <c r="U455" i="25"/>
  <c r="U301" i="25"/>
  <c r="U316" i="25"/>
  <c r="U291" i="25"/>
  <c r="U380" i="25"/>
  <c r="U348" i="25"/>
  <c r="U227" i="25"/>
  <c r="U401" i="25"/>
  <c r="C472" i="25"/>
  <c r="C408" i="25"/>
  <c r="C344" i="25"/>
  <c r="C280" i="25"/>
  <c r="C216" i="25"/>
  <c r="C152" i="25"/>
  <c r="C445" i="25"/>
  <c r="C477" i="25"/>
  <c r="C490" i="25"/>
  <c r="C35" i="25"/>
  <c r="C298" i="25"/>
  <c r="C34" i="25"/>
  <c r="C326" i="25"/>
  <c r="C94" i="25"/>
  <c r="C389" i="25"/>
  <c r="C178" i="25"/>
  <c r="C195" i="25"/>
  <c r="C450" i="25"/>
  <c r="C274" i="25"/>
  <c r="C499" i="25"/>
  <c r="C334" i="25"/>
  <c r="C83" i="25"/>
  <c r="C209" i="25"/>
  <c r="C17" i="25"/>
  <c r="C217" i="25"/>
  <c r="C29" i="25"/>
  <c r="C133" i="25"/>
  <c r="C245" i="25"/>
  <c r="C365" i="25"/>
  <c r="C123" i="25"/>
  <c r="C460" i="25"/>
  <c r="C356" i="25"/>
  <c r="C244" i="25"/>
  <c r="C148" i="25"/>
  <c r="C44" i="25"/>
  <c r="U25" i="25"/>
  <c r="U129" i="25"/>
  <c r="U26" i="25"/>
  <c r="U122" i="25"/>
  <c r="U226" i="25"/>
  <c r="U322" i="25"/>
  <c r="U426" i="25"/>
  <c r="U35" i="25"/>
  <c r="U131" i="25"/>
  <c r="U62" i="25"/>
  <c r="U158" i="25"/>
  <c r="U262" i="25"/>
  <c r="U374" i="25"/>
  <c r="U470" i="25"/>
  <c r="U79" i="25"/>
  <c r="U135" i="25"/>
  <c r="U296" i="25"/>
  <c r="U445" i="25"/>
  <c r="U331" i="25"/>
  <c r="U236" i="25"/>
  <c r="U503" i="25"/>
  <c r="U211" i="25"/>
  <c r="U329" i="25"/>
  <c r="U415" i="25"/>
  <c r="U500" i="25"/>
  <c r="U172" i="25"/>
  <c r="U299" i="25"/>
  <c r="U469" i="25"/>
  <c r="U173" i="25"/>
  <c r="U353" i="25"/>
  <c r="U21" i="25"/>
  <c r="U128" i="25"/>
  <c r="U239" i="25"/>
  <c r="U324" i="25"/>
  <c r="U409" i="25"/>
  <c r="U495" i="25"/>
  <c r="U148" i="25"/>
  <c r="U251" i="25"/>
  <c r="U336" i="25"/>
  <c r="U421" i="25"/>
  <c r="U507" i="25"/>
  <c r="U108" i="25"/>
  <c r="U497" i="25"/>
  <c r="U387" i="25"/>
  <c r="U444" i="25"/>
  <c r="U333" i="25"/>
  <c r="U465" i="25"/>
  <c r="U433" i="25"/>
  <c r="U269" i="25"/>
  <c r="U189" i="25"/>
  <c r="C464" i="25"/>
  <c r="C400" i="25"/>
  <c r="C336" i="25"/>
  <c r="C272" i="25"/>
  <c r="C208" i="25"/>
  <c r="C144" i="25"/>
  <c r="C186" i="25"/>
  <c r="C387" i="25"/>
  <c r="C122" i="25"/>
  <c r="C75" i="25"/>
  <c r="C262" i="25"/>
  <c r="C373" i="25"/>
  <c r="C291" i="25"/>
  <c r="C425" i="25"/>
  <c r="C86" i="25"/>
  <c r="C254" i="25"/>
  <c r="C225" i="25"/>
  <c r="C145" i="25"/>
  <c r="C61" i="25"/>
  <c r="C213" i="25"/>
  <c r="C285" i="25"/>
  <c r="C436" i="25"/>
  <c r="C292" i="25"/>
  <c r="C116" i="25"/>
  <c r="U177" i="25"/>
  <c r="U130" i="25"/>
  <c r="U290" i="25"/>
  <c r="U450" i="25"/>
  <c r="U107" i="25"/>
  <c r="U94" i="25"/>
  <c r="U278" i="25"/>
  <c r="U438" i="25"/>
  <c r="U103" i="25"/>
  <c r="U275" i="25"/>
  <c r="U488" i="25"/>
  <c r="U257" i="25"/>
  <c r="U136" i="25"/>
  <c r="U351" i="25"/>
  <c r="U479" i="25"/>
  <c r="U212" i="25"/>
  <c r="U480" i="25"/>
  <c r="U289" i="25"/>
  <c r="U85" i="25"/>
  <c r="U216" i="25"/>
  <c r="U356" i="25"/>
  <c r="U505" i="25"/>
  <c r="U219" i="25"/>
  <c r="U357" i="25"/>
  <c r="U485" i="25"/>
  <c r="U284" i="25"/>
  <c r="U472" i="25"/>
  <c r="U203" i="25"/>
  <c r="U259" i="25"/>
  <c r="U175" i="25"/>
  <c r="C504" i="25"/>
  <c r="C392" i="25"/>
  <c r="C296" i="25"/>
  <c r="C192" i="25"/>
  <c r="C96" i="25"/>
  <c r="C32" i="25"/>
  <c r="C463" i="25"/>
  <c r="C399" i="25"/>
  <c r="C335" i="25"/>
  <c r="C271" i="25"/>
  <c r="C207" i="25"/>
  <c r="C143" i="25"/>
  <c r="C79" i="25"/>
  <c r="C433" i="25"/>
  <c r="C401" i="25"/>
  <c r="C497" i="25"/>
  <c r="C493" i="25"/>
  <c r="C179" i="25"/>
  <c r="C341" i="25"/>
  <c r="C238" i="25"/>
  <c r="C398" i="25"/>
  <c r="C486" i="25"/>
  <c r="C190" i="25"/>
  <c r="C233" i="25"/>
  <c r="C153" i="25"/>
  <c r="C69" i="25"/>
  <c r="C253" i="25"/>
  <c r="C230" i="25"/>
  <c r="C428" i="25"/>
  <c r="C276" i="25"/>
  <c r="C108" i="25"/>
  <c r="U49" i="25"/>
  <c r="U193" i="25"/>
  <c r="U154" i="25"/>
  <c r="U298" i="25"/>
  <c r="U474" i="25"/>
  <c r="U139" i="25"/>
  <c r="U126" i="25"/>
  <c r="U286" i="25"/>
  <c r="U446" i="25"/>
  <c r="U111" i="25"/>
  <c r="U317" i="25"/>
  <c r="U224" i="25"/>
  <c r="U300" i="25"/>
  <c r="U184" i="25"/>
  <c r="U361" i="25"/>
  <c r="U16" i="25"/>
  <c r="U245" i="25"/>
  <c r="U501" i="25"/>
  <c r="U311" i="25"/>
  <c r="U24" i="25"/>
  <c r="U249" i="25"/>
  <c r="U377" i="25"/>
  <c r="U28" i="25"/>
  <c r="U229" i="25"/>
  <c r="U368" i="25"/>
  <c r="U29" i="25"/>
  <c r="U369" i="25"/>
  <c r="U220" i="25"/>
  <c r="U248" i="25"/>
  <c r="U344" i="25"/>
  <c r="U312" i="25"/>
  <c r="C488" i="25"/>
  <c r="C384" i="25"/>
  <c r="C288" i="25"/>
  <c r="C184" i="25"/>
  <c r="C88" i="25"/>
  <c r="C24" i="25"/>
  <c r="C455" i="25"/>
  <c r="C391" i="25"/>
  <c r="C327" i="25"/>
  <c r="C263" i="25"/>
  <c r="C199" i="25"/>
  <c r="C135" i="25"/>
  <c r="C71" i="25"/>
  <c r="C19" i="25"/>
  <c r="C314" i="25"/>
  <c r="C483" i="25"/>
  <c r="C481" i="25"/>
  <c r="C158" i="25"/>
  <c r="C325" i="25"/>
  <c r="C154" i="25"/>
  <c r="C338" i="25"/>
  <c r="C461" i="25"/>
  <c r="C126" i="25"/>
  <c r="C265" i="25"/>
  <c r="C299" i="25"/>
  <c r="C362" i="25"/>
  <c r="C379" i="25"/>
  <c r="C442" i="25"/>
  <c r="C74" i="25"/>
  <c r="C261" i="25"/>
  <c r="C131" i="25"/>
  <c r="C322" i="25"/>
  <c r="C449" i="25"/>
  <c r="C42" i="25"/>
  <c r="C329" i="25"/>
  <c r="C273" i="25"/>
  <c r="C117" i="25"/>
  <c r="C473" i="25"/>
  <c r="C102" i="25"/>
  <c r="C396" i="25"/>
  <c r="C228" i="25"/>
  <c r="C76" i="25"/>
  <c r="U65" i="25"/>
  <c r="U34" i="25"/>
  <c r="U186" i="25"/>
  <c r="U354" i="25"/>
  <c r="U506" i="25"/>
  <c r="U171" i="25"/>
  <c r="U182" i="25"/>
  <c r="U326" i="25"/>
  <c r="U502" i="25"/>
  <c r="U76" i="25"/>
  <c r="U360" i="25"/>
  <c r="U352" i="25"/>
  <c r="U407" i="25"/>
  <c r="U244" i="25"/>
  <c r="U393" i="25"/>
  <c r="U80" i="25"/>
  <c r="U320" i="25"/>
  <c r="U84" i="25"/>
  <c r="U396" i="25"/>
  <c r="U88" i="25"/>
  <c r="U271" i="25"/>
  <c r="U420" i="25"/>
  <c r="U92" i="25"/>
  <c r="U272" i="25"/>
  <c r="U400" i="25"/>
  <c r="U72" i="25"/>
  <c r="U207" i="25"/>
  <c r="U476" i="25"/>
  <c r="U419" i="25"/>
  <c r="U263" i="25"/>
  <c r="U397" i="25"/>
  <c r="C456" i="25"/>
  <c r="C360" i="25"/>
  <c r="C256" i="25"/>
  <c r="C160" i="25"/>
  <c r="C72" i="25"/>
  <c r="C503" i="25"/>
  <c r="C439" i="25"/>
  <c r="C375" i="25"/>
  <c r="C311" i="25"/>
  <c r="C247" i="25"/>
  <c r="C183" i="25"/>
  <c r="C119" i="25"/>
  <c r="C55" i="25"/>
  <c r="C78" i="2"/>
  <c r="Z130" i="13"/>
  <c r="V130" i="13"/>
  <c r="R130" i="13"/>
  <c r="T130" i="13"/>
  <c r="I31" i="3"/>
  <c r="H30" i="3"/>
  <c r="T11" i="17"/>
  <c r="AF130" i="13"/>
  <c r="X130" i="13"/>
  <c r="AD130" i="13"/>
  <c r="P130" i="13"/>
  <c r="L106" i="13"/>
  <c r="S40" i="13"/>
  <c r="O80" i="13"/>
  <c r="O87" i="13"/>
  <c r="P5" i="17"/>
  <c r="P4" i="17"/>
  <c r="Q3" i="17" s="1"/>
  <c r="P15" i="17"/>
  <c r="P14" i="17"/>
  <c r="Q13" i="17" s="1"/>
  <c r="V65" i="17" s="1"/>
  <c r="I33" i="3"/>
  <c r="I29" i="3"/>
  <c r="H34" i="3"/>
  <c r="H38" i="17"/>
  <c r="C1" i="21"/>
  <c r="O78" i="2"/>
  <c r="S78" i="2"/>
  <c r="O17" i="30" l="1"/>
  <c r="O12" i="30"/>
  <c r="O19" i="30"/>
  <c r="O10" i="30"/>
  <c r="D20" i="30"/>
  <c r="G15" i="30" s="1"/>
  <c r="O16" i="30"/>
  <c r="B11" i="30"/>
  <c r="G30" i="30"/>
  <c r="O14" i="30"/>
  <c r="O9" i="30"/>
  <c r="O18" i="30"/>
  <c r="O13" i="30"/>
  <c r="B8" i="30"/>
  <c r="B20" i="30"/>
  <c r="O8" i="30"/>
  <c r="O11" i="30"/>
  <c r="H24" i="17"/>
  <c r="I24" i="17" s="1"/>
  <c r="H27" i="17"/>
  <c r="I27" i="17" s="1"/>
  <c r="O84" i="13"/>
  <c r="I93" i="2"/>
  <c r="I14" i="2"/>
  <c r="K148" i="13"/>
  <c r="D86" i="2"/>
  <c r="D82" i="2"/>
  <c r="D84" i="2"/>
  <c r="D87" i="2"/>
  <c r="D81" i="2"/>
  <c r="D85" i="2"/>
  <c r="D90" i="2"/>
  <c r="D83" i="2"/>
  <c r="D79" i="2"/>
  <c r="D89" i="2"/>
  <c r="D80" i="2"/>
  <c r="D88" i="2"/>
  <c r="H26" i="17"/>
  <c r="I26" i="17" s="1"/>
  <c r="H23" i="17"/>
  <c r="I23" i="17" s="1"/>
  <c r="H22" i="17"/>
  <c r="I22" i="17" s="1"/>
  <c r="H25" i="17"/>
  <c r="I25" i="17" s="1"/>
  <c r="E79" i="2"/>
  <c r="F79" i="2" s="1"/>
  <c r="H84" i="2"/>
  <c r="E84" i="2"/>
  <c r="F84" i="2" s="1"/>
  <c r="G84" i="2" s="1"/>
  <c r="H87" i="2"/>
  <c r="E87" i="2"/>
  <c r="F87" i="2" s="1"/>
  <c r="G87" i="2" s="1"/>
  <c r="E90" i="2"/>
  <c r="F90" i="2" s="1"/>
  <c r="H86" i="2"/>
  <c r="E86" i="2"/>
  <c r="F86" i="2" s="1"/>
  <c r="G86" i="2" s="1"/>
  <c r="H89" i="2"/>
  <c r="E89" i="2"/>
  <c r="F89" i="2" s="1"/>
  <c r="G89" i="2" s="1"/>
  <c r="H83" i="2"/>
  <c r="E83" i="2"/>
  <c r="F83" i="2" s="1"/>
  <c r="G83" i="2" s="1"/>
  <c r="H80" i="2"/>
  <c r="E80" i="2"/>
  <c r="F80" i="2" s="1"/>
  <c r="G80" i="2" s="1"/>
  <c r="H81" i="2"/>
  <c r="E81" i="2"/>
  <c r="F81" i="2" s="1"/>
  <c r="G81" i="2" s="1"/>
  <c r="H88" i="2"/>
  <c r="E88" i="2"/>
  <c r="F88" i="2" s="1"/>
  <c r="G88" i="2" s="1"/>
  <c r="H82" i="2"/>
  <c r="E82" i="2"/>
  <c r="F82" i="2" s="1"/>
  <c r="G82" i="2" s="1"/>
  <c r="H85" i="2"/>
  <c r="E85" i="2"/>
  <c r="F85" i="2" s="1"/>
  <c r="G85" i="2" s="1"/>
  <c r="AG5" i="17"/>
  <c r="AG300" i="17"/>
  <c r="AG298" i="17"/>
  <c r="AG299" i="17"/>
  <c r="AG297" i="17"/>
  <c r="C28" i="3"/>
  <c r="C28" i="26"/>
  <c r="C28" i="28"/>
  <c r="AG10" i="3"/>
  <c r="AG160" i="3"/>
  <c r="AG163" i="3"/>
  <c r="AG183" i="3"/>
  <c r="AG187" i="3"/>
  <c r="AG195" i="3"/>
  <c r="AG203" i="3"/>
  <c r="AG211" i="3"/>
  <c r="AG213" i="3"/>
  <c r="AG215" i="3"/>
  <c r="AG220" i="3"/>
  <c r="AG221" i="3"/>
  <c r="AG223" i="3"/>
  <c r="AG231" i="3"/>
  <c r="AG197" i="3"/>
  <c r="AG209" i="3"/>
  <c r="AG219" i="3"/>
  <c r="AG225" i="3"/>
  <c r="AG240" i="3"/>
  <c r="AG177" i="3"/>
  <c r="AG189" i="3"/>
  <c r="AG191" i="3"/>
  <c r="AG205" i="3"/>
  <c r="AG207" i="3"/>
  <c r="AG212" i="3"/>
  <c r="AG235" i="3"/>
  <c r="AG290" i="3"/>
  <c r="AG299" i="3"/>
  <c r="AG164" i="3"/>
  <c r="AG188" i="3"/>
  <c r="AG204" i="3"/>
  <c r="AG245" i="3"/>
  <c r="AG266" i="3"/>
  <c r="AG172" i="3"/>
  <c r="AG179" i="3"/>
  <c r="AG196" i="3"/>
  <c r="AG199" i="3"/>
  <c r="AG259" i="3"/>
  <c r="AG270" i="3"/>
  <c r="AG271" i="3"/>
  <c r="AG275" i="3"/>
  <c r="AG287" i="3"/>
  <c r="AG292" i="3"/>
  <c r="AG296" i="3"/>
  <c r="AG297" i="3"/>
  <c r="AG278" i="3"/>
  <c r="AG300" i="3"/>
  <c r="AG247" i="3"/>
  <c r="AG276" i="3"/>
  <c r="AG282" i="3"/>
  <c r="AG293" i="3"/>
  <c r="AG175" i="3"/>
  <c r="AG272" i="3"/>
  <c r="AG291" i="3"/>
  <c r="AG224" i="3"/>
  <c r="AG173" i="3"/>
  <c r="AG256" i="3"/>
  <c r="AG227" i="3"/>
  <c r="AG268" i="3"/>
  <c r="AG267" i="3"/>
  <c r="AG285" i="3"/>
  <c r="AG274" i="3"/>
  <c r="AG260" i="3"/>
  <c r="AG261" i="3"/>
  <c r="AG155" i="3"/>
  <c r="AG236" i="3"/>
  <c r="AG294" i="3"/>
  <c r="AG269" i="3"/>
  <c r="AG241" i="3"/>
  <c r="AG295" i="3"/>
  <c r="AG283" i="3"/>
  <c r="AG286" i="3"/>
  <c r="AG263" i="3"/>
  <c r="AG298" i="3"/>
  <c r="AG288" i="3"/>
  <c r="AG181" i="3"/>
  <c r="AG156" i="3"/>
  <c r="AG277" i="3"/>
  <c r="AG254" i="3"/>
  <c r="AG252" i="3"/>
  <c r="AG237" i="3"/>
  <c r="AG228" i="3"/>
  <c r="AG176" i="3"/>
  <c r="AG289" i="3"/>
  <c r="AG239" i="3"/>
  <c r="AG161" i="3"/>
  <c r="AG167" i="3"/>
  <c r="AG273" i="3"/>
  <c r="AG158" i="3"/>
  <c r="AG201" i="3"/>
  <c r="AG152" i="3"/>
  <c r="AG217" i="3"/>
  <c r="AG281" i="3"/>
  <c r="AG255" i="3"/>
  <c r="AG242" i="3"/>
  <c r="AG216" i="3"/>
  <c r="AG258" i="3"/>
  <c r="AG232" i="3"/>
  <c r="AG153" i="3"/>
  <c r="AG246" i="3"/>
  <c r="AG279" i="3"/>
  <c r="AG226" i="3"/>
  <c r="AG162" i="3"/>
  <c r="AG284" i="3"/>
  <c r="AG238" i="3"/>
  <c r="AG265" i="3"/>
  <c r="AG171" i="3"/>
  <c r="AG174" i="3"/>
  <c r="AG166" i="3"/>
  <c r="AG192" i="3"/>
  <c r="AG253" i="3"/>
  <c r="AG151" i="3"/>
  <c r="AG190" i="3"/>
  <c r="AG250" i="3"/>
  <c r="AG214" i="3"/>
  <c r="AG230" i="3"/>
  <c r="AG210" i="3"/>
  <c r="AG264" i="3"/>
  <c r="AG244" i="3"/>
  <c r="AG234" i="3"/>
  <c r="AG229" i="3"/>
  <c r="AG208" i="3"/>
  <c r="AG200" i="3"/>
  <c r="AG180" i="3"/>
  <c r="AG170" i="3"/>
  <c r="AG165" i="3"/>
  <c r="AG202" i="3"/>
  <c r="AG157" i="3"/>
  <c r="AG178" i="3"/>
  <c r="AG194" i="3"/>
  <c r="AG168" i="3"/>
  <c r="AG184" i="3"/>
  <c r="AG169" i="3"/>
  <c r="AG154" i="3"/>
  <c r="AG262" i="3"/>
  <c r="AG257" i="3"/>
  <c r="AG198" i="3"/>
  <c r="AG193" i="3"/>
  <c r="AG243" i="3"/>
  <c r="AG251" i="3"/>
  <c r="AG222" i="3"/>
  <c r="AG159" i="3"/>
  <c r="AG206" i="3"/>
  <c r="AG186" i="3"/>
  <c r="AG218" i="3"/>
  <c r="AG182" i="3"/>
  <c r="AG248" i="3"/>
  <c r="AG280" i="3"/>
  <c r="AG249" i="3"/>
  <c r="AG233" i="3"/>
  <c r="AG185" i="3"/>
  <c r="O81" i="13"/>
  <c r="AG62" i="3"/>
  <c r="AG114" i="3"/>
  <c r="AG146" i="3"/>
  <c r="AG130" i="3"/>
  <c r="AG126" i="3"/>
  <c r="AG58" i="3"/>
  <c r="C5" i="25"/>
  <c r="C6" i="25"/>
  <c r="AG54" i="3"/>
  <c r="AG134" i="3"/>
  <c r="AG74" i="3"/>
  <c r="AG38" i="3"/>
  <c r="V73" i="17"/>
  <c r="U6" i="25"/>
  <c r="U5" i="25"/>
  <c r="AG102" i="3"/>
  <c r="AG26" i="3"/>
  <c r="AG98" i="3"/>
  <c r="AG18" i="3"/>
  <c r="AG94" i="3"/>
  <c r="AG14" i="3"/>
  <c r="E10" i="21"/>
  <c r="AG142" i="3"/>
  <c r="AG110" i="3"/>
  <c r="AG70" i="3"/>
  <c r="AG34" i="3"/>
  <c r="AG138" i="3"/>
  <c r="AG106" i="3"/>
  <c r="AG66" i="3"/>
  <c r="AG30" i="3"/>
  <c r="AG122" i="3"/>
  <c r="AG86" i="3"/>
  <c r="AG50" i="3"/>
  <c r="AG6" i="3"/>
  <c r="AG150" i="3"/>
  <c r="AG118" i="3"/>
  <c r="AG78" i="3"/>
  <c r="AG46" i="3"/>
  <c r="V69" i="17"/>
  <c r="V33" i="17"/>
  <c r="AG80" i="3"/>
  <c r="AG56" i="3"/>
  <c r="AG88" i="3"/>
  <c r="AG13" i="3"/>
  <c r="AG145" i="3"/>
  <c r="AG115" i="3"/>
  <c r="AG83" i="3"/>
  <c r="AG39" i="3"/>
  <c r="AG113" i="3"/>
  <c r="AG117" i="3"/>
  <c r="AG77" i="3"/>
  <c r="AG24" i="3"/>
  <c r="AG85" i="3"/>
  <c r="AG129" i="3"/>
  <c r="AG84" i="3"/>
  <c r="AG32" i="3"/>
  <c r="AG131" i="3"/>
  <c r="AG123" i="3"/>
  <c r="AG111" i="3"/>
  <c r="AG128" i="3"/>
  <c r="AG69" i="3"/>
  <c r="AG100" i="3"/>
  <c r="AG121" i="3"/>
  <c r="AG87" i="3"/>
  <c r="AG47" i="3"/>
  <c r="AG35" i="3"/>
  <c r="AG15" i="3"/>
  <c r="AG95" i="3"/>
  <c r="AG132" i="3"/>
  <c r="AG127" i="3"/>
  <c r="AG17" i="3"/>
  <c r="AG148" i="3"/>
  <c r="AG101" i="3"/>
  <c r="AG53" i="3"/>
  <c r="AG25" i="3"/>
  <c r="AG29" i="3"/>
  <c r="AG112" i="3"/>
  <c r="AG49" i="3"/>
  <c r="AG63" i="3"/>
  <c r="AG143" i="3"/>
  <c r="AG103" i="3"/>
  <c r="AG135" i="3"/>
  <c r="AG20" i="3"/>
  <c r="AG116" i="3"/>
  <c r="AG8" i="3"/>
  <c r="AG108" i="3"/>
  <c r="AG92" i="3"/>
  <c r="AG40" i="3"/>
  <c r="AG52" i="3"/>
  <c r="AG23" i="3"/>
  <c r="AG51" i="3"/>
  <c r="AG67" i="3"/>
  <c r="AG31" i="3"/>
  <c r="AG76" i="3"/>
  <c r="AG7" i="3"/>
  <c r="AG64" i="3"/>
  <c r="AG140" i="3"/>
  <c r="AG16" i="3"/>
  <c r="AG147" i="3"/>
  <c r="AG19" i="3"/>
  <c r="AG27" i="3"/>
  <c r="AG133" i="3"/>
  <c r="AG60" i="3"/>
  <c r="AG136" i="3"/>
  <c r="AG120" i="3"/>
  <c r="AG81" i="3"/>
  <c r="AG73" i="3"/>
  <c r="AG71" i="3"/>
  <c r="AG59" i="3"/>
  <c r="AG105" i="3"/>
  <c r="AG89" i="3"/>
  <c r="AG99" i="3"/>
  <c r="AG75" i="3"/>
  <c r="AG141" i="3"/>
  <c r="AG107" i="3"/>
  <c r="AG91" i="3"/>
  <c r="AG93" i="3"/>
  <c r="AG33" i="3"/>
  <c r="AG43" i="3"/>
  <c r="AG9" i="3"/>
  <c r="AG104" i="3"/>
  <c r="AG125" i="3"/>
  <c r="AG139" i="3"/>
  <c r="AG37" i="3"/>
  <c r="AG57" i="3"/>
  <c r="AG21" i="3"/>
  <c r="AG124" i="3"/>
  <c r="AG137" i="3"/>
  <c r="AG41" i="3"/>
  <c r="AG65" i="3"/>
  <c r="AG11" i="3"/>
  <c r="AG79" i="3"/>
  <c r="AG5" i="3"/>
  <c r="AG48" i="3"/>
  <c r="AG36" i="3"/>
  <c r="AG109" i="3"/>
  <c r="AG45" i="3"/>
  <c r="AG72" i="3"/>
  <c r="AG97" i="3"/>
  <c r="AG61" i="3"/>
  <c r="AG144" i="3"/>
  <c r="AG44" i="3"/>
  <c r="AG28" i="3"/>
  <c r="AG68" i="3"/>
  <c r="AG96" i="3"/>
  <c r="AG149" i="3"/>
  <c r="AG12" i="3"/>
  <c r="AG55" i="3"/>
  <c r="AG119" i="3"/>
  <c r="AG42" i="3"/>
  <c r="AG90" i="3"/>
  <c r="AG82" i="3"/>
  <c r="AG22" i="3"/>
  <c r="AG83" i="17"/>
  <c r="AG75" i="17"/>
  <c r="AG39" i="17"/>
  <c r="AG31" i="17"/>
  <c r="AG11" i="17"/>
  <c r="AG15" i="17"/>
  <c r="AG91" i="17"/>
  <c r="AG55" i="17"/>
  <c r="AG47" i="17"/>
  <c r="AG71" i="17"/>
  <c r="AG63" i="17"/>
  <c r="AG27" i="17"/>
  <c r="AG19" i="17"/>
  <c r="AG79" i="17"/>
  <c r="AG35" i="17"/>
  <c r="AG87" i="17"/>
  <c r="AG51" i="17"/>
  <c r="AG43" i="17"/>
  <c r="AG68" i="17"/>
  <c r="AG97" i="17"/>
  <c r="AG21" i="17"/>
  <c r="AG69" i="17"/>
  <c r="AG8" i="17"/>
  <c r="AG270" i="17"/>
  <c r="AG289" i="17"/>
  <c r="AG196" i="17"/>
  <c r="AG189" i="17"/>
  <c r="AG154" i="17"/>
  <c r="AG167" i="17"/>
  <c r="AG288" i="17"/>
  <c r="AG266" i="17"/>
  <c r="AG26" i="17"/>
  <c r="AG90" i="17"/>
  <c r="AG151" i="17"/>
  <c r="AG187" i="17"/>
  <c r="AG247" i="17"/>
  <c r="AG143" i="17"/>
  <c r="AG203" i="17"/>
  <c r="AG34" i="17"/>
  <c r="AG86" i="17"/>
  <c r="AG273" i="17"/>
  <c r="AG296" i="17"/>
  <c r="AG118" i="17"/>
  <c r="AG219" i="17"/>
  <c r="AG269" i="17"/>
  <c r="AG244" i="17"/>
  <c r="AG199" i="17"/>
  <c r="AG186" i="17"/>
  <c r="AG164" i="17"/>
  <c r="AG293" i="17"/>
  <c r="AG81" i="17"/>
  <c r="AG32" i="17"/>
  <c r="AG96" i="17"/>
  <c r="AG73" i="17"/>
  <c r="AG93" i="17"/>
  <c r="AG61" i="17"/>
  <c r="AG177" i="17"/>
  <c r="AG208" i="17"/>
  <c r="AG160" i="17"/>
  <c r="AG152" i="17"/>
  <c r="AG22" i="17"/>
  <c r="AG62" i="17"/>
  <c r="AG121" i="17"/>
  <c r="AG246" i="17"/>
  <c r="AG210" i="17"/>
  <c r="AG178" i="17"/>
  <c r="AG170" i="17"/>
  <c r="AG98" i="17"/>
  <c r="AG66" i="17"/>
  <c r="AG202" i="17"/>
  <c r="AG275" i="17"/>
  <c r="AG193" i="17"/>
  <c r="AG201" i="17"/>
  <c r="AG161" i="17"/>
  <c r="AG292" i="17"/>
  <c r="AG175" i="17"/>
  <c r="AG116" i="17"/>
  <c r="AG229" i="17"/>
  <c r="AG243" i="17"/>
  <c r="AG110" i="17"/>
  <c r="AG295" i="17"/>
  <c r="AG180" i="17"/>
  <c r="AG282" i="17"/>
  <c r="AG287" i="17"/>
  <c r="AG221" i="17"/>
  <c r="AG13" i="17"/>
  <c r="AG72" i="17"/>
  <c r="AG77" i="17"/>
  <c r="AG44" i="17"/>
  <c r="AG52" i="17"/>
  <c r="AG111" i="17"/>
  <c r="AG271" i="17"/>
  <c r="AG30" i="17"/>
  <c r="AG120" i="17"/>
  <c r="AG140" i="17"/>
  <c r="AG114" i="17"/>
  <c r="AG235" i="17"/>
  <c r="AG258" i="17"/>
  <c r="AG173" i="17"/>
  <c r="AG224" i="17"/>
  <c r="AG274" i="17"/>
  <c r="AG157" i="17"/>
  <c r="AG127" i="17"/>
  <c r="AG181" i="17"/>
  <c r="AG211" i="17"/>
  <c r="AG130" i="17"/>
  <c r="AG155" i="17"/>
  <c r="AG124" i="17"/>
  <c r="AG46" i="17"/>
  <c r="AG218" i="17"/>
  <c r="AG172" i="17"/>
  <c r="AG205" i="17"/>
  <c r="AG174" i="17"/>
  <c r="AG85" i="17"/>
  <c r="AG84" i="17"/>
  <c r="AG48" i="17"/>
  <c r="AG101" i="17"/>
  <c r="AG29" i="17"/>
  <c r="AG20" i="17"/>
  <c r="AG108" i="17"/>
  <c r="AG277" i="17"/>
  <c r="AG50" i="17"/>
  <c r="AG123" i="17"/>
  <c r="AG119" i="17"/>
  <c r="AG70" i="17"/>
  <c r="AG216" i="17"/>
  <c r="AG145" i="17"/>
  <c r="AG182" i="17"/>
  <c r="AG255" i="17"/>
  <c r="AG190" i="17"/>
  <c r="AG125" i="17"/>
  <c r="AG107" i="17"/>
  <c r="AG238" i="17"/>
  <c r="AG166" i="17"/>
  <c r="AG234" i="17"/>
  <c r="AG142" i="17"/>
  <c r="AG150" i="17"/>
  <c r="AG109" i="17"/>
  <c r="AG18" i="17"/>
  <c r="AG38" i="17"/>
  <c r="AG212" i="17"/>
  <c r="AG141" i="17"/>
  <c r="AG227" i="17"/>
  <c r="AG179" i="17"/>
  <c r="AG225" i="17"/>
  <c r="AG294" i="17"/>
  <c r="AG240" i="17"/>
  <c r="AG65" i="17"/>
  <c r="AG92" i="17"/>
  <c r="AG80" i="17"/>
  <c r="AG126" i="17"/>
  <c r="AG162" i="17"/>
  <c r="AG176" i="17"/>
  <c r="AG260" i="17"/>
  <c r="AG222" i="17"/>
  <c r="AG99" i="17"/>
  <c r="AG267" i="17"/>
  <c r="AG249" i="17"/>
  <c r="AG236" i="17"/>
  <c r="AG290" i="17"/>
  <c r="AG284" i="17"/>
  <c r="AG137" i="17"/>
  <c r="AG64" i="17"/>
  <c r="AG41" i="17"/>
  <c r="AG37" i="17"/>
  <c r="AG191" i="17"/>
  <c r="AG265" i="17"/>
  <c r="AG136" i="17"/>
  <c r="AG268" i="17"/>
  <c r="AG78" i="17"/>
  <c r="AG105" i="17"/>
  <c r="AG226" i="17"/>
  <c r="AG223" i="17"/>
  <c r="AG192" i="17"/>
  <c r="AG228" i="17"/>
  <c r="AG252" i="17"/>
  <c r="AG112" i="17"/>
  <c r="AG280" i="17"/>
  <c r="AG214" i="17"/>
  <c r="AG276" i="17"/>
  <c r="AG100" i="17"/>
  <c r="AG25" i="17"/>
  <c r="AG28" i="17"/>
  <c r="AG117" i="17"/>
  <c r="AG262" i="17"/>
  <c r="AG286" i="17"/>
  <c r="AG122" i="17"/>
  <c r="AG106" i="17"/>
  <c r="AG215" i="17"/>
  <c r="AG134" i="17"/>
  <c r="AG10" i="17"/>
  <c r="AG128" i="17"/>
  <c r="AG264" i="17"/>
  <c r="AG250" i="17"/>
  <c r="AG242" i="17"/>
  <c r="AG17" i="17"/>
  <c r="AG76" i="17"/>
  <c r="AG53" i="17"/>
  <c r="AG241" i="17"/>
  <c r="AG159" i="17"/>
  <c r="AG131" i="17"/>
  <c r="AG14" i="17"/>
  <c r="AG171" i="17"/>
  <c r="AG230" i="17"/>
  <c r="AG217" i="17"/>
  <c r="AG163" i="17"/>
  <c r="AG197" i="17"/>
  <c r="AG237" i="17"/>
  <c r="AG149" i="17"/>
  <c r="AG261" i="17"/>
  <c r="AG220" i="17"/>
  <c r="AG165" i="17"/>
  <c r="AG57" i="17"/>
  <c r="AG6" i="17"/>
  <c r="AG153" i="17"/>
  <c r="AG231" i="17"/>
  <c r="AG291" i="17"/>
  <c r="AG200" i="17"/>
  <c r="AG257" i="17"/>
  <c r="AG82" i="17"/>
  <c r="AG56" i="17"/>
  <c r="AG12" i="17"/>
  <c r="AG24" i="17"/>
  <c r="AG254" i="17"/>
  <c r="AG146" i="17"/>
  <c r="AG113" i="17"/>
  <c r="AG253" i="17"/>
  <c r="AG184" i="17"/>
  <c r="AG281" i="17"/>
  <c r="AG156" i="17"/>
  <c r="AG169" i="17"/>
  <c r="AG147" i="17"/>
  <c r="AG60" i="17"/>
  <c r="AG36" i="17"/>
  <c r="AG103" i="17"/>
  <c r="AG256" i="17"/>
  <c r="AG168" i="17"/>
  <c r="AG194" i="17"/>
  <c r="AG259" i="17"/>
  <c r="AG279" i="17"/>
  <c r="AG206" i="17"/>
  <c r="AG88" i="17"/>
  <c r="AG89" i="17"/>
  <c r="AG158" i="17"/>
  <c r="AG283" i="17"/>
  <c r="AG138" i="17"/>
  <c r="AG239" i="17"/>
  <c r="AG115" i="17"/>
  <c r="AG183" i="17"/>
  <c r="AG248" i="17"/>
  <c r="AG74" i="17"/>
  <c r="AG58" i="17"/>
  <c r="AG54" i="17"/>
  <c r="AG272" i="17"/>
  <c r="AG198" i="17"/>
  <c r="AG195" i="17"/>
  <c r="AG40" i="17"/>
  <c r="AG139" i="17"/>
  <c r="AG133" i="17"/>
  <c r="AG7" i="17"/>
  <c r="AG233" i="17"/>
  <c r="AG285" i="17"/>
  <c r="AG148" i="17"/>
  <c r="AG129" i="17"/>
  <c r="AG204" i="17"/>
  <c r="AG49" i="17"/>
  <c r="AG188" i="17"/>
  <c r="AG144" i="17"/>
  <c r="AG209" i="17"/>
  <c r="AG42" i="17"/>
  <c r="AG245" i="17"/>
  <c r="AG16" i="17"/>
  <c r="AG9" i="17"/>
  <c r="AG251" i="17"/>
  <c r="AG33" i="17"/>
  <c r="AG104" i="17"/>
  <c r="AG207" i="17"/>
  <c r="AG135" i="17"/>
  <c r="R3" i="17"/>
  <c r="AG102" i="17"/>
  <c r="AG94" i="17"/>
  <c r="AG185" i="17"/>
  <c r="AG213" i="17"/>
  <c r="AG132" i="17"/>
  <c r="AG263" i="17"/>
  <c r="AG232" i="17"/>
  <c r="AG278" i="17"/>
  <c r="AG45" i="17"/>
  <c r="AG95" i="17"/>
  <c r="AG67" i="17"/>
  <c r="AG59" i="17"/>
  <c r="AG23" i="17"/>
  <c r="V61" i="17"/>
  <c r="V57" i="17"/>
  <c r="V85" i="17"/>
  <c r="V53" i="17"/>
  <c r="V81" i="17"/>
  <c r="V49" i="17"/>
  <c r="V77" i="17"/>
  <c r="V37" i="17"/>
  <c r="V43" i="17"/>
  <c r="V39" i="17"/>
  <c r="V71" i="17"/>
  <c r="V44" i="17"/>
  <c r="V135" i="17"/>
  <c r="V285" i="17"/>
  <c r="V176" i="17"/>
  <c r="V158" i="17"/>
  <c r="V137" i="17"/>
  <c r="V196" i="17"/>
  <c r="V230" i="17"/>
  <c r="V288" i="17"/>
  <c r="V298" i="17"/>
  <c r="V190" i="17"/>
  <c r="V247" i="17"/>
  <c r="V277" i="17"/>
  <c r="V265" i="17"/>
  <c r="V225" i="17"/>
  <c r="V262" i="17"/>
  <c r="V243" i="17"/>
  <c r="V281" i="17"/>
  <c r="V151" i="17"/>
  <c r="V97" i="17"/>
  <c r="V202" i="17"/>
  <c r="V110" i="17"/>
  <c r="V119" i="17"/>
  <c r="V195" i="17"/>
  <c r="V211" i="17"/>
  <c r="V115" i="17"/>
  <c r="V235" i="17"/>
  <c r="V198" i="17"/>
  <c r="V273" i="17"/>
  <c r="V153" i="17"/>
  <c r="V282" i="17"/>
  <c r="V100" i="17"/>
  <c r="V189" i="17"/>
  <c r="V297" i="17"/>
  <c r="V275" i="17"/>
  <c r="V217" i="17"/>
  <c r="V31" i="17"/>
  <c r="V86" i="17"/>
  <c r="V47" i="17"/>
  <c r="V42" i="17"/>
  <c r="V124" i="17"/>
  <c r="V274" i="17"/>
  <c r="V214" i="17"/>
  <c r="V229" i="17"/>
  <c r="V175" i="17"/>
  <c r="V128" i="17"/>
  <c r="V207" i="17"/>
  <c r="V201" i="17"/>
  <c r="V155" i="17"/>
  <c r="V208" i="17"/>
  <c r="V40" i="17"/>
  <c r="V218" i="17"/>
  <c r="V181" i="17"/>
  <c r="V48" i="17"/>
  <c r="V144" i="17"/>
  <c r="V245" i="17"/>
  <c r="V148" i="17"/>
  <c r="V269" i="17"/>
  <c r="V134" i="17"/>
  <c r="V106" i="17"/>
  <c r="V165" i="17"/>
  <c r="V255" i="17"/>
  <c r="V117" i="17"/>
  <c r="V250" i="17"/>
  <c r="V270" i="17"/>
  <c r="V267" i="17"/>
  <c r="V289" i="17"/>
  <c r="V114" i="17"/>
  <c r="V253" i="17"/>
  <c r="V287" i="17"/>
  <c r="V290" i="17"/>
  <c r="V200" i="17"/>
  <c r="V244" i="17"/>
  <c r="V246" i="17"/>
  <c r="V240" i="17"/>
  <c r="V35" i="17"/>
  <c r="V79" i="17"/>
  <c r="V34" i="17"/>
  <c r="V62" i="17"/>
  <c r="V219" i="17"/>
  <c r="V192" i="17"/>
  <c r="V152" i="17"/>
  <c r="V283" i="17"/>
  <c r="V90" i="17"/>
  <c r="V271" i="17"/>
  <c r="V32" i="17"/>
  <c r="V238" i="17"/>
  <c r="V254" i="17"/>
  <c r="V257" i="17"/>
  <c r="V101" i="17"/>
  <c r="V84" i="17"/>
  <c r="V105" i="17"/>
  <c r="V239" i="17"/>
  <c r="V113" i="17"/>
  <c r="V299" i="17"/>
  <c r="V172" i="17"/>
  <c r="V72" i="17"/>
  <c r="V258" i="17"/>
  <c r="V121" i="17"/>
  <c r="V291" i="17"/>
  <c r="V178" i="17"/>
  <c r="V64" i="17"/>
  <c r="V67" i="17"/>
  <c r="V54" i="17"/>
  <c r="V51" i="17"/>
  <c r="V82" i="17"/>
  <c r="V120" i="17"/>
  <c r="V264" i="17"/>
  <c r="V227" i="17"/>
  <c r="V292" i="17"/>
  <c r="V146" i="17"/>
  <c r="V284" i="17"/>
  <c r="V162" i="17"/>
  <c r="V179" i="17"/>
  <c r="V232" i="17"/>
  <c r="V185" i="17"/>
  <c r="V188" i="17"/>
  <c r="V213" i="17"/>
  <c r="V156" i="17"/>
  <c r="V167" i="17"/>
  <c r="V296" i="17"/>
  <c r="V221" i="17"/>
  <c r="V216" i="17"/>
  <c r="V129" i="17"/>
  <c r="V66" i="17"/>
  <c r="V50" i="17"/>
  <c r="V89" i="17"/>
  <c r="V233" i="17"/>
  <c r="V177" i="17"/>
  <c r="V92" i="17"/>
  <c r="V126" i="17"/>
  <c r="V268" i="17"/>
  <c r="V241" i="17"/>
  <c r="V112" i="17"/>
  <c r="V242" i="17"/>
  <c r="V56" i="17"/>
  <c r="V278" i="17"/>
  <c r="V226" i="17"/>
  <c r="V224" i="17"/>
  <c r="V259" i="17"/>
  <c r="V118" i="17"/>
  <c r="V55" i="17"/>
  <c r="V74" i="17"/>
  <c r="V261" i="17"/>
  <c r="V220" i="17"/>
  <c r="V109" i="17"/>
  <c r="V94" i="17"/>
  <c r="V169" i="17"/>
  <c r="V80" i="17"/>
  <c r="V154" i="17"/>
  <c r="V76" i="17"/>
  <c r="V130" i="17"/>
  <c r="V194" i="17"/>
  <c r="V157" i="17"/>
  <c r="V205" i="17"/>
  <c r="V222" i="17"/>
  <c r="V160" i="17"/>
  <c r="V60" i="17"/>
  <c r="V249" i="17"/>
  <c r="V248" i="17"/>
  <c r="V199" i="17"/>
  <c r="V87" i="17"/>
  <c r="V27" i="17"/>
  <c r="V171" i="17"/>
  <c r="V143" i="17"/>
  <c r="V197" i="17"/>
  <c r="V36" i="17"/>
  <c r="V256" i="17"/>
  <c r="V88" i="17"/>
  <c r="V294" i="17"/>
  <c r="V170" i="17"/>
  <c r="V168" i="17"/>
  <c r="V182" i="17"/>
  <c r="V295" i="17"/>
  <c r="V95" i="17"/>
  <c r="V276" i="17"/>
  <c r="V141" i="17"/>
  <c r="V98" i="17"/>
  <c r="V83" i="17"/>
  <c r="V279" i="17"/>
  <c r="V223" i="17"/>
  <c r="V228" i="17"/>
  <c r="V122" i="17"/>
  <c r="V237" i="17"/>
  <c r="V203" i="17"/>
  <c r="V161" i="17"/>
  <c r="V138" i="17"/>
  <c r="V28" i="17"/>
  <c r="V252" i="17"/>
  <c r="V159" i="17"/>
  <c r="V139" i="17"/>
  <c r="V183" i="17"/>
  <c r="V63" i="17"/>
  <c r="V58" i="17"/>
  <c r="V206" i="17"/>
  <c r="V142" i="17"/>
  <c r="V180" i="17"/>
  <c r="V251" i="17"/>
  <c r="V145" i="17"/>
  <c r="V93" i="17"/>
  <c r="V174" i="17"/>
  <c r="V125" i="17"/>
  <c r="V127" i="17"/>
  <c r="V38" i="17"/>
  <c r="V70" i="17"/>
  <c r="V212" i="17"/>
  <c r="V215" i="17"/>
  <c r="V107" i="17"/>
  <c r="R13" i="17"/>
  <c r="V186" i="17"/>
  <c r="V133" i="17"/>
  <c r="V187" i="17"/>
  <c r="V263" i="17"/>
  <c r="V68" i="17"/>
  <c r="V123" i="17"/>
  <c r="V300" i="17"/>
  <c r="V102" i="17"/>
  <c r="V204" i="17"/>
  <c r="V103" i="17"/>
  <c r="V193" i="17"/>
  <c r="V96" i="17"/>
  <c r="V166" i="17"/>
  <c r="V99" i="17"/>
  <c r="V59" i="17"/>
  <c r="V163" i="17"/>
  <c r="V91" i="17"/>
  <c r="V286" i="17"/>
  <c r="V272" i="17"/>
  <c r="V234" i="17"/>
  <c r="V136" i="17"/>
  <c r="V111" i="17"/>
  <c r="V184" i="17"/>
  <c r="V210" i="17"/>
  <c r="V164" i="17"/>
  <c r="V140" i="17"/>
  <c r="V116" i="17"/>
  <c r="V231" i="17"/>
  <c r="V46" i="17"/>
  <c r="V132" i="17"/>
  <c r="V209" i="17"/>
  <c r="V147" i="17"/>
  <c r="V150" i="17"/>
  <c r="V52" i="17"/>
  <c r="V260" i="17"/>
  <c r="V131" i="17"/>
  <c r="V104" i="17"/>
  <c r="V108" i="17"/>
  <c r="V149" i="17"/>
  <c r="V236" i="17"/>
  <c r="V191" i="17"/>
  <c r="V30" i="17"/>
  <c r="V75" i="17"/>
  <c r="V266" i="17"/>
  <c r="V45" i="17"/>
  <c r="V280" i="17"/>
  <c r="V78" i="17"/>
  <c r="V293" i="17"/>
  <c r="V173" i="17"/>
  <c r="V29" i="17"/>
  <c r="V41" i="17"/>
  <c r="I9" i="30" l="1"/>
  <c r="I11" i="30"/>
  <c r="I19" i="30"/>
  <c r="I12" i="30"/>
  <c r="I8" i="30"/>
  <c r="I14" i="30"/>
  <c r="I16" i="30"/>
  <c r="I10" i="30"/>
  <c r="I18" i="30"/>
  <c r="I17" i="30"/>
  <c r="I13" i="30"/>
  <c r="I15" i="30"/>
  <c r="F14" i="30"/>
  <c r="G9" i="30"/>
  <c r="F17" i="30"/>
  <c r="F8" i="30"/>
  <c r="F11" i="30"/>
  <c r="F13" i="30"/>
  <c r="G18" i="30"/>
  <c r="G33" i="30"/>
  <c r="F10" i="30"/>
  <c r="G19" i="30"/>
  <c r="G11" i="30"/>
  <c r="G13" i="30"/>
  <c r="G14" i="30"/>
  <c r="G16" i="30"/>
  <c r="G8" i="30"/>
  <c r="F9" i="30"/>
  <c r="F15" i="30"/>
  <c r="G10" i="30"/>
  <c r="F12" i="30"/>
  <c r="F18" i="30"/>
  <c r="F16" i="30"/>
  <c r="F19" i="30"/>
  <c r="G12" i="30"/>
  <c r="G17" i="30"/>
  <c r="AH299" i="17"/>
  <c r="AH300" i="17"/>
  <c r="AH297" i="17"/>
  <c r="AH298" i="17"/>
  <c r="AG4" i="17"/>
  <c r="Q5" i="17" s="1"/>
  <c r="AG4" i="3"/>
  <c r="AH168" i="3"/>
  <c r="AH219" i="3"/>
  <c r="AH222" i="3"/>
  <c r="AH240" i="3"/>
  <c r="AH172" i="3"/>
  <c r="AH163" i="3"/>
  <c r="AH187" i="3"/>
  <c r="AH203" i="3"/>
  <c r="AH210" i="3"/>
  <c r="AH232" i="3"/>
  <c r="AH270" i="3"/>
  <c r="AH273" i="3"/>
  <c r="AH287" i="3"/>
  <c r="AH296" i="3"/>
  <c r="AH162" i="3"/>
  <c r="AH190" i="3"/>
  <c r="AH206" i="3"/>
  <c r="AH211" i="3"/>
  <c r="AH231" i="3"/>
  <c r="AH256" i="3"/>
  <c r="AH264" i="3"/>
  <c r="AH174" i="3"/>
  <c r="AH182" i="3"/>
  <c r="AH184" i="3"/>
  <c r="AH223" i="3"/>
  <c r="AH262" i="3"/>
  <c r="AH266" i="3"/>
  <c r="AH274" i="3"/>
  <c r="AH277" i="3"/>
  <c r="AH171" i="3"/>
  <c r="AH290" i="3"/>
  <c r="AH195" i="3"/>
  <c r="AH220" i="3"/>
  <c r="AH255" i="3"/>
  <c r="AH166" i="3"/>
  <c r="AH215" i="3"/>
  <c r="AH258" i="3"/>
  <c r="AH289" i="3"/>
  <c r="AH299" i="3"/>
  <c r="AH183" i="3"/>
  <c r="AH300" i="3"/>
  <c r="AH263" i="3"/>
  <c r="AH192" i="3"/>
  <c r="AH282" i="3"/>
  <c r="AH243" i="3"/>
  <c r="AH198" i="3"/>
  <c r="AH226" i="3"/>
  <c r="AH194" i="3"/>
  <c r="AH237" i="3"/>
  <c r="AH284" i="3"/>
  <c r="AH267" i="3"/>
  <c r="AH188" i="3"/>
  <c r="AH288" i="3"/>
  <c r="AH248" i="3"/>
  <c r="AH238" i="3"/>
  <c r="AH207" i="3"/>
  <c r="AH191" i="3"/>
  <c r="AH158" i="3"/>
  <c r="AH297" i="3"/>
  <c r="AH278" i="3"/>
  <c r="AH204" i="3"/>
  <c r="AH155" i="3"/>
  <c r="AH285" i="3"/>
  <c r="AH236" i="3"/>
  <c r="AH271" i="3"/>
  <c r="AH199" i="3"/>
  <c r="AH167" i="3"/>
  <c r="AH268" i="3"/>
  <c r="AH253" i="3"/>
  <c r="AH205" i="3"/>
  <c r="AH244" i="3"/>
  <c r="AH186" i="3"/>
  <c r="AH260" i="3"/>
  <c r="AH202" i="3"/>
  <c r="AH159" i="3"/>
  <c r="AH235" i="3"/>
  <c r="AH151" i="3"/>
  <c r="AH280" i="3"/>
  <c r="AH259" i="3"/>
  <c r="AH272" i="3"/>
  <c r="AH247" i="3"/>
  <c r="AH230" i="3"/>
  <c r="AH221" i="3"/>
  <c r="AH173" i="3"/>
  <c r="AH257" i="3"/>
  <c r="AH201" i="3"/>
  <c r="AH217" i="3"/>
  <c r="AH218" i="3"/>
  <c r="AH212" i="3"/>
  <c r="AH161" i="3"/>
  <c r="AH216" i="3"/>
  <c r="AH152" i="3"/>
  <c r="AH165" i="3"/>
  <c r="AH295" i="3"/>
  <c r="AH251" i="3"/>
  <c r="AH254" i="3"/>
  <c r="AH179" i="3"/>
  <c r="AH293" i="3"/>
  <c r="AH269" i="3"/>
  <c r="AH227" i="3"/>
  <c r="AH175" i="3"/>
  <c r="AH157" i="3"/>
  <c r="AH193" i="3"/>
  <c r="AH180" i="3"/>
  <c r="AH209" i="3"/>
  <c r="AH196" i="3"/>
  <c r="AH298" i="3"/>
  <c r="AH279" i="3"/>
  <c r="AH225" i="3"/>
  <c r="AH197" i="3"/>
  <c r="AH169" i="3"/>
  <c r="AH214" i="3"/>
  <c r="AH283" i="3"/>
  <c r="AH252" i="3"/>
  <c r="AH239" i="3"/>
  <c r="AH286" i="3"/>
  <c r="AH246" i="3"/>
  <c r="AH176" i="3"/>
  <c r="AH200" i="3"/>
  <c r="AH189" i="3"/>
  <c r="AH250" i="3"/>
  <c r="AH229" i="3"/>
  <c r="AH245" i="3"/>
  <c r="AH261" i="3"/>
  <c r="AH233" i="3"/>
  <c r="AH291" i="3"/>
  <c r="AH281" i="3"/>
  <c r="AH249" i="3"/>
  <c r="AH242" i="3"/>
  <c r="AH234" i="3"/>
  <c r="AH224" i="3"/>
  <c r="AH213" i="3"/>
  <c r="AH185" i="3"/>
  <c r="AH178" i="3"/>
  <c r="AH170" i="3"/>
  <c r="AH160" i="3"/>
  <c r="AH292" i="3"/>
  <c r="AH276" i="3"/>
  <c r="AH156" i="3"/>
  <c r="AH181" i="3"/>
  <c r="AH153" i="3"/>
  <c r="AH177" i="3"/>
  <c r="AH294" i="3"/>
  <c r="AH228" i="3"/>
  <c r="AH208" i="3"/>
  <c r="AH275" i="3"/>
  <c r="AH164" i="3"/>
  <c r="AH154" i="3"/>
  <c r="AH265" i="3"/>
  <c r="AH241" i="3"/>
  <c r="F80" i="17"/>
  <c r="F90" i="17" s="1"/>
  <c r="F81" i="17"/>
  <c r="F91" i="17" s="1"/>
  <c r="F82" i="17"/>
  <c r="F92" i="17" s="1"/>
  <c r="F79" i="17"/>
  <c r="F89" i="17" s="1"/>
  <c r="AH131" i="3"/>
  <c r="AH31" i="3"/>
  <c r="AH139" i="3"/>
  <c r="AH95" i="3"/>
  <c r="AH83" i="3"/>
  <c r="AH55" i="3"/>
  <c r="AH48" i="3"/>
  <c r="AH112" i="3"/>
  <c r="AH132" i="3"/>
  <c r="AH11" i="3"/>
  <c r="AH25" i="3"/>
  <c r="AH120" i="3"/>
  <c r="AH92" i="3"/>
  <c r="AH97" i="3"/>
  <c r="AH149" i="3"/>
  <c r="AH67" i="3"/>
  <c r="AH147" i="3"/>
  <c r="AH103" i="3"/>
  <c r="AH96" i="3"/>
  <c r="AH32" i="3"/>
  <c r="AH52" i="3"/>
  <c r="AH108" i="3"/>
  <c r="AH113" i="3"/>
  <c r="AH28" i="3"/>
  <c r="AH49" i="3"/>
  <c r="AH39" i="3"/>
  <c r="AH79" i="3"/>
  <c r="AH99" i="3"/>
  <c r="AH40" i="3"/>
  <c r="AH51" i="3"/>
  <c r="AH88" i="3"/>
  <c r="AH116" i="3"/>
  <c r="AH17" i="3"/>
  <c r="AH109" i="3"/>
  <c r="AH73" i="3"/>
  <c r="AH84" i="3"/>
  <c r="AH56" i="3"/>
  <c r="AH85" i="3"/>
  <c r="AH63" i="3"/>
  <c r="AH71" i="3"/>
  <c r="AH57" i="3"/>
  <c r="AH33" i="3"/>
  <c r="AH60" i="3"/>
  <c r="AH136" i="3"/>
  <c r="AH61" i="3"/>
  <c r="AH68" i="3"/>
  <c r="AH140" i="3"/>
  <c r="AH81" i="3"/>
  <c r="AH47" i="3"/>
  <c r="AH6" i="3"/>
  <c r="AH87" i="3"/>
  <c r="AH117" i="3"/>
  <c r="AH137" i="3"/>
  <c r="AH148" i="3"/>
  <c r="AH77" i="3"/>
  <c r="AH16" i="3"/>
  <c r="AH12" i="3"/>
  <c r="AH133" i="3"/>
  <c r="AH145" i="3"/>
  <c r="AH41" i="3"/>
  <c r="AH89" i="3"/>
  <c r="AH104" i="3"/>
  <c r="AH35" i="3"/>
  <c r="AH64" i="3"/>
  <c r="AH20" i="3"/>
  <c r="AH69" i="3"/>
  <c r="AH45" i="3"/>
  <c r="AH13" i="3"/>
  <c r="AH128" i="3"/>
  <c r="AH123" i="3"/>
  <c r="AH5" i="3"/>
  <c r="AH76" i="3"/>
  <c r="AH21" i="3"/>
  <c r="AH59" i="3"/>
  <c r="AH23" i="3"/>
  <c r="AH75" i="3"/>
  <c r="AH129" i="3"/>
  <c r="AH36" i="3"/>
  <c r="AH121" i="3"/>
  <c r="AH125" i="3"/>
  <c r="AH127" i="3"/>
  <c r="AH143" i="3"/>
  <c r="AH9" i="3"/>
  <c r="AH8" i="3"/>
  <c r="AH29" i="3"/>
  <c r="AH43" i="3"/>
  <c r="AH107" i="3"/>
  <c r="AH91" i="3"/>
  <c r="AH141" i="3"/>
  <c r="AH93" i="3"/>
  <c r="AH44" i="3"/>
  <c r="AH27" i="3"/>
  <c r="AH135" i="3"/>
  <c r="AH144" i="3"/>
  <c r="AH111" i="3"/>
  <c r="AH119" i="3"/>
  <c r="AH53" i="3"/>
  <c r="AH15" i="3"/>
  <c r="AH101" i="3"/>
  <c r="AH115" i="3"/>
  <c r="AH7" i="3"/>
  <c r="AH102" i="3"/>
  <c r="AH124" i="3"/>
  <c r="AH105" i="3"/>
  <c r="AH72" i="3"/>
  <c r="AH100" i="3"/>
  <c r="AH98" i="3"/>
  <c r="AH19" i="3"/>
  <c r="AH80" i="3"/>
  <c r="AH65" i="3"/>
  <c r="AH37" i="3"/>
  <c r="AH24" i="3"/>
  <c r="AH14" i="3"/>
  <c r="AH30" i="3"/>
  <c r="AH50" i="3"/>
  <c r="AH134" i="3"/>
  <c r="AH142" i="3"/>
  <c r="AH66" i="3"/>
  <c r="AH62" i="3"/>
  <c r="AH58" i="3"/>
  <c r="AH78" i="3"/>
  <c r="AH22" i="3"/>
  <c r="AH70" i="3"/>
  <c r="AH82" i="3"/>
  <c r="AH114" i="3"/>
  <c r="AH122" i="3"/>
  <c r="AH42" i="3"/>
  <c r="AH34" i="3"/>
  <c r="AH54" i="3"/>
  <c r="AH94" i="3"/>
  <c r="AH106" i="3"/>
  <c r="AH126" i="3"/>
  <c r="AH138" i="3"/>
  <c r="AH10" i="3"/>
  <c r="AH38" i="3"/>
  <c r="AH90" i="3"/>
  <c r="AH150" i="3"/>
  <c r="AH18" i="3"/>
  <c r="AH74" i="3"/>
  <c r="AH110" i="3"/>
  <c r="AH26" i="3"/>
  <c r="AH46" i="3"/>
  <c r="AH86" i="3"/>
  <c r="AH118" i="3"/>
  <c r="AH130" i="3"/>
  <c r="AH146" i="3"/>
  <c r="AH142" i="17"/>
  <c r="AH50" i="17"/>
  <c r="AH223" i="17"/>
  <c r="AH277" i="17"/>
  <c r="AH207" i="17"/>
  <c r="AH133" i="17"/>
  <c r="AH212" i="17"/>
  <c r="AH182" i="17"/>
  <c r="AH124" i="17"/>
  <c r="AH250" i="17"/>
  <c r="AH275" i="17"/>
  <c r="AH114" i="17"/>
  <c r="AH213" i="17"/>
  <c r="AH54" i="17"/>
  <c r="AH191" i="17"/>
  <c r="AH129" i="17"/>
  <c r="AH189" i="17"/>
  <c r="AH210" i="17"/>
  <c r="AH150" i="17"/>
  <c r="AH115" i="17"/>
  <c r="AH237" i="17"/>
  <c r="AH164" i="17"/>
  <c r="AH165" i="17"/>
  <c r="AH178" i="17"/>
  <c r="AH227" i="17"/>
  <c r="AH218" i="17"/>
  <c r="AH112" i="17"/>
  <c r="AH166" i="17"/>
  <c r="AH249" i="17"/>
  <c r="AH261" i="17"/>
  <c r="AH193" i="17"/>
  <c r="AH258" i="17"/>
  <c r="AH259" i="17"/>
  <c r="AH141" i="17"/>
  <c r="AH199" i="17"/>
  <c r="AH221" i="17"/>
  <c r="AH271" i="17"/>
  <c r="AH235" i="17"/>
  <c r="AH224" i="17"/>
  <c r="AH185" i="17"/>
  <c r="AH246" i="17"/>
  <c r="AH90" i="17"/>
  <c r="AH34" i="17"/>
  <c r="AH148" i="17"/>
  <c r="AH278" i="17"/>
  <c r="AH126" i="17"/>
  <c r="AH273" i="17"/>
  <c r="AH267" i="17"/>
  <c r="AH82" i="17"/>
  <c r="AH183" i="17"/>
  <c r="AH42" i="17"/>
  <c r="AH204" i="17"/>
  <c r="AH197" i="17"/>
  <c r="AH176" i="17"/>
  <c r="AH157" i="17"/>
  <c r="AH198" i="17"/>
  <c r="AH107" i="17"/>
  <c r="AH171" i="17"/>
  <c r="AH194" i="17"/>
  <c r="AH145" i="17"/>
  <c r="AH132" i="17"/>
  <c r="AH282" i="17"/>
  <c r="AH173" i="17"/>
  <c r="AH109" i="17"/>
  <c r="AH121" i="17"/>
  <c r="AH248" i="17"/>
  <c r="AH294" i="17"/>
  <c r="AH284" i="17"/>
  <c r="AH99" i="17"/>
  <c r="AH97" i="17"/>
  <c r="AH281" i="17"/>
  <c r="AH86" i="17"/>
  <c r="AH61" i="17"/>
  <c r="AH16" i="17"/>
  <c r="AH60" i="17"/>
  <c r="AH53" i="17"/>
  <c r="AH52" i="17"/>
  <c r="AH40" i="17"/>
  <c r="AH101" i="17"/>
  <c r="AH203" i="17"/>
  <c r="AH58" i="17"/>
  <c r="AH168" i="17"/>
  <c r="AH130" i="17"/>
  <c r="AH232" i="17"/>
  <c r="AH254" i="17"/>
  <c r="AH78" i="17"/>
  <c r="AH286" i="17"/>
  <c r="AH190" i="17"/>
  <c r="AH151" i="17"/>
  <c r="AH229" i="17"/>
  <c r="AH154" i="17"/>
  <c r="AH208" i="17"/>
  <c r="AH220" i="17"/>
  <c r="AH162" i="17"/>
  <c r="AH205" i="17"/>
  <c r="AH123" i="17"/>
  <c r="AH260" i="17"/>
  <c r="AH169" i="17"/>
  <c r="AH238" i="17"/>
  <c r="AH144" i="17"/>
  <c r="AH236" i="17"/>
  <c r="AH209" i="17"/>
  <c r="AH211" i="17"/>
  <c r="AH230" i="17"/>
  <c r="AH36" i="17"/>
  <c r="AH44" i="17"/>
  <c r="AH88" i="17"/>
  <c r="AH33" i="17"/>
  <c r="AH68" i="17"/>
  <c r="AH98" i="17"/>
  <c r="AH268" i="17"/>
  <c r="AH38" i="17"/>
  <c r="AH135" i="17"/>
  <c r="AH215" i="17"/>
  <c r="AH153" i="17"/>
  <c r="AH201" i="17"/>
  <c r="AH175" i="17"/>
  <c r="AH179" i="17"/>
  <c r="AH138" i="17"/>
  <c r="AH257" i="17"/>
  <c r="AH170" i="17"/>
  <c r="AH125" i="17"/>
  <c r="AH110" i="17"/>
  <c r="AH292" i="17"/>
  <c r="AH172" i="17"/>
  <c r="AH128" i="17"/>
  <c r="AH74" i="17"/>
  <c r="AH10" i="17"/>
  <c r="AH70" i="17"/>
  <c r="AH272" i="17"/>
  <c r="AH180" i="17"/>
  <c r="AH147" i="17"/>
  <c r="AH159" i="17"/>
  <c r="AH146" i="17"/>
  <c r="AH118" i="17"/>
  <c r="AH49" i="17"/>
  <c r="AH100" i="17"/>
  <c r="AH48" i="17"/>
  <c r="AH37" i="17"/>
  <c r="AH29" i="17"/>
  <c r="AH131" i="17"/>
  <c r="AH161" i="17"/>
  <c r="AH233" i="17"/>
  <c r="AH104" i="17"/>
  <c r="AH167" i="17"/>
  <c r="AH247" i="17"/>
  <c r="AH222" i="17"/>
  <c r="AH266" i="17"/>
  <c r="AH295" i="17"/>
  <c r="AH200" i="17"/>
  <c r="AH241" i="17"/>
  <c r="AH214" i="17"/>
  <c r="AH127" i="17"/>
  <c r="AH122" i="17"/>
  <c r="AH263" i="17"/>
  <c r="AH186" i="17"/>
  <c r="AH265" i="17"/>
  <c r="AH73" i="17"/>
  <c r="AH117" i="17"/>
  <c r="AH181" i="17"/>
  <c r="AH279" i="17"/>
  <c r="AH46" i="17"/>
  <c r="AH69" i="17"/>
  <c r="AH6" i="17"/>
  <c r="AH24" i="17"/>
  <c r="AH81" i="17"/>
  <c r="AH57" i="17"/>
  <c r="AH92" i="17"/>
  <c r="AH116" i="17"/>
  <c r="AH184" i="17"/>
  <c r="AH18" i="17"/>
  <c r="AH140" i="17"/>
  <c r="AH255" i="17"/>
  <c r="AH242" i="17"/>
  <c r="AH217" i="17"/>
  <c r="AH288" i="17"/>
  <c r="AH96" i="17"/>
  <c r="AH17" i="17"/>
  <c r="AH7" i="17"/>
  <c r="AH111" i="17"/>
  <c r="AH192" i="17"/>
  <c r="AH239" i="17"/>
  <c r="AH219" i="17"/>
  <c r="AH187" i="17"/>
  <c r="AH243" i="17"/>
  <c r="AH155" i="17"/>
  <c r="AH113" i="17"/>
  <c r="AH228" i="17"/>
  <c r="AH225" i="17"/>
  <c r="AH32" i="17"/>
  <c r="AH89" i="17"/>
  <c r="AH93" i="17"/>
  <c r="AH177" i="17"/>
  <c r="AH262" i="17"/>
  <c r="AH252" i="17"/>
  <c r="AH188" i="17"/>
  <c r="AH174" i="17"/>
  <c r="AH156" i="17"/>
  <c r="AH276" i="17"/>
  <c r="AH195" i="17"/>
  <c r="AH291" i="17"/>
  <c r="AH216" i="17"/>
  <c r="AH139" i="17"/>
  <c r="AH274" i="17"/>
  <c r="AH13" i="17"/>
  <c r="AH84" i="17"/>
  <c r="AH85" i="17"/>
  <c r="AH30" i="17"/>
  <c r="AH269" i="17"/>
  <c r="AH264" i="17"/>
  <c r="AH62" i="17"/>
  <c r="AH134" i="17"/>
  <c r="AH283" i="17"/>
  <c r="AH65" i="17"/>
  <c r="AH76" i="17"/>
  <c r="AH80" i="17"/>
  <c r="AH66" i="17"/>
  <c r="AH158" i="17"/>
  <c r="AH251" i="17"/>
  <c r="AH280" i="17"/>
  <c r="AH108" i="17"/>
  <c r="AH77" i="17"/>
  <c r="AH231" i="17"/>
  <c r="AH106" i="17"/>
  <c r="AH240" i="17"/>
  <c r="AH103" i="17"/>
  <c r="AH21" i="17"/>
  <c r="AH8" i="17"/>
  <c r="AH137" i="17"/>
  <c r="AH196" i="17"/>
  <c r="AH22" i="17"/>
  <c r="AH270" i="17"/>
  <c r="AH105" i="17"/>
  <c r="AH163" i="17"/>
  <c r="AH160" i="17"/>
  <c r="AH290" i="17"/>
  <c r="AH28" i="17"/>
  <c r="AH206" i="17"/>
  <c r="AH253" i="17"/>
  <c r="AH234" i="17"/>
  <c r="AH256" i="17"/>
  <c r="AH244" i="17"/>
  <c r="AH102" i="17"/>
  <c r="AH202" i="17"/>
  <c r="AH72" i="17"/>
  <c r="AH45" i="17"/>
  <c r="AH226" i="17"/>
  <c r="AH293" i="17"/>
  <c r="AH296" i="17"/>
  <c r="AH120" i="17"/>
  <c r="AH9" i="17"/>
  <c r="AH26" i="17"/>
  <c r="AH64" i="17"/>
  <c r="AH14" i="17"/>
  <c r="AH25" i="17"/>
  <c r="S3" i="17"/>
  <c r="AH119" i="17"/>
  <c r="AH285" i="17"/>
  <c r="AH20" i="17"/>
  <c r="AH94" i="17"/>
  <c r="AH12" i="17"/>
  <c r="AH289" i="17"/>
  <c r="AH149" i="17"/>
  <c r="AH41" i="17"/>
  <c r="AH136" i="17"/>
  <c r="AH152" i="17"/>
  <c r="AH287" i="17"/>
  <c r="AH56" i="17"/>
  <c r="AH143" i="17"/>
  <c r="AH245" i="17"/>
  <c r="AH31" i="17"/>
  <c r="AH39" i="17"/>
  <c r="AH83" i="17"/>
  <c r="AH95" i="17"/>
  <c r="AH15" i="17"/>
  <c r="AH67" i="17"/>
  <c r="AH75" i="17"/>
  <c r="AH23" i="17"/>
  <c r="AH59" i="17"/>
  <c r="AH87" i="17"/>
  <c r="AH35" i="17"/>
  <c r="AH43" i="17"/>
  <c r="AH51" i="17"/>
  <c r="AH79" i="17"/>
  <c r="AH11" i="17"/>
  <c r="AH19" i="17"/>
  <c r="AH27" i="17"/>
  <c r="AH63" i="17"/>
  <c r="AH71" i="17"/>
  <c r="AH47" i="17"/>
  <c r="AH55" i="17"/>
  <c r="AH91" i="17"/>
  <c r="AH5" i="17"/>
  <c r="V26" i="17"/>
  <c r="W165" i="17"/>
  <c r="W264" i="17"/>
  <c r="W152" i="17"/>
  <c r="W296" i="17"/>
  <c r="W173" i="17"/>
  <c r="W252" i="17"/>
  <c r="W256" i="17"/>
  <c r="W203" i="17"/>
  <c r="W93" i="17"/>
  <c r="W111" i="17"/>
  <c r="W230" i="17"/>
  <c r="W245" i="17"/>
  <c r="W52" i="17"/>
  <c r="W250" i="17"/>
  <c r="W132" i="17"/>
  <c r="W199" i="17"/>
  <c r="W279" i="17"/>
  <c r="W265" i="17"/>
  <c r="W290" i="17"/>
  <c r="W167" i="17"/>
  <c r="W202" i="17"/>
  <c r="W176" i="17"/>
  <c r="W188" i="17"/>
  <c r="W287" i="17"/>
  <c r="W300" i="17"/>
  <c r="W186" i="17"/>
  <c r="W136" i="17"/>
  <c r="W206" i="17"/>
  <c r="W142" i="17"/>
  <c r="W183" i="17"/>
  <c r="W217" i="17"/>
  <c r="W223" i="17"/>
  <c r="W227" i="17"/>
  <c r="W180" i="17"/>
  <c r="W276" i="17"/>
  <c r="W113" i="17"/>
  <c r="W231" i="17"/>
  <c r="W135" i="17"/>
  <c r="W249" i="17"/>
  <c r="W128" i="17"/>
  <c r="W281" i="17"/>
  <c r="W286" i="17"/>
  <c r="W267" i="17"/>
  <c r="W242" i="17"/>
  <c r="W293" i="17"/>
  <c r="W263" i="17"/>
  <c r="W172" i="17"/>
  <c r="W238" i="17"/>
  <c r="W181" i="17"/>
  <c r="W254" i="17"/>
  <c r="W200" i="17"/>
  <c r="W274" i="17"/>
  <c r="W251" i="17"/>
  <c r="W56" i="17"/>
  <c r="W248" i="17"/>
  <c r="W222" i="17"/>
  <c r="W36" i="17"/>
  <c r="W90" i="17"/>
  <c r="W278" i="17"/>
  <c r="W244" i="17"/>
  <c r="W108" i="17"/>
  <c r="W260" i="17"/>
  <c r="W253" i="17"/>
  <c r="W156" i="17"/>
  <c r="W204" i="17"/>
  <c r="W190" i="17"/>
  <c r="W115" i="17"/>
  <c r="W243" i="17"/>
  <c r="W103" i="17"/>
  <c r="W213" i="17"/>
  <c r="W155" i="17"/>
  <c r="W285" i="17"/>
  <c r="W294" i="17"/>
  <c r="W130" i="17"/>
  <c r="W192" i="17"/>
  <c r="W141" i="17"/>
  <c r="W28" i="17"/>
  <c r="W161" i="17"/>
  <c r="W224" i="17"/>
  <c r="W119" i="17"/>
  <c r="W214" i="17"/>
  <c r="W270" i="17"/>
  <c r="W284" i="17"/>
  <c r="W194" i="17"/>
  <c r="W268" i="17"/>
  <c r="W189" i="17"/>
  <c r="W216" i="17"/>
  <c r="W144" i="17"/>
  <c r="W237" i="17"/>
  <c r="W64" i="17"/>
  <c r="W205" i="17"/>
  <c r="W140" i="17"/>
  <c r="W112" i="17"/>
  <c r="W96" i="17"/>
  <c r="W255" i="17"/>
  <c r="W129" i="17"/>
  <c r="W292" i="17"/>
  <c r="W133" i="17"/>
  <c r="W282" i="17"/>
  <c r="W196" i="17"/>
  <c r="W257" i="17"/>
  <c r="W297" i="17"/>
  <c r="W266" i="17"/>
  <c r="W182" i="17"/>
  <c r="W78" i="17"/>
  <c r="W83" i="17"/>
  <c r="W70" i="17"/>
  <c r="W66" i="17"/>
  <c r="W240" i="17"/>
  <c r="W246" i="17"/>
  <c r="W123" i="17"/>
  <c r="W146" i="17"/>
  <c r="W195" i="17"/>
  <c r="W80" i="17"/>
  <c r="W241" i="17"/>
  <c r="W125" i="17"/>
  <c r="W124" i="17"/>
  <c r="W127" i="17"/>
  <c r="W101" i="17"/>
  <c r="W160" i="17"/>
  <c r="W171" i="17"/>
  <c r="W126" i="17"/>
  <c r="W280" i="17"/>
  <c r="W87" i="17"/>
  <c r="W46" i="17"/>
  <c r="W74" i="17"/>
  <c r="W39" i="17"/>
  <c r="W88" i="17"/>
  <c r="W234" i="17"/>
  <c r="W148" i="17"/>
  <c r="W120" i="17"/>
  <c r="W98" i="17"/>
  <c r="W97" i="17"/>
  <c r="W259" i="17"/>
  <c r="W169" i="17"/>
  <c r="W239" i="17"/>
  <c r="W215" i="17"/>
  <c r="W76" i="17"/>
  <c r="W271" i="17"/>
  <c r="W174" i="17"/>
  <c r="W114" i="17"/>
  <c r="W154" i="17"/>
  <c r="W269" i="17"/>
  <c r="W68" i="17"/>
  <c r="W208" i="17"/>
  <c r="W201" i="17"/>
  <c r="W179" i="17"/>
  <c r="W31" i="17"/>
  <c r="W27" i="17"/>
  <c r="W71" i="17"/>
  <c r="W63" i="17"/>
  <c r="W105" i="17"/>
  <c r="W210" i="17"/>
  <c r="W185" i="17"/>
  <c r="W198" i="17"/>
  <c r="W40" i="17"/>
  <c r="W225" i="17"/>
  <c r="W134" i="17"/>
  <c r="W137" i="17"/>
  <c r="W221" i="17"/>
  <c r="W104" i="17"/>
  <c r="W44" i="17"/>
  <c r="W298" i="17"/>
  <c r="W107" i="17"/>
  <c r="W91" i="17"/>
  <c r="W291" i="17"/>
  <c r="W233" i="17"/>
  <c r="W99" i="17"/>
  <c r="W299" i="17"/>
  <c r="W166" i="17"/>
  <c r="W275" i="17"/>
  <c r="W50" i="17"/>
  <c r="W47" i="17"/>
  <c r="W82" i="17"/>
  <c r="W67" i="17"/>
  <c r="W72" i="17"/>
  <c r="S13" i="17"/>
  <c r="W159" i="17"/>
  <c r="W168" i="17"/>
  <c r="W138" i="17"/>
  <c r="W211" i="17"/>
  <c r="W258" i="17"/>
  <c r="W117" i="17"/>
  <c r="W121" i="17"/>
  <c r="W209" i="17"/>
  <c r="W235" i="17"/>
  <c r="W54" i="17"/>
  <c r="W62" i="17"/>
  <c r="W48" i="17"/>
  <c r="W191" i="17"/>
  <c r="W175" i="17"/>
  <c r="W143" i="17"/>
  <c r="W92" i="17"/>
  <c r="W277" i="17"/>
  <c r="W207" i="17"/>
  <c r="W177" i="17"/>
  <c r="W289" i="17"/>
  <c r="W58" i="17"/>
  <c r="W51" i="17"/>
  <c r="W283" i="17"/>
  <c r="W84" i="17"/>
  <c r="W228" i="17"/>
  <c r="W170" i="17"/>
  <c r="W262" i="17"/>
  <c r="W95" i="17"/>
  <c r="W193" i="17"/>
  <c r="W102" i="17"/>
  <c r="W38" i="17"/>
  <c r="W42" i="17"/>
  <c r="W94" i="17"/>
  <c r="W151" i="17"/>
  <c r="W32" i="17"/>
  <c r="W272" i="17"/>
  <c r="W122" i="17"/>
  <c r="W158" i="17"/>
  <c r="W197" i="17"/>
  <c r="W59" i="17"/>
  <c r="W86" i="17"/>
  <c r="W236" i="17"/>
  <c r="W153" i="17"/>
  <c r="W273" i="17"/>
  <c r="W229" i="17"/>
  <c r="W35" i="17"/>
  <c r="W110" i="17"/>
  <c r="W89" i="17"/>
  <c r="W30" i="17"/>
  <c r="W261" i="17"/>
  <c r="W106" i="17"/>
  <c r="W187" i="17"/>
  <c r="W118" i="17"/>
  <c r="W184" i="17"/>
  <c r="W164" i="17"/>
  <c r="W162" i="17"/>
  <c r="W157" i="17"/>
  <c r="W55" i="17"/>
  <c r="W295" i="17"/>
  <c r="W212" i="17"/>
  <c r="W149" i="17"/>
  <c r="W34" i="17"/>
  <c r="W60" i="17"/>
  <c r="W218" i="17"/>
  <c r="W109" i="17"/>
  <c r="W43" i="17"/>
  <c r="W75" i="17"/>
  <c r="W219" i="17"/>
  <c r="W163" i="17"/>
  <c r="W139" i="17"/>
  <c r="W79" i="17"/>
  <c r="W232" i="17"/>
  <c r="W145" i="17"/>
  <c r="W220" i="17"/>
  <c r="W247" i="17"/>
  <c r="W100" i="17"/>
  <c r="W150" i="17"/>
  <c r="W131" i="17"/>
  <c r="W178" i="17"/>
  <c r="W226" i="17"/>
  <c r="W116" i="17"/>
  <c r="W288" i="17"/>
  <c r="W147" i="17"/>
  <c r="W41" i="17"/>
  <c r="W29" i="17"/>
  <c r="W49" i="17"/>
  <c r="W61" i="17"/>
  <c r="W69" i="17"/>
  <c r="W77" i="17"/>
  <c r="W37" i="17"/>
  <c r="W85" i="17"/>
  <c r="W53" i="17"/>
  <c r="W81" i="17"/>
  <c r="W33" i="17"/>
  <c r="W45" i="17"/>
  <c r="W65" i="17"/>
  <c r="W73" i="17"/>
  <c r="W57" i="17"/>
  <c r="G91" i="17" l="1"/>
  <c r="E97" i="17"/>
  <c r="F97" i="17"/>
  <c r="H97" i="17" s="1"/>
  <c r="G90" i="17"/>
  <c r="E96" i="17"/>
  <c r="F96" i="17"/>
  <c r="H96" i="17" s="1"/>
  <c r="G89" i="17"/>
  <c r="E95" i="17"/>
  <c r="F95" i="17"/>
  <c r="G92" i="17"/>
  <c r="E98" i="17"/>
  <c r="F98" i="17"/>
  <c r="H98" i="17" s="1"/>
  <c r="G24" i="30"/>
  <c r="H15" i="30" s="1"/>
  <c r="M15" i="30" s="1"/>
  <c r="N15" i="30" s="1"/>
  <c r="P15" i="30" s="1"/>
  <c r="Q15" i="30" s="1"/>
  <c r="Q15" i="17"/>
  <c r="Q14" i="17"/>
  <c r="AH4" i="17"/>
  <c r="Q4" i="3"/>
  <c r="Q5" i="3"/>
  <c r="AI185" i="3"/>
  <c r="AI218" i="3"/>
  <c r="AI225" i="3"/>
  <c r="AI162" i="3"/>
  <c r="AI163" i="3"/>
  <c r="AI171" i="3"/>
  <c r="AI173" i="3"/>
  <c r="AI233" i="3"/>
  <c r="AI151" i="3"/>
  <c r="AI259" i="3"/>
  <c r="AI266" i="3"/>
  <c r="AI274" i="3"/>
  <c r="AI159" i="3"/>
  <c r="AI153" i="3"/>
  <c r="AI167" i="3"/>
  <c r="AI170" i="3"/>
  <c r="AI219" i="3"/>
  <c r="AI221" i="3"/>
  <c r="AI222" i="3"/>
  <c r="AI249" i="3"/>
  <c r="AI273" i="3"/>
  <c r="AI269" i="3"/>
  <c r="AI284" i="3"/>
  <c r="AI283" i="3"/>
  <c r="AI268" i="3"/>
  <c r="AI155" i="3"/>
  <c r="AI289" i="3"/>
  <c r="AI279" i="3"/>
  <c r="AI278" i="3"/>
  <c r="AI251" i="3"/>
  <c r="AI210" i="3"/>
  <c r="AI177" i="3"/>
  <c r="AI287" i="3"/>
  <c r="AI254" i="3"/>
  <c r="AI295" i="3"/>
  <c r="AI190" i="3"/>
  <c r="AI290" i="3"/>
  <c r="AI286" i="3"/>
  <c r="AI272" i="3"/>
  <c r="AI263" i="3"/>
  <c r="AI255" i="3"/>
  <c r="AI243" i="3"/>
  <c r="AI226" i="3"/>
  <c r="AI267" i="3"/>
  <c r="AI211" i="3"/>
  <c r="AI169" i="3"/>
  <c r="AI282" i="3"/>
  <c r="AI241" i="3"/>
  <c r="AI238" i="3"/>
  <c r="AI217" i="3"/>
  <c r="AI205" i="3"/>
  <c r="AI189" i="3"/>
  <c r="AI296" i="3"/>
  <c r="AI215" i="3"/>
  <c r="AI183" i="3"/>
  <c r="AI227" i="3"/>
  <c r="AI207" i="3"/>
  <c r="AI199" i="3"/>
  <c r="AI188" i="3"/>
  <c r="AI158" i="3"/>
  <c r="AI229" i="3"/>
  <c r="AI214" i="3"/>
  <c r="AI245" i="3"/>
  <c r="AI230" i="3"/>
  <c r="AI236" i="3"/>
  <c r="AI300" i="3"/>
  <c r="AI195" i="3"/>
  <c r="AI161" i="3"/>
  <c r="AI179" i="3"/>
  <c r="AI154" i="3"/>
  <c r="AI204" i="3"/>
  <c r="AI180" i="3"/>
  <c r="AI165" i="3"/>
  <c r="AI196" i="3"/>
  <c r="AI181" i="3"/>
  <c r="AI166" i="3"/>
  <c r="AI293" i="3"/>
  <c r="AI280" i="3"/>
  <c r="AI257" i="3"/>
  <c r="AI240" i="3"/>
  <c r="AI182" i="3"/>
  <c r="AI264" i="3"/>
  <c r="AI209" i="3"/>
  <c r="AI200" i="3"/>
  <c r="AI270" i="3"/>
  <c r="AI244" i="3"/>
  <c r="AI232" i="3"/>
  <c r="AI299" i="3"/>
  <c r="AI288" i="3"/>
  <c r="AI206" i="3"/>
  <c r="AI275" i="3"/>
  <c r="AI237" i="3"/>
  <c r="AI223" i="3"/>
  <c r="AI247" i="3"/>
  <c r="AI220" i="3"/>
  <c r="AI191" i="3"/>
  <c r="AI175" i="3"/>
  <c r="AI172" i="3"/>
  <c r="AI152" i="3"/>
  <c r="AI168" i="3"/>
  <c r="AI160" i="3"/>
  <c r="AI265" i="3"/>
  <c r="AI246" i="3"/>
  <c r="AI184" i="3"/>
  <c r="AI292" i="3"/>
  <c r="AI277" i="3"/>
  <c r="AI258" i="3"/>
  <c r="AI250" i="3"/>
  <c r="AI194" i="3"/>
  <c r="AI186" i="3"/>
  <c r="AI294" i="3"/>
  <c r="AI231" i="3"/>
  <c r="AI285" i="3"/>
  <c r="AI203" i="3"/>
  <c r="AI271" i="3"/>
  <c r="AI252" i="3"/>
  <c r="AI234" i="3"/>
  <c r="AI202" i="3"/>
  <c r="AI291" i="3"/>
  <c r="AI253" i="3"/>
  <c r="AI239" i="3"/>
  <c r="AI235" i="3"/>
  <c r="AI156" i="3"/>
  <c r="AI157" i="3"/>
  <c r="AI208" i="3"/>
  <c r="AI298" i="3"/>
  <c r="AI224" i="3"/>
  <c r="AI297" i="3"/>
  <c r="AI248" i="3"/>
  <c r="AI197" i="3"/>
  <c r="AI178" i="3"/>
  <c r="AI276" i="3"/>
  <c r="AI228" i="3"/>
  <c r="AI164" i="3"/>
  <c r="AI187" i="3"/>
  <c r="AI174" i="3"/>
  <c r="AI216" i="3"/>
  <c r="AI260" i="3"/>
  <c r="AI261" i="3"/>
  <c r="AI262" i="3"/>
  <c r="AI201" i="3"/>
  <c r="AI212" i="3"/>
  <c r="AI176" i="3"/>
  <c r="AI256" i="3"/>
  <c r="AI198" i="3"/>
  <c r="AI281" i="3"/>
  <c r="AI242" i="3"/>
  <c r="AI192" i="3"/>
  <c r="AI193" i="3"/>
  <c r="AI213" i="3"/>
  <c r="AH4" i="3"/>
  <c r="Q4" i="17"/>
  <c r="Q6" i="17" s="1"/>
  <c r="H95" i="17"/>
  <c r="AI79" i="3"/>
  <c r="AI71" i="3"/>
  <c r="AI39" i="3"/>
  <c r="AI11" i="3"/>
  <c r="AI143" i="3"/>
  <c r="AI84" i="3"/>
  <c r="AI23" i="3"/>
  <c r="AI15" i="3"/>
  <c r="AI60" i="3"/>
  <c r="AI95" i="3"/>
  <c r="AI147" i="3"/>
  <c r="AI85" i="3"/>
  <c r="AI128" i="3"/>
  <c r="AI97" i="3"/>
  <c r="AI25" i="3"/>
  <c r="AI113" i="3"/>
  <c r="AI89" i="3"/>
  <c r="AI87" i="3"/>
  <c r="AI120" i="3"/>
  <c r="AI111" i="3"/>
  <c r="AI7" i="3"/>
  <c r="AI32" i="3"/>
  <c r="AI24" i="3"/>
  <c r="AI127" i="3"/>
  <c r="AI6" i="3"/>
  <c r="AI132" i="3"/>
  <c r="AI35" i="3"/>
  <c r="AI116" i="3"/>
  <c r="AI36" i="3"/>
  <c r="AI141" i="3"/>
  <c r="AI109" i="3"/>
  <c r="AI53" i="3"/>
  <c r="AI121" i="3"/>
  <c r="AI48" i="3"/>
  <c r="AI123" i="3"/>
  <c r="AI63" i="3"/>
  <c r="AI103" i="3"/>
  <c r="AI68" i="3"/>
  <c r="AI149" i="3"/>
  <c r="AI57" i="3"/>
  <c r="AI29" i="3"/>
  <c r="AI8" i="3"/>
  <c r="AI69" i="3"/>
  <c r="AI28" i="3"/>
  <c r="AI51" i="3"/>
  <c r="AI96" i="3"/>
  <c r="AI135" i="3"/>
  <c r="AI119" i="3"/>
  <c r="AI72" i="3"/>
  <c r="AI91" i="3"/>
  <c r="AI19" i="3"/>
  <c r="AI55" i="3"/>
  <c r="AI140" i="3"/>
  <c r="AI104" i="3"/>
  <c r="AI125" i="3"/>
  <c r="AI93" i="3"/>
  <c r="AI20" i="3"/>
  <c r="AI17" i="3"/>
  <c r="AI112" i="3"/>
  <c r="AI76" i="3"/>
  <c r="AI64" i="3"/>
  <c r="AI49" i="3"/>
  <c r="AI133" i="3"/>
  <c r="AI44" i="3"/>
  <c r="AI129" i="3"/>
  <c r="AI21" i="3"/>
  <c r="AI52" i="3"/>
  <c r="AI65" i="3"/>
  <c r="AI101" i="3"/>
  <c r="AI108" i="3"/>
  <c r="AI41" i="3"/>
  <c r="AI40" i="3"/>
  <c r="AI105" i="3"/>
  <c r="AI75" i="3"/>
  <c r="AI83" i="3"/>
  <c r="AI59" i="3"/>
  <c r="AI43" i="3"/>
  <c r="AI131" i="3"/>
  <c r="AI12" i="3"/>
  <c r="AI73" i="3"/>
  <c r="AI145" i="3"/>
  <c r="AI31" i="3"/>
  <c r="AI5" i="3"/>
  <c r="AI47" i="3"/>
  <c r="AI56" i="3"/>
  <c r="AI117" i="3"/>
  <c r="AI88" i="3"/>
  <c r="AI92" i="3"/>
  <c r="AI107" i="3"/>
  <c r="AI45" i="3"/>
  <c r="AI137" i="3"/>
  <c r="AI37" i="3"/>
  <c r="AI148" i="3"/>
  <c r="AI67" i="3"/>
  <c r="AI61" i="3"/>
  <c r="AI13" i="3"/>
  <c r="AI139" i="3"/>
  <c r="AI80" i="3"/>
  <c r="AI77" i="3"/>
  <c r="AI115" i="3"/>
  <c r="AI33" i="3"/>
  <c r="AI16" i="3"/>
  <c r="AI99" i="3"/>
  <c r="AI66" i="3"/>
  <c r="AI106" i="3"/>
  <c r="AI27" i="3"/>
  <c r="AI136" i="3"/>
  <c r="AI81" i="3"/>
  <c r="AI100" i="3"/>
  <c r="AI26" i="3"/>
  <c r="AI122" i="3"/>
  <c r="AI126" i="3"/>
  <c r="AI124" i="3"/>
  <c r="AI144" i="3"/>
  <c r="AI9" i="3"/>
  <c r="AI58" i="3"/>
  <c r="AI102" i="3"/>
  <c r="AI22" i="3"/>
  <c r="AI82" i="3"/>
  <c r="AI18" i="3"/>
  <c r="AI86" i="3"/>
  <c r="AI50" i="3"/>
  <c r="AI134" i="3"/>
  <c r="AI78" i="3"/>
  <c r="AI70" i="3"/>
  <c r="AI14" i="3"/>
  <c r="AI42" i="3"/>
  <c r="AI114" i="3"/>
  <c r="AI146" i="3"/>
  <c r="AI98" i="3"/>
  <c r="AI118" i="3"/>
  <c r="AI130" i="3"/>
  <c r="AI10" i="3"/>
  <c r="AI38" i="3"/>
  <c r="AI142" i="3"/>
  <c r="AI150" i="3"/>
  <c r="AI62" i="3"/>
  <c r="AI94" i="3"/>
  <c r="AI138" i="3"/>
  <c r="AI54" i="3"/>
  <c r="AI74" i="3"/>
  <c r="AI110" i="3"/>
  <c r="AI34" i="3"/>
  <c r="AI90" i="3"/>
  <c r="AI46" i="3"/>
  <c r="AI30" i="3"/>
  <c r="AI142" i="17"/>
  <c r="AI186" i="17"/>
  <c r="AI74" i="17"/>
  <c r="AI223" i="17"/>
  <c r="AI217" i="17"/>
  <c r="AI226" i="17"/>
  <c r="T3" i="17"/>
  <c r="AI109" i="17"/>
  <c r="AI215" i="17"/>
  <c r="AI90" i="17"/>
  <c r="AI134" i="17"/>
  <c r="AI66" i="17"/>
  <c r="AI18" i="17"/>
  <c r="AI155" i="17"/>
  <c r="AI212" i="17"/>
  <c r="AI214" i="17"/>
  <c r="AI177" i="17"/>
  <c r="AI111" i="17"/>
  <c r="AI168" i="17"/>
  <c r="AI191" i="17"/>
  <c r="AI179" i="17"/>
  <c r="AI243" i="17"/>
  <c r="AI97" i="17"/>
  <c r="AI146" i="17"/>
  <c r="AI195" i="17"/>
  <c r="AI8" i="17"/>
  <c r="AI80" i="17"/>
  <c r="AI40" i="17"/>
  <c r="AI37" i="17"/>
  <c r="AI16" i="17"/>
  <c r="AI149" i="17"/>
  <c r="AI156" i="17"/>
  <c r="AI230" i="17"/>
  <c r="AI110" i="17"/>
  <c r="AI213" i="17"/>
  <c r="AI173" i="17"/>
  <c r="AI165" i="17"/>
  <c r="AI231" i="17"/>
  <c r="AI204" i="17"/>
  <c r="AI174" i="17"/>
  <c r="AI141" i="17"/>
  <c r="AI116" i="17"/>
  <c r="AI199" i="17"/>
  <c r="AI198" i="17"/>
  <c r="AI131" i="17"/>
  <c r="AI113" i="17"/>
  <c r="AI101" i="17"/>
  <c r="AI112" i="17"/>
  <c r="AI138" i="17"/>
  <c r="AI238" i="17"/>
  <c r="AI38" i="17"/>
  <c r="AI24" i="17"/>
  <c r="AI60" i="17"/>
  <c r="AI92" i="17"/>
  <c r="AI68" i="17"/>
  <c r="AI44" i="17"/>
  <c r="AI107" i="17"/>
  <c r="AI148" i="17"/>
  <c r="AI216" i="17"/>
  <c r="AI154" i="17"/>
  <c r="AI197" i="17"/>
  <c r="AI126" i="17"/>
  <c r="AI30" i="17"/>
  <c r="AI169" i="17"/>
  <c r="AI130" i="17"/>
  <c r="AI133" i="17"/>
  <c r="AI188" i="17"/>
  <c r="AI147" i="17"/>
  <c r="AI150" i="17"/>
  <c r="AI58" i="17"/>
  <c r="AI10" i="17"/>
  <c r="AI93" i="17"/>
  <c r="AI9" i="17"/>
  <c r="AI82" i="17"/>
  <c r="AI114" i="17"/>
  <c r="AI211" i="17"/>
  <c r="AI89" i="17"/>
  <c r="AI20" i="17"/>
  <c r="AI69" i="17"/>
  <c r="AI6" i="17"/>
  <c r="AI52" i="17"/>
  <c r="AI25" i="17"/>
  <c r="AI145" i="17"/>
  <c r="AI185" i="17"/>
  <c r="AI143" i="17"/>
  <c r="AI70" i="17"/>
  <c r="AI104" i="17"/>
  <c r="AI202" i="17"/>
  <c r="AI219" i="17"/>
  <c r="AI127" i="17"/>
  <c r="AI98" i="17"/>
  <c r="AI122" i="17"/>
  <c r="AI46" i="17"/>
  <c r="AI228" i="17"/>
  <c r="AI225" i="17"/>
  <c r="AI123" i="17"/>
  <c r="AI128" i="17"/>
  <c r="AI158" i="17"/>
  <c r="AI129" i="17"/>
  <c r="AI41" i="17"/>
  <c r="AI234" i="17"/>
  <c r="AI221" i="17"/>
  <c r="AI171" i="17"/>
  <c r="AI160" i="17"/>
  <c r="AI108" i="17"/>
  <c r="AI209" i="17"/>
  <c r="AI17" i="17"/>
  <c r="AI84" i="17"/>
  <c r="AI7" i="17"/>
  <c r="AI13" i="17"/>
  <c r="AI57" i="17"/>
  <c r="AI124" i="17"/>
  <c r="AI207" i="17"/>
  <c r="AI167" i="17"/>
  <c r="AI121" i="17"/>
  <c r="AI117" i="17"/>
  <c r="AI201" i="17"/>
  <c r="AI206" i="17"/>
  <c r="AI103" i="17"/>
  <c r="AI182" i="17"/>
  <c r="AI161" i="17"/>
  <c r="AI61" i="17"/>
  <c r="AI28" i="17"/>
  <c r="AI64" i="17"/>
  <c r="AI86" i="17"/>
  <c r="AI170" i="17"/>
  <c r="AI125" i="17"/>
  <c r="AI193" i="17"/>
  <c r="AI162" i="17"/>
  <c r="AI94" i="17"/>
  <c r="AI210" i="17"/>
  <c r="AI50" i="17"/>
  <c r="AI240" i="17"/>
  <c r="AI32" i="17"/>
  <c r="AI218" i="17"/>
  <c r="AI96" i="17"/>
  <c r="AI29" i="17"/>
  <c r="AI239" i="17"/>
  <c r="AI105" i="17"/>
  <c r="AI208" i="17"/>
  <c r="AI99" i="17"/>
  <c r="AI120" i="17"/>
  <c r="AI190" i="17"/>
  <c r="AI164" i="17"/>
  <c r="AI227" i="17"/>
  <c r="AI151" i="17"/>
  <c r="AI135" i="17"/>
  <c r="AI106" i="17"/>
  <c r="AI34" i="17"/>
  <c r="AI88" i="17"/>
  <c r="AI72" i="17"/>
  <c r="AI100" i="17"/>
  <c r="AI187" i="17"/>
  <c r="AI26" i="17"/>
  <c r="AI183" i="17"/>
  <c r="AI153" i="17"/>
  <c r="AI152" i="17"/>
  <c r="AI237" i="17"/>
  <c r="AI144" i="17"/>
  <c r="AI242" i="17"/>
  <c r="AI136" i="17"/>
  <c r="AI222" i="17"/>
  <c r="AI45" i="17"/>
  <c r="AI36" i="17"/>
  <c r="AI21" i="17"/>
  <c r="AI132" i="17"/>
  <c r="AI172" i="17"/>
  <c r="AI203" i="17"/>
  <c r="AI119" i="17"/>
  <c r="AI54" i="17"/>
  <c r="AI65" i="17"/>
  <c r="AI73" i="17"/>
  <c r="AI53" i="17"/>
  <c r="AI140" i="17"/>
  <c r="AI166" i="17"/>
  <c r="AI194" i="17"/>
  <c r="AI205" i="17"/>
  <c r="AI241" i="17"/>
  <c r="AI77" i="17"/>
  <c r="AI137" i="17"/>
  <c r="AI233" i="17"/>
  <c r="AI139" i="17"/>
  <c r="AI220" i="17"/>
  <c r="AI232" i="17"/>
  <c r="AI49" i="17"/>
  <c r="AI33" i="17"/>
  <c r="AI118" i="17"/>
  <c r="AI196" i="17"/>
  <c r="AI159" i="17"/>
  <c r="AI180" i="17"/>
  <c r="AI12" i="17"/>
  <c r="AI176" i="17"/>
  <c r="AI181" i="17"/>
  <c r="AI175" i="17"/>
  <c r="AI200" i="17"/>
  <c r="AI184" i="17"/>
  <c r="AI56" i="17"/>
  <c r="AI229" i="17"/>
  <c r="AI236" i="17"/>
  <c r="AI81" i="17"/>
  <c r="AI163" i="17"/>
  <c r="AI235" i="17"/>
  <c r="AI224" i="17"/>
  <c r="AI192" i="17"/>
  <c r="AI76" i="17"/>
  <c r="AI14" i="17"/>
  <c r="AI85" i="17"/>
  <c r="AI178" i="17"/>
  <c r="AI42" i="17"/>
  <c r="AI189" i="17"/>
  <c r="AI22" i="17"/>
  <c r="AI62" i="17"/>
  <c r="AI157" i="17"/>
  <c r="AI102" i="17"/>
  <c r="AI78" i="17"/>
  <c r="AI39" i="17"/>
  <c r="AI115" i="17"/>
  <c r="AI48" i="17"/>
  <c r="AI47" i="17"/>
  <c r="AI75" i="17"/>
  <c r="AI55" i="17"/>
  <c r="AI31" i="17"/>
  <c r="AI51" i="17"/>
  <c r="AI59" i="17"/>
  <c r="AI83" i="17"/>
  <c r="AI23" i="17"/>
  <c r="AI67" i="17"/>
  <c r="AI5" i="17"/>
  <c r="AI15" i="17"/>
  <c r="AI43" i="17"/>
  <c r="AI95" i="17"/>
  <c r="AI87" i="17"/>
  <c r="AI35" i="17"/>
  <c r="AI91" i="17"/>
  <c r="AI11" i="17"/>
  <c r="AI19" i="17"/>
  <c r="AI27" i="17"/>
  <c r="AI63" i="17"/>
  <c r="AI71" i="17"/>
  <c r="AI79" i="17"/>
  <c r="W26" i="17"/>
  <c r="X195" i="17"/>
  <c r="X246" i="17"/>
  <c r="X212" i="17"/>
  <c r="X157" i="17"/>
  <c r="X130" i="17"/>
  <c r="X116" i="17"/>
  <c r="X251" i="17"/>
  <c r="X276" i="17"/>
  <c r="X257" i="17"/>
  <c r="X227" i="17"/>
  <c r="X296" i="17"/>
  <c r="X136" i="17"/>
  <c r="X277" i="17"/>
  <c r="X267" i="17"/>
  <c r="X180" i="17"/>
  <c r="X179" i="17"/>
  <c r="X220" i="17"/>
  <c r="T13" i="17"/>
  <c r="X170" i="17"/>
  <c r="X231" i="17"/>
  <c r="X200" i="17"/>
  <c r="X260" i="17"/>
  <c r="X107" i="17"/>
  <c r="X165" i="17"/>
  <c r="X128" i="17"/>
  <c r="X215" i="17"/>
  <c r="X150" i="17"/>
  <c r="X264" i="17"/>
  <c r="X242" i="17"/>
  <c r="X76" i="17"/>
  <c r="X207" i="17"/>
  <c r="X289" i="17"/>
  <c r="X120" i="17"/>
  <c r="X121" i="17"/>
  <c r="X191" i="17"/>
  <c r="X56" i="17"/>
  <c r="X279" i="17"/>
  <c r="X88" i="17"/>
  <c r="X234" i="17"/>
  <c r="X135" i="17"/>
  <c r="X181" i="17"/>
  <c r="X55" i="17"/>
  <c r="X255" i="17"/>
  <c r="X118" i="17"/>
  <c r="X194" i="17"/>
  <c r="X163" i="17"/>
  <c r="X217" i="17"/>
  <c r="X38" i="17"/>
  <c r="X27" i="17"/>
  <c r="X39" i="17"/>
  <c r="X187" i="17"/>
  <c r="X64" i="17"/>
  <c r="X266" i="17"/>
  <c r="X117" i="17"/>
  <c r="X281" i="17"/>
  <c r="X173" i="17"/>
  <c r="X186" i="17"/>
  <c r="X185" i="17"/>
  <c r="X153" i="17"/>
  <c r="X237" i="17"/>
  <c r="X156" i="17"/>
  <c r="X229" i="17"/>
  <c r="X298" i="17"/>
  <c r="X204" i="17"/>
  <c r="X137" i="17"/>
  <c r="X146" i="17"/>
  <c r="X105" i="17"/>
  <c r="X285" i="17"/>
  <c r="X36" i="17"/>
  <c r="X93" i="17"/>
  <c r="X132" i="17"/>
  <c r="X178" i="17"/>
  <c r="X123" i="17"/>
  <c r="X189" i="17"/>
  <c r="X230" i="17"/>
  <c r="X196" i="17"/>
  <c r="X240" i="17"/>
  <c r="X70" i="17"/>
  <c r="X35" i="17"/>
  <c r="X79" i="17"/>
  <c r="X30" i="17"/>
  <c r="X259" i="17"/>
  <c r="X126" i="17"/>
  <c r="X182" i="17"/>
  <c r="X233" i="17"/>
  <c r="X222" i="17"/>
  <c r="X272" i="17"/>
  <c r="X28" i="17"/>
  <c r="X96" i="17"/>
  <c r="X291" i="17"/>
  <c r="X112" i="17"/>
  <c r="X143" i="17"/>
  <c r="X115" i="17"/>
  <c r="X253" i="17"/>
  <c r="X161" i="17"/>
  <c r="X271" i="17"/>
  <c r="X236" i="17"/>
  <c r="X110" i="17"/>
  <c r="X211" i="17"/>
  <c r="X169" i="17"/>
  <c r="X119" i="17"/>
  <c r="X89" i="17"/>
  <c r="X299" i="17"/>
  <c r="X164" i="17"/>
  <c r="X72" i="17"/>
  <c r="X84" i="17"/>
  <c r="X32" i="17"/>
  <c r="X62" i="17"/>
  <c r="X58" i="17"/>
  <c r="X82" i="17"/>
  <c r="X50" i="17"/>
  <c r="X166" i="17"/>
  <c r="X219" i="17"/>
  <c r="X177" i="17"/>
  <c r="X214" i="17"/>
  <c r="X145" i="17"/>
  <c r="X197" i="17"/>
  <c r="X274" i="17"/>
  <c r="X254" i="17"/>
  <c r="X278" i="17"/>
  <c r="X226" i="17"/>
  <c r="X158" i="17"/>
  <c r="X203" i="17"/>
  <c r="X202" i="17"/>
  <c r="X155" i="17"/>
  <c r="X52" i="17"/>
  <c r="X94" i="17"/>
  <c r="X269" i="17"/>
  <c r="X124" i="17"/>
  <c r="X131" i="17"/>
  <c r="X250" i="17"/>
  <c r="X171" i="17"/>
  <c r="X256" i="17"/>
  <c r="X139" i="17"/>
  <c r="X141" i="17"/>
  <c r="X111" i="17"/>
  <c r="X108" i="17"/>
  <c r="X86" i="17"/>
  <c r="X54" i="17"/>
  <c r="X31" i="17"/>
  <c r="X59" i="17"/>
  <c r="X142" i="17"/>
  <c r="X258" i="17"/>
  <c r="X288" i="17"/>
  <c r="X239" i="17"/>
  <c r="X92" i="17"/>
  <c r="X248" i="17"/>
  <c r="X148" i="17"/>
  <c r="X268" i="17"/>
  <c r="X283" i="17"/>
  <c r="X140" i="17"/>
  <c r="X83" i="17"/>
  <c r="X78" i="17"/>
  <c r="X151" i="17"/>
  <c r="X223" i="17"/>
  <c r="X168" i="17"/>
  <c r="X247" i="17"/>
  <c r="X144" i="17"/>
  <c r="X159" i="17"/>
  <c r="X199" i="17"/>
  <c r="X300" i="17"/>
  <c r="X287" i="17"/>
  <c r="X104" i="17"/>
  <c r="X206" i="17"/>
  <c r="X188" i="17"/>
  <c r="X34" i="17"/>
  <c r="X43" i="17"/>
  <c r="X91" i="17"/>
  <c r="X280" i="17"/>
  <c r="X100" i="17"/>
  <c r="X241" i="17"/>
  <c r="X238" i="17"/>
  <c r="X243" i="17"/>
  <c r="X270" i="17"/>
  <c r="X44" i="17"/>
  <c r="X102" i="17"/>
  <c r="X138" i="17"/>
  <c r="X160" i="17"/>
  <c r="X218" i="17"/>
  <c r="X47" i="17"/>
  <c r="X80" i="17"/>
  <c r="X213" i="17"/>
  <c r="X87" i="17"/>
  <c r="X46" i="17"/>
  <c r="X235" i="17"/>
  <c r="X162" i="17"/>
  <c r="X176" i="17"/>
  <c r="X232" i="17"/>
  <c r="X113" i="17"/>
  <c r="X172" i="17"/>
  <c r="X244" i="17"/>
  <c r="X193" i="17"/>
  <c r="X129" i="17"/>
  <c r="X209" i="17"/>
  <c r="X208" i="17"/>
  <c r="X103" i="17"/>
  <c r="X252" i="17"/>
  <c r="X205" i="17"/>
  <c r="X224" i="17"/>
  <c r="X51" i="17"/>
  <c r="X95" i="17"/>
  <c r="X90" i="17"/>
  <c r="X265" i="17"/>
  <c r="X273" i="17"/>
  <c r="X114" i="17"/>
  <c r="X134" i="17"/>
  <c r="X67" i="17"/>
  <c r="X109" i="17"/>
  <c r="X201" i="17"/>
  <c r="X48" i="17"/>
  <c r="X293" i="17"/>
  <c r="X286" i="17"/>
  <c r="X122" i="17"/>
  <c r="X71" i="17"/>
  <c r="X101" i="17"/>
  <c r="X60" i="17"/>
  <c r="X40" i="17"/>
  <c r="X98" i="17"/>
  <c r="X68" i="17"/>
  <c r="X125" i="17"/>
  <c r="X149" i="17"/>
  <c r="X290" i="17"/>
  <c r="X75" i="17"/>
  <c r="X97" i="17"/>
  <c r="X282" i="17"/>
  <c r="X133" i="17"/>
  <c r="X192" i="17"/>
  <c r="X263" i="17"/>
  <c r="X262" i="17"/>
  <c r="X154" i="17"/>
  <c r="X225" i="17"/>
  <c r="X99" i="17"/>
  <c r="X221" i="17"/>
  <c r="X152" i="17"/>
  <c r="X66" i="17"/>
  <c r="X174" i="17"/>
  <c r="X167" i="17"/>
  <c r="X292" i="17"/>
  <c r="X294" i="17"/>
  <c r="X74" i="17"/>
  <c r="X184" i="17"/>
  <c r="X245" i="17"/>
  <c r="X228" i="17"/>
  <c r="X106" i="17"/>
  <c r="X127" i="17"/>
  <c r="X216" i="17"/>
  <c r="X210" i="17"/>
  <c r="X175" i="17"/>
  <c r="X198" i="17"/>
  <c r="X183" i="17"/>
  <c r="X261" i="17"/>
  <c r="X249" i="17"/>
  <c r="X284" i="17"/>
  <c r="X295" i="17"/>
  <c r="X297" i="17"/>
  <c r="X42" i="17"/>
  <c r="X190" i="17"/>
  <c r="X275" i="17"/>
  <c r="X147" i="17"/>
  <c r="X63" i="17"/>
  <c r="X41" i="17"/>
  <c r="X33" i="17"/>
  <c r="X81" i="17"/>
  <c r="X29" i="17"/>
  <c r="X61" i="17"/>
  <c r="X69" i="17"/>
  <c r="X77" i="17"/>
  <c r="X45" i="17"/>
  <c r="X37" i="17"/>
  <c r="X53" i="17"/>
  <c r="X65" i="17"/>
  <c r="X73" i="17"/>
  <c r="X49" i="17"/>
  <c r="X57" i="17"/>
  <c r="X85" i="17"/>
  <c r="H18" i="30" l="1"/>
  <c r="M18" i="30" s="1"/>
  <c r="N18" i="30" s="1"/>
  <c r="P18" i="30" s="1"/>
  <c r="Q18" i="30" s="1"/>
  <c r="H11" i="30"/>
  <c r="M11" i="30" s="1"/>
  <c r="N11" i="30" s="1"/>
  <c r="P11" i="30" s="1"/>
  <c r="Q11" i="30" s="1"/>
  <c r="H12" i="30"/>
  <c r="M12" i="30" s="1"/>
  <c r="N12" i="30" s="1"/>
  <c r="P12" i="30" s="1"/>
  <c r="Q12" i="30" s="1"/>
  <c r="H9" i="30"/>
  <c r="M9" i="30" s="1"/>
  <c r="N9" i="30" s="1"/>
  <c r="P9" i="30" s="1"/>
  <c r="Q9" i="30" s="1"/>
  <c r="H14" i="30"/>
  <c r="M14" i="30" s="1"/>
  <c r="N14" i="30" s="1"/>
  <c r="P14" i="30" s="1"/>
  <c r="Q14" i="30" s="1"/>
  <c r="H19" i="30"/>
  <c r="M19" i="30" s="1"/>
  <c r="N19" i="30" s="1"/>
  <c r="P19" i="30" s="1"/>
  <c r="Q19" i="30" s="1"/>
  <c r="H10" i="30"/>
  <c r="M10" i="30" s="1"/>
  <c r="N10" i="30" s="1"/>
  <c r="P10" i="30" s="1"/>
  <c r="Q10" i="30" s="1"/>
  <c r="H8" i="30"/>
  <c r="M8" i="30" s="1"/>
  <c r="N8" i="30" s="1"/>
  <c r="P8" i="30" s="1"/>
  <c r="Q8" i="30" s="1"/>
  <c r="H13" i="30"/>
  <c r="M13" i="30" s="1"/>
  <c r="N13" i="30" s="1"/>
  <c r="P13" i="30" s="1"/>
  <c r="Q13" i="30" s="1"/>
  <c r="H17" i="30"/>
  <c r="M17" i="30" s="1"/>
  <c r="N17" i="30" s="1"/>
  <c r="P17" i="30" s="1"/>
  <c r="Q17" i="30" s="1"/>
  <c r="H16" i="30"/>
  <c r="M16" i="30" s="1"/>
  <c r="N16" i="30" s="1"/>
  <c r="P16" i="30" s="1"/>
  <c r="Q16" i="30" s="1"/>
  <c r="R14" i="17"/>
  <c r="R15" i="17"/>
  <c r="AJ299" i="17"/>
  <c r="AJ297" i="17"/>
  <c r="AJ298" i="17"/>
  <c r="AJ300" i="17"/>
  <c r="AI4" i="17"/>
  <c r="R4" i="3"/>
  <c r="R5" i="3"/>
  <c r="Q6" i="3"/>
  <c r="AJ175" i="3"/>
  <c r="AJ179" i="3"/>
  <c r="AJ191" i="3"/>
  <c r="AJ197" i="3"/>
  <c r="AJ199" i="3"/>
  <c r="AJ207" i="3"/>
  <c r="AJ227" i="3"/>
  <c r="AJ233" i="3"/>
  <c r="AJ235" i="3"/>
  <c r="AJ151" i="3"/>
  <c r="AJ159" i="3"/>
  <c r="AJ164" i="3"/>
  <c r="AJ167" i="3"/>
  <c r="AJ170" i="3"/>
  <c r="AJ219" i="3"/>
  <c r="AJ266" i="3"/>
  <c r="AJ163" i="3"/>
  <c r="AJ171" i="3"/>
  <c r="AJ183" i="3"/>
  <c r="AJ187" i="3"/>
  <c r="AJ195" i="3"/>
  <c r="AJ203" i="3"/>
  <c r="AJ211" i="3"/>
  <c r="AJ215" i="3"/>
  <c r="AJ223" i="3"/>
  <c r="AJ231" i="3"/>
  <c r="AJ156" i="3"/>
  <c r="AJ158" i="3"/>
  <c r="AJ262" i="3"/>
  <c r="AJ278" i="3"/>
  <c r="AJ282" i="3"/>
  <c r="AJ294" i="3"/>
  <c r="AJ297" i="3"/>
  <c r="AJ157" i="3"/>
  <c r="AJ213" i="3"/>
  <c r="AJ252" i="3"/>
  <c r="AJ254" i="3"/>
  <c r="AJ255" i="3"/>
  <c r="AJ264" i="3"/>
  <c r="AJ290" i="3"/>
  <c r="AJ299" i="3"/>
  <c r="AJ239" i="3"/>
  <c r="AJ259" i="3"/>
  <c r="AJ185" i="3"/>
  <c r="AJ218" i="3"/>
  <c r="AJ253" i="3"/>
  <c r="AJ274" i="3"/>
  <c r="AJ286" i="3"/>
  <c r="AJ296" i="3"/>
  <c r="AJ270" i="3"/>
  <c r="AJ251" i="3"/>
  <c r="AJ261" i="3"/>
  <c r="AJ295" i="3"/>
  <c r="AJ293" i="3"/>
  <c r="AJ236" i="3"/>
  <c r="AJ300" i="3"/>
  <c r="AJ246" i="3"/>
  <c r="AJ238" i="3"/>
  <c r="AJ283" i="3"/>
  <c r="AJ285" i="3"/>
  <c r="AJ198" i="3"/>
  <c r="AJ284" i="3"/>
  <c r="AJ247" i="3"/>
  <c r="AJ243" i="3"/>
  <c r="AJ269" i="3"/>
  <c r="AJ248" i="3"/>
  <c r="AJ249" i="3"/>
  <c r="AJ188" i="3"/>
  <c r="AJ257" i="3"/>
  <c r="AJ178" i="3"/>
  <c r="AJ280" i="3"/>
  <c r="AJ194" i="3"/>
  <c r="AJ263" i="3"/>
  <c r="AJ298" i="3"/>
  <c r="AJ237" i="3"/>
  <c r="AJ228" i="3"/>
  <c r="AJ182" i="3"/>
  <c r="AJ172" i="3"/>
  <c r="AJ204" i="3"/>
  <c r="AJ220" i="3"/>
  <c r="AJ281" i="3"/>
  <c r="AJ275" i="3"/>
  <c r="AJ229" i="3"/>
  <c r="AJ201" i="3"/>
  <c r="AJ186" i="3"/>
  <c r="AJ176" i="3"/>
  <c r="AJ152" i="3"/>
  <c r="AJ288" i="3"/>
  <c r="AJ273" i="3"/>
  <c r="AJ260" i="3"/>
  <c r="AJ256" i="3"/>
  <c r="AJ245" i="3"/>
  <c r="AJ241" i="3"/>
  <c r="AJ230" i="3"/>
  <c r="AJ196" i="3"/>
  <c r="AJ192" i="3"/>
  <c r="AJ181" i="3"/>
  <c r="AJ177" i="3"/>
  <c r="AJ166" i="3"/>
  <c r="AJ184" i="3"/>
  <c r="AJ189" i="3"/>
  <c r="AJ155" i="3"/>
  <c r="AJ212" i="3"/>
  <c r="AJ154" i="3"/>
  <c r="AJ242" i="3"/>
  <c r="AJ279" i="3"/>
  <c r="AJ258" i="3"/>
  <c r="AJ292" i="3"/>
  <c r="AJ250" i="3"/>
  <c r="AJ240" i="3"/>
  <c r="AJ216" i="3"/>
  <c r="AJ180" i="3"/>
  <c r="AJ161" i="3"/>
  <c r="AJ287" i="3"/>
  <c r="AJ272" i="3"/>
  <c r="AJ226" i="3"/>
  <c r="AJ162" i="3"/>
  <c r="AJ205" i="3"/>
  <c r="AJ221" i="3"/>
  <c r="AJ208" i="3"/>
  <c r="AJ169" i="3"/>
  <c r="AJ268" i="3"/>
  <c r="AJ173" i="3"/>
  <c r="AJ206" i="3"/>
  <c r="AJ190" i="3"/>
  <c r="AJ174" i="3"/>
  <c r="AJ222" i="3"/>
  <c r="AJ193" i="3"/>
  <c r="AJ265" i="3"/>
  <c r="AJ209" i="3"/>
  <c r="AJ160" i="3"/>
  <c r="AJ291" i="3"/>
  <c r="AJ277" i="3"/>
  <c r="AJ244" i="3"/>
  <c r="AJ225" i="3"/>
  <c r="AJ214" i="3"/>
  <c r="AJ210" i="3"/>
  <c r="AJ271" i="3"/>
  <c r="AJ202" i="3"/>
  <c r="AJ267" i="3"/>
  <c r="AJ234" i="3"/>
  <c r="AJ200" i="3"/>
  <c r="AJ224" i="3"/>
  <c r="AJ289" i="3"/>
  <c r="AJ232" i="3"/>
  <c r="AJ168" i="3"/>
  <c r="AJ165" i="3"/>
  <c r="AJ217" i="3"/>
  <c r="AJ276" i="3"/>
  <c r="AJ153" i="3"/>
  <c r="AI4" i="3"/>
  <c r="AJ79" i="3"/>
  <c r="AJ71" i="3"/>
  <c r="AJ19" i="3"/>
  <c r="AJ99" i="3"/>
  <c r="AJ131" i="3"/>
  <c r="AJ115" i="3"/>
  <c r="AJ32" i="3"/>
  <c r="AJ123" i="3"/>
  <c r="AJ83" i="3"/>
  <c r="AJ53" i="3"/>
  <c r="AJ12" i="3"/>
  <c r="AJ101" i="3"/>
  <c r="AJ69" i="3"/>
  <c r="AJ96" i="3"/>
  <c r="AJ127" i="3"/>
  <c r="AJ60" i="3"/>
  <c r="AJ119" i="3"/>
  <c r="AJ7" i="3"/>
  <c r="AJ28" i="3"/>
  <c r="AJ88" i="3"/>
  <c r="AJ25" i="3"/>
  <c r="AJ121" i="3"/>
  <c r="AJ108" i="3"/>
  <c r="AJ132" i="3"/>
  <c r="AJ21" i="3"/>
  <c r="AJ85" i="3"/>
  <c r="AJ136" i="3"/>
  <c r="AJ35" i="3"/>
  <c r="AJ47" i="3"/>
  <c r="AJ6" i="3"/>
  <c r="AJ56" i="3"/>
  <c r="AJ91" i="3"/>
  <c r="AJ92" i="3"/>
  <c r="AJ116" i="3"/>
  <c r="AJ147" i="3"/>
  <c r="AJ57" i="3"/>
  <c r="AJ73" i="3"/>
  <c r="AJ29" i="3"/>
  <c r="AJ113" i="3"/>
  <c r="AJ37" i="3"/>
  <c r="AJ117" i="3"/>
  <c r="AJ13" i="3"/>
  <c r="AJ129" i="3"/>
  <c r="AJ149" i="3"/>
  <c r="AJ15" i="3"/>
  <c r="AJ20" i="3"/>
  <c r="AJ140" i="3"/>
  <c r="AJ43" i="3"/>
  <c r="AJ84" i="3"/>
  <c r="AJ63" i="3"/>
  <c r="AJ72" i="3"/>
  <c r="AJ65" i="3"/>
  <c r="AJ8" i="3"/>
  <c r="AJ145" i="3"/>
  <c r="AJ75" i="3"/>
  <c r="AJ45" i="3"/>
  <c r="AJ111" i="3"/>
  <c r="AJ51" i="3"/>
  <c r="AJ76" i="3"/>
  <c r="AJ125" i="3"/>
  <c r="AJ41" i="3"/>
  <c r="AJ104" i="3"/>
  <c r="AJ59" i="3"/>
  <c r="AJ135" i="3"/>
  <c r="AJ11" i="3"/>
  <c r="AJ17" i="3"/>
  <c r="AJ89" i="3"/>
  <c r="AJ107" i="3"/>
  <c r="AJ31" i="3"/>
  <c r="AJ24" i="3"/>
  <c r="AJ5" i="3"/>
  <c r="AJ105" i="3"/>
  <c r="AJ49" i="3"/>
  <c r="AJ39" i="3"/>
  <c r="AJ133" i="3"/>
  <c r="AJ112" i="3"/>
  <c r="AJ78" i="3"/>
  <c r="AJ139" i="3"/>
  <c r="AJ33" i="3"/>
  <c r="AJ9" i="3"/>
  <c r="AJ124" i="3"/>
  <c r="AJ143" i="3"/>
  <c r="AJ16" i="3"/>
  <c r="AJ100" i="3"/>
  <c r="AJ148" i="3"/>
  <c r="AJ36" i="3"/>
  <c r="AJ81" i="3"/>
  <c r="AJ61" i="3"/>
  <c r="AJ141" i="3"/>
  <c r="AJ55" i="3"/>
  <c r="AJ46" i="3"/>
  <c r="AJ74" i="3"/>
  <c r="AJ87" i="3"/>
  <c r="AJ103" i="3"/>
  <c r="AJ144" i="3"/>
  <c r="AJ93" i="3"/>
  <c r="AJ23" i="3"/>
  <c r="AJ52" i="3"/>
  <c r="AJ137" i="3"/>
  <c r="AJ109" i="3"/>
  <c r="AJ64" i="3"/>
  <c r="AJ80" i="3"/>
  <c r="AJ130" i="3"/>
  <c r="AJ50" i="3"/>
  <c r="AJ97" i="3"/>
  <c r="AJ77" i="3"/>
  <c r="AJ40" i="3"/>
  <c r="AJ128" i="3"/>
  <c r="AJ67" i="3"/>
  <c r="AJ44" i="3"/>
  <c r="AJ27" i="3"/>
  <c r="AJ95" i="3"/>
  <c r="AJ120" i="3"/>
  <c r="AJ48" i="3"/>
  <c r="AJ68" i="3"/>
  <c r="AJ38" i="3"/>
  <c r="AJ70" i="3"/>
  <c r="AJ122" i="3"/>
  <c r="AJ42" i="3"/>
  <c r="AJ118" i="3"/>
  <c r="AJ106" i="3"/>
  <c r="AJ114" i="3"/>
  <c r="AJ62" i="3"/>
  <c r="AJ14" i="3"/>
  <c r="AJ30" i="3"/>
  <c r="AJ58" i="3"/>
  <c r="AJ90" i="3"/>
  <c r="AJ142" i="3"/>
  <c r="AJ94" i="3"/>
  <c r="AJ150" i="3"/>
  <c r="AJ98" i="3"/>
  <c r="AJ22" i="3"/>
  <c r="AJ82" i="3"/>
  <c r="AJ126" i="3"/>
  <c r="AJ26" i="3"/>
  <c r="AJ86" i="3"/>
  <c r="AJ34" i="3"/>
  <c r="AJ54" i="3"/>
  <c r="AJ146" i="3"/>
  <c r="AJ102" i="3"/>
  <c r="AJ134" i="3"/>
  <c r="AJ10" i="3"/>
  <c r="AJ138" i="3"/>
  <c r="AJ18" i="3"/>
  <c r="AJ66" i="3"/>
  <c r="AJ110" i="3"/>
  <c r="AJ221" i="17"/>
  <c r="AJ145" i="17"/>
  <c r="AJ232" i="17"/>
  <c r="AJ102" i="17"/>
  <c r="AJ272" i="17"/>
  <c r="AJ212" i="17"/>
  <c r="AJ186" i="17"/>
  <c r="AJ180" i="17"/>
  <c r="AJ250" i="17"/>
  <c r="AJ166" i="17"/>
  <c r="AJ243" i="17"/>
  <c r="AJ236" i="17"/>
  <c r="AJ46" i="17"/>
  <c r="AJ22" i="17"/>
  <c r="AJ134" i="17"/>
  <c r="AJ165" i="17"/>
  <c r="AJ275" i="17"/>
  <c r="AJ124" i="17"/>
  <c r="AJ142" i="17"/>
  <c r="AJ149" i="17"/>
  <c r="AJ74" i="17"/>
  <c r="AJ148" i="17"/>
  <c r="AJ160" i="17"/>
  <c r="AJ246" i="17"/>
  <c r="AJ116" i="17"/>
  <c r="AJ128" i="17"/>
  <c r="AJ105" i="17"/>
  <c r="AJ277" i="17"/>
  <c r="AJ179" i="17"/>
  <c r="AJ203" i="17"/>
  <c r="AJ20" i="17"/>
  <c r="AJ44" i="17"/>
  <c r="AJ56" i="17"/>
  <c r="AJ8" i="17"/>
  <c r="AJ40" i="17"/>
  <c r="AJ125" i="17"/>
  <c r="AJ204" i="17"/>
  <c r="AJ217" i="17"/>
  <c r="AJ169" i="17"/>
  <c r="AJ198" i="17"/>
  <c r="AJ257" i="17"/>
  <c r="AJ267" i="17"/>
  <c r="AJ201" i="17"/>
  <c r="AJ172" i="17"/>
  <c r="AJ224" i="17"/>
  <c r="AJ147" i="17"/>
  <c r="AJ130" i="17"/>
  <c r="AJ146" i="17"/>
  <c r="AJ94" i="17"/>
  <c r="AJ109" i="17"/>
  <c r="AJ183" i="17"/>
  <c r="AJ132" i="17"/>
  <c r="AJ58" i="17"/>
  <c r="AJ54" i="17"/>
  <c r="AJ162" i="17"/>
  <c r="AJ157" i="17"/>
  <c r="AJ291" i="17"/>
  <c r="AJ286" i="17"/>
  <c r="AJ253" i="17"/>
  <c r="AJ293" i="17"/>
  <c r="AJ24" i="17"/>
  <c r="AJ52" i="17"/>
  <c r="AJ84" i="17"/>
  <c r="AJ72" i="17"/>
  <c r="AJ61" i="17"/>
  <c r="AJ9" i="17"/>
  <c r="AJ38" i="17"/>
  <c r="AJ86" i="17"/>
  <c r="AJ268" i="17"/>
  <c r="AJ296" i="17"/>
  <c r="AJ227" i="17"/>
  <c r="AJ270" i="17"/>
  <c r="AJ173" i="17"/>
  <c r="AJ181" i="17"/>
  <c r="AJ10" i="17"/>
  <c r="AJ90" i="17"/>
  <c r="AJ139" i="17"/>
  <c r="AJ249" i="17"/>
  <c r="AJ245" i="17"/>
  <c r="AJ261" i="17"/>
  <c r="AJ18" i="17"/>
  <c r="AJ211" i="17"/>
  <c r="AJ135" i="17"/>
  <c r="AJ233" i="17"/>
  <c r="AJ282" i="17"/>
  <c r="AJ229" i="17"/>
  <c r="AJ294" i="17"/>
  <c r="AJ99" i="17"/>
  <c r="AJ244" i="17"/>
  <c r="AJ284" i="17"/>
  <c r="AJ184" i="17"/>
  <c r="AJ42" i="17"/>
  <c r="AJ138" i="17"/>
  <c r="AJ280" i="17"/>
  <c r="AJ193" i="17"/>
  <c r="AJ77" i="17"/>
  <c r="AJ85" i="17"/>
  <c r="AJ60" i="17"/>
  <c r="AJ100" i="17"/>
  <c r="AJ6" i="17"/>
  <c r="AJ37" i="17"/>
  <c r="AJ7" i="17"/>
  <c r="AJ110" i="17"/>
  <c r="AJ269" i="17"/>
  <c r="AJ228" i="17"/>
  <c r="AJ247" i="17"/>
  <c r="AJ34" i="17"/>
  <c r="AJ231" i="17"/>
  <c r="AJ30" i="17"/>
  <c r="AJ185" i="17"/>
  <c r="AJ223" i="17"/>
  <c r="AJ137" i="17"/>
  <c r="AJ82" i="17"/>
  <c r="AJ187" i="17"/>
  <c r="AJ159" i="17"/>
  <c r="AJ256" i="17"/>
  <c r="AJ131" i="17"/>
  <c r="AJ171" i="17"/>
  <c r="AJ276" i="17"/>
  <c r="AJ273" i="17"/>
  <c r="AJ281" i="17"/>
  <c r="AJ133" i="17"/>
  <c r="AJ219" i="17"/>
  <c r="AJ215" i="17"/>
  <c r="AJ191" i="17"/>
  <c r="AJ218" i="17"/>
  <c r="AJ155" i="17"/>
  <c r="AJ279" i="17"/>
  <c r="AJ176" i="17"/>
  <c r="AJ178" i="17"/>
  <c r="AJ239" i="17"/>
  <c r="AJ141" i="17"/>
  <c r="AJ136" i="17"/>
  <c r="AJ190" i="17"/>
  <c r="AJ213" i="17"/>
  <c r="AJ264" i="17"/>
  <c r="AJ226" i="17"/>
  <c r="AJ153" i="17"/>
  <c r="AJ119" i="17"/>
  <c r="AJ97" i="17"/>
  <c r="AJ210" i="17"/>
  <c r="AJ262" i="17"/>
  <c r="AJ107" i="17"/>
  <c r="AJ189" i="17"/>
  <c r="AJ57" i="17"/>
  <c r="AJ16" i="17"/>
  <c r="AJ73" i="17"/>
  <c r="AJ69" i="17"/>
  <c r="AJ168" i="17"/>
  <c r="AJ196" i="17"/>
  <c r="AJ154" i="17"/>
  <c r="AJ158" i="17"/>
  <c r="AJ152" i="17"/>
  <c r="AJ259" i="17"/>
  <c r="AJ288" i="17"/>
  <c r="AJ241" i="17"/>
  <c r="AJ98" i="17"/>
  <c r="AJ263" i="17"/>
  <c r="AJ199" i="17"/>
  <c r="AJ278" i="17"/>
  <c r="AJ126" i="17"/>
  <c r="AJ96" i="17"/>
  <c r="AJ12" i="17"/>
  <c r="AJ41" i="17"/>
  <c r="AJ89" i="17"/>
  <c r="AJ207" i="17"/>
  <c r="AJ242" i="17"/>
  <c r="AJ205" i="17"/>
  <c r="AJ117" i="17"/>
  <c r="AJ118" i="17"/>
  <c r="AJ251" i="17"/>
  <c r="AJ177" i="17"/>
  <c r="AJ292" i="17"/>
  <c r="AJ104" i="17"/>
  <c r="AJ115" i="17"/>
  <c r="AJ164" i="17"/>
  <c r="AJ252" i="17"/>
  <c r="AJ295" i="17"/>
  <c r="AJ112" i="17"/>
  <c r="AJ216" i="17"/>
  <c r="AJ68" i="17"/>
  <c r="AJ36" i="17"/>
  <c r="AJ21" i="17"/>
  <c r="AJ92" i="17"/>
  <c r="AJ202" i="17"/>
  <c r="AJ200" i="17"/>
  <c r="AJ26" i="17"/>
  <c r="AJ206" i="17"/>
  <c r="AJ194" i="17"/>
  <c r="AJ174" i="17"/>
  <c r="AJ78" i="17"/>
  <c r="AJ113" i="17"/>
  <c r="AJ238" i="17"/>
  <c r="AJ237" i="17"/>
  <c r="AJ266" i="17"/>
  <c r="AJ265" i="17"/>
  <c r="AJ64" i="17"/>
  <c r="AJ49" i="17"/>
  <c r="AJ76" i="17"/>
  <c r="AJ114" i="17"/>
  <c r="AJ188" i="17"/>
  <c r="AJ111" i="17"/>
  <c r="AJ106" i="17"/>
  <c r="AJ254" i="17"/>
  <c r="AJ258" i="17"/>
  <c r="AJ248" i="17"/>
  <c r="AJ151" i="17"/>
  <c r="AJ175" i="17"/>
  <c r="AJ163" i="17"/>
  <c r="AJ255" i="17"/>
  <c r="AJ50" i="17"/>
  <c r="AJ103" i="17"/>
  <c r="AJ32" i="17"/>
  <c r="AJ123" i="17"/>
  <c r="AJ274" i="17"/>
  <c r="AJ225" i="17"/>
  <c r="AJ283" i="17"/>
  <c r="AJ28" i="17"/>
  <c r="AJ45" i="17"/>
  <c r="AJ122" i="17"/>
  <c r="AJ208" i="17"/>
  <c r="AJ195" i="17"/>
  <c r="AJ214" i="17"/>
  <c r="AJ17" i="17"/>
  <c r="AJ121" i="17"/>
  <c r="AJ150" i="17"/>
  <c r="AJ120" i="17"/>
  <c r="AJ14" i="17"/>
  <c r="AJ127" i="17"/>
  <c r="AJ81" i="17"/>
  <c r="AJ156" i="17"/>
  <c r="AJ235" i="17"/>
  <c r="AJ167" i="17"/>
  <c r="AJ220" i="17"/>
  <c r="AJ170" i="17"/>
  <c r="AJ93" i="17"/>
  <c r="AJ140" i="17"/>
  <c r="AJ13" i="17"/>
  <c r="AJ289" i="17"/>
  <c r="AJ29" i="17"/>
  <c r="AJ143" i="17"/>
  <c r="AJ285" i="17"/>
  <c r="AJ287" i="17"/>
  <c r="AJ62" i="17"/>
  <c r="AJ234" i="17"/>
  <c r="AJ182" i="17"/>
  <c r="AJ192" i="17"/>
  <c r="AJ70" i="17"/>
  <c r="AJ80" i="17"/>
  <c r="AJ53" i="17"/>
  <c r="AJ271" i="17"/>
  <c r="AJ240" i="17"/>
  <c r="AJ83" i="17"/>
  <c r="AJ66" i="17"/>
  <c r="AJ48" i="17"/>
  <c r="AJ129" i="17"/>
  <c r="AJ88" i="17"/>
  <c r="AJ33" i="17"/>
  <c r="AJ108" i="17"/>
  <c r="AJ290" i="17"/>
  <c r="AJ144" i="17"/>
  <c r="AJ230" i="17"/>
  <c r="AJ161" i="17"/>
  <c r="AJ209" i="17"/>
  <c r="AJ197" i="17"/>
  <c r="AJ65" i="17"/>
  <c r="AJ101" i="17"/>
  <c r="AJ87" i="17"/>
  <c r="AJ222" i="17"/>
  <c r="AJ260" i="17"/>
  <c r="AJ71" i="17"/>
  <c r="AJ25" i="17"/>
  <c r="AJ11" i="17"/>
  <c r="AJ23" i="17"/>
  <c r="AJ39" i="17"/>
  <c r="AJ15" i="17"/>
  <c r="AJ31" i="17"/>
  <c r="AJ59" i="17"/>
  <c r="AJ75" i="17"/>
  <c r="AJ95" i="17"/>
  <c r="AJ51" i="17"/>
  <c r="AJ67" i="17"/>
  <c r="AJ5" i="17"/>
  <c r="AJ43" i="17"/>
  <c r="AJ79" i="17"/>
  <c r="AJ35" i="17"/>
  <c r="AJ19" i="17"/>
  <c r="AJ47" i="17"/>
  <c r="AJ55" i="17"/>
  <c r="AJ63" i="17"/>
  <c r="AJ91" i="17"/>
  <c r="AJ27" i="17"/>
  <c r="R4" i="17"/>
  <c r="R5" i="17"/>
  <c r="Y122" i="17"/>
  <c r="Y190" i="17"/>
  <c r="Y141" i="17"/>
  <c r="Y199" i="17"/>
  <c r="Y225" i="17"/>
  <c r="Y163" i="17"/>
  <c r="Y166" i="17"/>
  <c r="Y219" i="17"/>
  <c r="Y192" i="17"/>
  <c r="Y269" i="17"/>
  <c r="Y124" i="17"/>
  <c r="Y32" i="17"/>
  <c r="Y112" i="17"/>
  <c r="Y84" i="17"/>
  <c r="Y113" i="17"/>
  <c r="Y239" i="17"/>
  <c r="Y128" i="17"/>
  <c r="Y154" i="17"/>
  <c r="Y203" i="17"/>
  <c r="Y161" i="17"/>
  <c r="Y237" i="17"/>
  <c r="Y265" i="17"/>
  <c r="Y198" i="17"/>
  <c r="Y243" i="17"/>
  <c r="Y80" i="17"/>
  <c r="Y188" i="17"/>
  <c r="Y108" i="17"/>
  <c r="Y236" i="17"/>
  <c r="Y276" i="17"/>
  <c r="Y249" i="17"/>
  <c r="Y172" i="17"/>
  <c r="Y221" i="17"/>
  <c r="Y181" i="17"/>
  <c r="Y120" i="17"/>
  <c r="Y293" i="17"/>
  <c r="Y158" i="17"/>
  <c r="Y134" i="17"/>
  <c r="Y206" i="17"/>
  <c r="Y48" i="17"/>
  <c r="Y246" i="17"/>
  <c r="Y121" i="17"/>
  <c r="Y102" i="17"/>
  <c r="Y176" i="17"/>
  <c r="Y94" i="17"/>
  <c r="Y272" i="17"/>
  <c r="Y175" i="17"/>
  <c r="Y232" i="17"/>
  <c r="Y93" i="17"/>
  <c r="Y290" i="17"/>
  <c r="Y195" i="17"/>
  <c r="Y223" i="17"/>
  <c r="Y298" i="17"/>
  <c r="Y274" i="17"/>
  <c r="Y115" i="17"/>
  <c r="Y218" i="17"/>
  <c r="Y59" i="17"/>
  <c r="Y51" i="17"/>
  <c r="Y62" i="17"/>
  <c r="Y182" i="17"/>
  <c r="Y184" i="17"/>
  <c r="Y127" i="17"/>
  <c r="Y160" i="17"/>
  <c r="Y100" i="17"/>
  <c r="Y131" i="17"/>
  <c r="Y253" i="17"/>
  <c r="Y240" i="17"/>
  <c r="Y153" i="17"/>
  <c r="Y99" i="17"/>
  <c r="Y194" i="17"/>
  <c r="Y234" i="17"/>
  <c r="Y60" i="17"/>
  <c r="Y147" i="17"/>
  <c r="Y148" i="17"/>
  <c r="Y140" i="17"/>
  <c r="Y155" i="17"/>
  <c r="Y200" i="17"/>
  <c r="Y132" i="17"/>
  <c r="Y284" i="17"/>
  <c r="Y292" i="17"/>
  <c r="Y167" i="17"/>
  <c r="Y262" i="17"/>
  <c r="Y137" i="17"/>
  <c r="Y256" i="17"/>
  <c r="Y125" i="17"/>
  <c r="Y96" i="17"/>
  <c r="Y288" i="17"/>
  <c r="Y245" i="17"/>
  <c r="Y285" i="17"/>
  <c r="Y129" i="17"/>
  <c r="Y28" i="17"/>
  <c r="Y287" i="17"/>
  <c r="Y146" i="17"/>
  <c r="Y177" i="17"/>
  <c r="Y116" i="17"/>
  <c r="Y36" i="17"/>
  <c r="Y106" i="17"/>
  <c r="Y268" i="17"/>
  <c r="Y114" i="17"/>
  <c r="Y31" i="17"/>
  <c r="Y235" i="17"/>
  <c r="Y162" i="17"/>
  <c r="Y136" i="17"/>
  <c r="Y165" i="17"/>
  <c r="Y152" i="17"/>
  <c r="Y90" i="17"/>
  <c r="Y289" i="17"/>
  <c r="Y259" i="17"/>
  <c r="Y207" i="17"/>
  <c r="Y244" i="17"/>
  <c r="Y143" i="17"/>
  <c r="Y44" i="17"/>
  <c r="Y277" i="17"/>
  <c r="Y261" i="17"/>
  <c r="Y197" i="17"/>
  <c r="Y216" i="17"/>
  <c r="Y251" i="17"/>
  <c r="Y76" i="17"/>
  <c r="Y210" i="17"/>
  <c r="Y201" i="17"/>
  <c r="Y273" i="17"/>
  <c r="Y43" i="17"/>
  <c r="Y72" i="17"/>
  <c r="Y286" i="17"/>
  <c r="Y156" i="17"/>
  <c r="Y186" i="17"/>
  <c r="Y242" i="17"/>
  <c r="Y215" i="17"/>
  <c r="Y213" i="17"/>
  <c r="Y55" i="17"/>
  <c r="Y38" i="17"/>
  <c r="Y50" i="17"/>
  <c r="Y170" i="17"/>
  <c r="Y280" i="17"/>
  <c r="Y204" i="17"/>
  <c r="Y222" i="17"/>
  <c r="Y283" i="17"/>
  <c r="Y281" i="17"/>
  <c r="Y193" i="17"/>
  <c r="Y233" i="17"/>
  <c r="Y224" i="17"/>
  <c r="Y101" i="17"/>
  <c r="Y174" i="17"/>
  <c r="Y260" i="17"/>
  <c r="Y300" i="17"/>
  <c r="Y27" i="17"/>
  <c r="Y138" i="17"/>
  <c r="Y169" i="17"/>
  <c r="Y74" i="17"/>
  <c r="Y35" i="17"/>
  <c r="Y79" i="17"/>
  <c r="Y77" i="17"/>
  <c r="Y183" i="17"/>
  <c r="Y151" i="17"/>
  <c r="Y135" i="17"/>
  <c r="Y107" i="17"/>
  <c r="Y144" i="17"/>
  <c r="Y295" i="17"/>
  <c r="Y89" i="17"/>
  <c r="Y227" i="17"/>
  <c r="Y98" i="17"/>
  <c r="Y164" i="17"/>
  <c r="Y205" i="17"/>
  <c r="Y118" i="17"/>
  <c r="Y133" i="17"/>
  <c r="Y130" i="17"/>
  <c r="Y58" i="17"/>
  <c r="Y67" i="17"/>
  <c r="Y30" i="17"/>
  <c r="Y241" i="17"/>
  <c r="Y87" i="17"/>
  <c r="Y226" i="17"/>
  <c r="Y142" i="17"/>
  <c r="Y291" i="17"/>
  <c r="Y228" i="17"/>
  <c r="Y47" i="17"/>
  <c r="Y278" i="17"/>
  <c r="Y279" i="17"/>
  <c r="Y297" i="17"/>
  <c r="Y104" i="17"/>
  <c r="Y88" i="17"/>
  <c r="Y105" i="17"/>
  <c r="Y139" i="17"/>
  <c r="Y91" i="17"/>
  <c r="Y68" i="17"/>
  <c r="Y248" i="17"/>
  <c r="Y149" i="17"/>
  <c r="Y296" i="17"/>
  <c r="Y191" i="17"/>
  <c r="Y42" i="17"/>
  <c r="Y247" i="17"/>
  <c r="Y70" i="17"/>
  <c r="Y54" i="17"/>
  <c r="Y83" i="17"/>
  <c r="Y214" i="17"/>
  <c r="Y145" i="17"/>
  <c r="Y238" i="17"/>
  <c r="Y266" i="17"/>
  <c r="Y178" i="17"/>
  <c r="Y86" i="17"/>
  <c r="Y231" i="17"/>
  <c r="Y110" i="17"/>
  <c r="Y271" i="17"/>
  <c r="Y258" i="17"/>
  <c r="Y187" i="17"/>
  <c r="Y212" i="17"/>
  <c r="Y168" i="17"/>
  <c r="Y264" i="17"/>
  <c r="Y126" i="17"/>
  <c r="Y159" i="17"/>
  <c r="Y202" i="17"/>
  <c r="Y52" i="17"/>
  <c r="Y217" i="17"/>
  <c r="Y78" i="17"/>
  <c r="Y66" i="17"/>
  <c r="Y255" i="17"/>
  <c r="Y33" i="17"/>
  <c r="Y180" i="17"/>
  <c r="Y56" i="17"/>
  <c r="Y29" i="17"/>
  <c r="Y209" i="17"/>
  <c r="Y95" i="17"/>
  <c r="Y267" i="17"/>
  <c r="Y189" i="17"/>
  <c r="Y294" i="17"/>
  <c r="Y282" i="17"/>
  <c r="Y230" i="17"/>
  <c r="Y34" i="17"/>
  <c r="Y92" i="17"/>
  <c r="Y81" i="17"/>
  <c r="Y53" i="17"/>
  <c r="Y75" i="17"/>
  <c r="Y179" i="17"/>
  <c r="Y208" i="17"/>
  <c r="Y211" i="17"/>
  <c r="Y46" i="17"/>
  <c r="Y117" i="17"/>
  <c r="Y40" i="17"/>
  <c r="Y263" i="17"/>
  <c r="Y103" i="17"/>
  <c r="Y39" i="17"/>
  <c r="Y123" i="17"/>
  <c r="Y41" i="17"/>
  <c r="Y252" i="17"/>
  <c r="Y171" i="17"/>
  <c r="Y157" i="17"/>
  <c r="Y63" i="17"/>
  <c r="Y109" i="17"/>
  <c r="Y185" i="17"/>
  <c r="Y299" i="17"/>
  <c r="Y275" i="17"/>
  <c r="Y270" i="17"/>
  <c r="Y71" i="17"/>
  <c r="Y250" i="17"/>
  <c r="Y173" i="17"/>
  <c r="Y196" i="17"/>
  <c r="Y229" i="17"/>
  <c r="Y119" i="17"/>
  <c r="Y64" i="17"/>
  <c r="Y97" i="17"/>
  <c r="Y82" i="17"/>
  <c r="Y257" i="17"/>
  <c r="Y254" i="17"/>
  <c r="Y220" i="17"/>
  <c r="Y150" i="17"/>
  <c r="Y111" i="17"/>
  <c r="Y49" i="17"/>
  <c r="Y85" i="17"/>
  <c r="Y65" i="17"/>
  <c r="Y57" i="17"/>
  <c r="Y61" i="17"/>
  <c r="Y69" i="17"/>
  <c r="Y45" i="17"/>
  <c r="Y37" i="17"/>
  <c r="Y73" i="17"/>
  <c r="X26" i="17"/>
  <c r="Q16" i="17"/>
  <c r="N22" i="30" l="1"/>
  <c r="N24" i="30"/>
  <c r="N23" i="30"/>
  <c r="Q23" i="30"/>
  <c r="R23" i="30" s="1"/>
  <c r="Q24" i="30"/>
  <c r="Q22" i="30"/>
  <c r="R22" i="30" s="1"/>
  <c r="G98" i="17"/>
  <c r="I98" i="17" s="1"/>
  <c r="G97" i="17"/>
  <c r="I97" i="17" s="1"/>
  <c r="G95" i="17"/>
  <c r="I95" i="17" s="1"/>
  <c r="G96" i="17"/>
  <c r="I96" i="17" s="1"/>
  <c r="S15" i="17"/>
  <c r="S14" i="17"/>
  <c r="AJ4" i="17"/>
  <c r="S4" i="3"/>
  <c r="S5" i="3"/>
  <c r="R6" i="3"/>
  <c r="AJ4" i="3"/>
  <c r="R6" i="17"/>
  <c r="S4" i="17"/>
  <c r="S5" i="17"/>
  <c r="Y26" i="17"/>
  <c r="R16" i="17"/>
  <c r="L62" i="30" l="1"/>
  <c r="L58" i="30"/>
  <c r="L54" i="30"/>
  <c r="L55" i="30"/>
  <c r="L61" i="30"/>
  <c r="L57" i="30"/>
  <c r="L53" i="30"/>
  <c r="L59" i="30"/>
  <c r="L51" i="30"/>
  <c r="L60" i="30"/>
  <c r="L56" i="30"/>
  <c r="L52" i="30"/>
  <c r="L550" i="30"/>
  <c r="L534" i="30"/>
  <c r="L518" i="30"/>
  <c r="L502" i="30"/>
  <c r="L486" i="30"/>
  <c r="L470" i="30"/>
  <c r="L454" i="30"/>
  <c r="L438" i="30"/>
  <c r="L422" i="30"/>
  <c r="L406" i="30"/>
  <c r="L390" i="30"/>
  <c r="L374" i="30"/>
  <c r="L358" i="30"/>
  <c r="L342" i="30"/>
  <c r="L326" i="30"/>
  <c r="L310" i="30"/>
  <c r="L294" i="30"/>
  <c r="L278" i="30"/>
  <c r="L262" i="30"/>
  <c r="L246" i="30"/>
  <c r="L230" i="30"/>
  <c r="L214" i="30"/>
  <c r="L533" i="30"/>
  <c r="L512" i="30"/>
  <c r="L491" i="30"/>
  <c r="L469" i="30"/>
  <c r="L448" i="30"/>
  <c r="L427" i="30"/>
  <c r="L405" i="30"/>
  <c r="L384" i="30"/>
  <c r="L363" i="30"/>
  <c r="L341" i="30"/>
  <c r="L320" i="30"/>
  <c r="L299" i="30"/>
  <c r="L277" i="30"/>
  <c r="L256" i="30"/>
  <c r="L235" i="30"/>
  <c r="L213" i="30"/>
  <c r="L197" i="30"/>
  <c r="L181" i="30"/>
  <c r="L165" i="30"/>
  <c r="L149" i="30"/>
  <c r="L133" i="30"/>
  <c r="L117" i="30"/>
  <c r="L101" i="30"/>
  <c r="L85" i="30"/>
  <c r="L69" i="30"/>
  <c r="L548" i="30"/>
  <c r="L527" i="30"/>
  <c r="L505" i="30"/>
  <c r="L484" i="30"/>
  <c r="L463" i="30"/>
  <c r="L441" i="30"/>
  <c r="L420" i="30"/>
  <c r="L399" i="30"/>
  <c r="L519" i="30"/>
  <c r="L476" i="30"/>
  <c r="L433" i="30"/>
  <c r="L391" i="30"/>
  <c r="L361" i="30"/>
  <c r="L333" i="30"/>
  <c r="L305" i="30"/>
  <c r="L276" i="30"/>
  <c r="L248" i="30"/>
  <c r="L220" i="30"/>
  <c r="L196" i="30"/>
  <c r="L175" i="30"/>
  <c r="L154" i="30"/>
  <c r="L132" i="30"/>
  <c r="L111" i="30"/>
  <c r="L90" i="30"/>
  <c r="L68" i="30"/>
  <c r="L525" i="30"/>
  <c r="L471" i="30"/>
  <c r="L413" i="30"/>
  <c r="L367" i="30"/>
  <c r="L329" i="30"/>
  <c r="L292" i="30"/>
  <c r="L253" i="30"/>
  <c r="L216" i="30"/>
  <c r="L187" i="30"/>
  <c r="L546" i="30"/>
  <c r="L530" i="30"/>
  <c r="L514" i="30"/>
  <c r="L498" i="30"/>
  <c r="L482" i="30"/>
  <c r="L466" i="30"/>
  <c r="L450" i="30"/>
  <c r="L434" i="30"/>
  <c r="L418" i="30"/>
  <c r="L402" i="30"/>
  <c r="L386" i="30"/>
  <c r="L370" i="30"/>
  <c r="L354" i="30"/>
  <c r="L338" i="30"/>
  <c r="L322" i="30"/>
  <c r="L306" i="30"/>
  <c r="L290" i="30"/>
  <c r="L274" i="30"/>
  <c r="L258" i="30"/>
  <c r="L242" i="30"/>
  <c r="L226" i="30"/>
  <c r="L549" i="30"/>
  <c r="L528" i="30"/>
  <c r="L507" i="30"/>
  <c r="L485" i="30"/>
  <c r="L464" i="30"/>
  <c r="L443" i="30"/>
  <c r="L421" i="30"/>
  <c r="L400" i="30"/>
  <c r="L379" i="30"/>
  <c r="L357" i="30"/>
  <c r="L336" i="30"/>
  <c r="L315" i="30"/>
  <c r="L293" i="30"/>
  <c r="L272" i="30"/>
  <c r="L251" i="30"/>
  <c r="L229" i="30"/>
  <c r="L209" i="30"/>
  <c r="L193" i="30"/>
  <c r="L177" i="30"/>
  <c r="L161" i="30"/>
  <c r="L145" i="30"/>
  <c r="L129" i="30"/>
  <c r="L113" i="30"/>
  <c r="L97" i="30"/>
  <c r="L81" i="30"/>
  <c r="L65" i="30"/>
  <c r="L543" i="30"/>
  <c r="L521" i="30"/>
  <c r="L500" i="30"/>
  <c r="L479" i="30"/>
  <c r="L457" i="30"/>
  <c r="L436" i="30"/>
  <c r="L415" i="30"/>
  <c r="L393" i="30"/>
  <c r="L508" i="30"/>
  <c r="L465" i="30"/>
  <c r="L423" i="30"/>
  <c r="L383" i="30"/>
  <c r="L355" i="30"/>
  <c r="L327" i="30"/>
  <c r="L297" i="30"/>
  <c r="L269" i="30"/>
  <c r="L241" i="30"/>
  <c r="L212" i="30"/>
  <c r="L191" i="30"/>
  <c r="L170" i="30"/>
  <c r="L148" i="30"/>
  <c r="L127" i="30"/>
  <c r="L106" i="30"/>
  <c r="L84" i="30"/>
  <c r="L63" i="30"/>
  <c r="L513" i="30"/>
  <c r="L456" i="30"/>
  <c r="L397" i="30"/>
  <c r="L359" i="30"/>
  <c r="L321" i="30"/>
  <c r="L281" i="30"/>
  <c r="L244" i="30"/>
  <c r="L208" i="30"/>
  <c r="L179" i="30"/>
  <c r="L151" i="30"/>
  <c r="L123" i="30"/>
  <c r="L94" i="30"/>
  <c r="L66" i="30"/>
  <c r="L542" i="30"/>
  <c r="L526" i="30"/>
  <c r="L510" i="30"/>
  <c r="L494" i="30"/>
  <c r="L478" i="30"/>
  <c r="L462" i="30"/>
  <c r="L446" i="30"/>
  <c r="L430" i="30"/>
  <c r="L414" i="30"/>
  <c r="L398" i="30"/>
  <c r="L382" i="30"/>
  <c r="L366" i="30"/>
  <c r="L350" i="30"/>
  <c r="L334" i="30"/>
  <c r="L318" i="30"/>
  <c r="L302" i="30"/>
  <c r="L286" i="30"/>
  <c r="L270" i="30"/>
  <c r="L254" i="30"/>
  <c r="L238" i="30"/>
  <c r="L222" i="30"/>
  <c r="L544" i="30"/>
  <c r="L523" i="30"/>
  <c r="L501" i="30"/>
  <c r="L480" i="30"/>
  <c r="L459" i="30"/>
  <c r="L437" i="30"/>
  <c r="L416" i="30"/>
  <c r="L395" i="30"/>
  <c r="L373" i="30"/>
  <c r="L352" i="30"/>
  <c r="L331" i="30"/>
  <c r="L309" i="30"/>
  <c r="L288" i="30"/>
  <c r="L267" i="30"/>
  <c r="L245" i="30"/>
  <c r="L224" i="30"/>
  <c r="L205" i="30"/>
  <c r="L189" i="30"/>
  <c r="L173" i="30"/>
  <c r="L157" i="30"/>
  <c r="L141" i="30"/>
  <c r="L125" i="30"/>
  <c r="L109" i="30"/>
  <c r="L93" i="30"/>
  <c r="L77" i="30"/>
  <c r="R10" i="30"/>
  <c r="S10" i="30" s="1"/>
  <c r="L537" i="30"/>
  <c r="L516" i="30"/>
  <c r="L495" i="30"/>
  <c r="L473" i="30"/>
  <c r="L452" i="30"/>
  <c r="L431" i="30"/>
  <c r="L409" i="30"/>
  <c r="L540" i="30"/>
  <c r="L497" i="30"/>
  <c r="L455" i="30"/>
  <c r="L412" i="30"/>
  <c r="L376" i="30"/>
  <c r="L348" i="30"/>
  <c r="L319" i="30"/>
  <c r="L291" i="30"/>
  <c r="L263" i="30"/>
  <c r="L233" i="30"/>
  <c r="L207" i="30"/>
  <c r="L186" i="30"/>
  <c r="L164" i="30"/>
  <c r="L143" i="30"/>
  <c r="L122" i="30"/>
  <c r="L100" i="30"/>
  <c r="L79" i="30"/>
  <c r="R19" i="30"/>
  <c r="S19" i="30" s="1"/>
  <c r="L499" i="30"/>
  <c r="L440" i="30"/>
  <c r="L387" i="30"/>
  <c r="L349" i="30"/>
  <c r="L311" i="30"/>
  <c r="L273" i="30"/>
  <c r="L236" i="30"/>
  <c r="L538" i="30"/>
  <c r="L522" i="30"/>
  <c r="L506" i="30"/>
  <c r="L490" i="30"/>
  <c r="L474" i="30"/>
  <c r="L458" i="30"/>
  <c r="L442" i="30"/>
  <c r="L426" i="30"/>
  <c r="L410" i="30"/>
  <c r="L394" i="30"/>
  <c r="L378" i="30"/>
  <c r="L362" i="30"/>
  <c r="L346" i="30"/>
  <c r="L330" i="30"/>
  <c r="L314" i="30"/>
  <c r="L298" i="30"/>
  <c r="L282" i="30"/>
  <c r="L266" i="30"/>
  <c r="L250" i="30"/>
  <c r="L234" i="30"/>
  <c r="L218" i="30"/>
  <c r="L539" i="30"/>
  <c r="L517" i="30"/>
  <c r="L496" i="30"/>
  <c r="L475" i="30"/>
  <c r="L453" i="30"/>
  <c r="L432" i="30"/>
  <c r="L411" i="30"/>
  <c r="L389" i="30"/>
  <c r="L368" i="30"/>
  <c r="L347" i="30"/>
  <c r="L325" i="30"/>
  <c r="L304" i="30"/>
  <c r="L283" i="30"/>
  <c r="L261" i="30"/>
  <c r="L240" i="30"/>
  <c r="L219" i="30"/>
  <c r="L201" i="30"/>
  <c r="L185" i="30"/>
  <c r="L169" i="30"/>
  <c r="L153" i="30"/>
  <c r="L137" i="30"/>
  <c r="L121" i="30"/>
  <c r="L105" i="30"/>
  <c r="L89" i="30"/>
  <c r="L73" i="30"/>
  <c r="R9" i="30"/>
  <c r="S9" i="30" s="1"/>
  <c r="L532" i="30"/>
  <c r="L511" i="30"/>
  <c r="L489" i="30"/>
  <c r="L468" i="30"/>
  <c r="L447" i="30"/>
  <c r="L425" i="30"/>
  <c r="L404" i="30"/>
  <c r="L529" i="30"/>
  <c r="L487" i="30"/>
  <c r="L444" i="30"/>
  <c r="L401" i="30"/>
  <c r="L369" i="30"/>
  <c r="L340" i="30"/>
  <c r="L312" i="30"/>
  <c r="L284" i="30"/>
  <c r="L255" i="30"/>
  <c r="L227" i="30"/>
  <c r="L202" i="30"/>
  <c r="L180" i="30"/>
  <c r="L159" i="30"/>
  <c r="L138" i="30"/>
  <c r="L116" i="30"/>
  <c r="L95" i="30"/>
  <c r="L74" i="30"/>
  <c r="L541" i="30"/>
  <c r="L483" i="30"/>
  <c r="L428" i="30"/>
  <c r="L377" i="30"/>
  <c r="L339" i="30"/>
  <c r="L301" i="30"/>
  <c r="L264" i="30"/>
  <c r="L225" i="30"/>
  <c r="L194" i="30"/>
  <c r="L166" i="30"/>
  <c r="L136" i="30"/>
  <c r="L108" i="30"/>
  <c r="L80" i="30"/>
  <c r="R15" i="30"/>
  <c r="S15" i="30" s="1"/>
  <c r="L172" i="30"/>
  <c r="L115" i="30"/>
  <c r="R18" i="30"/>
  <c r="S18" i="30" s="1"/>
  <c r="L509" i="30"/>
  <c r="L451" i="30"/>
  <c r="L472" i="30"/>
  <c r="L385" i="30"/>
  <c r="L335" i="30"/>
  <c r="L285" i="30"/>
  <c r="L232" i="30"/>
  <c r="L190" i="30"/>
  <c r="L152" i="30"/>
  <c r="L114" i="30"/>
  <c r="L76" i="30"/>
  <c r="L520" i="30"/>
  <c r="L417" i="30"/>
  <c r="L356" i="30"/>
  <c r="L307" i="30"/>
  <c r="L257" i="30"/>
  <c r="L206" i="30"/>
  <c r="L168" i="30"/>
  <c r="L131" i="30"/>
  <c r="L92" i="30"/>
  <c r="L545" i="30"/>
  <c r="L429" i="30"/>
  <c r="L365" i="30"/>
  <c r="L316" i="30"/>
  <c r="L265" i="30"/>
  <c r="L215" i="30"/>
  <c r="L176" i="30"/>
  <c r="L139" i="30"/>
  <c r="L99" i="30"/>
  <c r="R13" i="30"/>
  <c r="S13" i="30" s="1"/>
  <c r="L477" i="30"/>
  <c r="L388" i="30"/>
  <c r="L337" i="30"/>
  <c r="L163" i="30"/>
  <c r="L237" i="30"/>
  <c r="L78" i="30"/>
  <c r="L183" i="30"/>
  <c r="R14" i="30"/>
  <c r="S14" i="30" s="1"/>
  <c r="L174" i="30"/>
  <c r="R12" i="30"/>
  <c r="S12" i="30" s="1"/>
  <c r="L158" i="30"/>
  <c r="L102" i="30"/>
  <c r="R8" i="30"/>
  <c r="L493" i="30"/>
  <c r="L439" i="30"/>
  <c r="L445" i="30"/>
  <c r="L372" i="30"/>
  <c r="L323" i="30"/>
  <c r="L271" i="30"/>
  <c r="L221" i="30"/>
  <c r="L182" i="30"/>
  <c r="L142" i="30"/>
  <c r="L104" i="30"/>
  <c r="L67" i="30"/>
  <c r="L492" i="30"/>
  <c r="L396" i="30"/>
  <c r="L344" i="30"/>
  <c r="L295" i="30"/>
  <c r="L243" i="30"/>
  <c r="L198" i="30"/>
  <c r="L160" i="30"/>
  <c r="L120" i="30"/>
  <c r="L83" i="30"/>
  <c r="L515" i="30"/>
  <c r="L408" i="30"/>
  <c r="L353" i="30"/>
  <c r="L303" i="30"/>
  <c r="L252" i="30"/>
  <c r="L204" i="30"/>
  <c r="L167" i="30"/>
  <c r="L128" i="30"/>
  <c r="L91" i="30"/>
  <c r="R11" i="30"/>
  <c r="S11" i="30" s="1"/>
  <c r="L449" i="30"/>
  <c r="L375" i="30"/>
  <c r="L144" i="30"/>
  <c r="L87" i="30"/>
  <c r="L536" i="30"/>
  <c r="L481" i="30"/>
  <c r="L531" i="30"/>
  <c r="L419" i="30"/>
  <c r="L360" i="30"/>
  <c r="L308" i="30"/>
  <c r="L259" i="30"/>
  <c r="L210" i="30"/>
  <c r="L171" i="30"/>
  <c r="L134" i="30"/>
  <c r="L96" i="30"/>
  <c r="R17" i="30"/>
  <c r="S17" i="30" s="1"/>
  <c r="L461" i="30"/>
  <c r="L381" i="30"/>
  <c r="L332" i="30"/>
  <c r="L280" i="30"/>
  <c r="L231" i="30"/>
  <c r="L188" i="30"/>
  <c r="L150" i="30"/>
  <c r="L112" i="30"/>
  <c r="L75" i="30"/>
  <c r="L488" i="30"/>
  <c r="L392" i="30"/>
  <c r="L343" i="30"/>
  <c r="L289" i="30"/>
  <c r="L239" i="30"/>
  <c r="L195" i="30"/>
  <c r="L156" i="30"/>
  <c r="L119" i="30"/>
  <c r="L82" i="30"/>
  <c r="L535" i="30"/>
  <c r="L424" i="30"/>
  <c r="L364" i="30"/>
  <c r="L249" i="30"/>
  <c r="L88" i="30"/>
  <c r="L155" i="30"/>
  <c r="L275" i="30"/>
  <c r="L107" i="30"/>
  <c r="L260" i="30"/>
  <c r="L98" i="30"/>
  <c r="L200" i="30"/>
  <c r="L130" i="30"/>
  <c r="L72" i="30"/>
  <c r="L524" i="30"/>
  <c r="L467" i="30"/>
  <c r="L503" i="30"/>
  <c r="L403" i="30"/>
  <c r="L345" i="30"/>
  <c r="L296" i="30"/>
  <c r="L247" i="30"/>
  <c r="L199" i="30"/>
  <c r="L162" i="30"/>
  <c r="L124" i="30"/>
  <c r="L86" i="30"/>
  <c r="L547" i="30"/>
  <c r="L435" i="30"/>
  <c r="L371" i="30"/>
  <c r="L317" i="30"/>
  <c r="L268" i="30"/>
  <c r="L217" i="30"/>
  <c r="L178" i="30"/>
  <c r="L140" i="30"/>
  <c r="L103" i="30"/>
  <c r="L64" i="30"/>
  <c r="L460" i="30"/>
  <c r="L380" i="30"/>
  <c r="L328" i="30"/>
  <c r="L279" i="30"/>
  <c r="L228" i="30"/>
  <c r="L184" i="30"/>
  <c r="L147" i="30"/>
  <c r="L110" i="30"/>
  <c r="L71" i="30"/>
  <c r="L504" i="30"/>
  <c r="L407" i="30"/>
  <c r="L351" i="30"/>
  <c r="L203" i="30"/>
  <c r="L287" i="30"/>
  <c r="L118" i="30"/>
  <c r="L223" i="30"/>
  <c r="L70" i="30"/>
  <c r="L211" i="30"/>
  <c r="R16" i="30"/>
  <c r="S16" i="30" s="1"/>
  <c r="L126" i="30"/>
  <c r="L313" i="30"/>
  <c r="L192" i="30"/>
  <c r="L135" i="30"/>
  <c r="L300" i="30"/>
  <c r="L146" i="30"/>
  <c r="L324" i="30"/>
  <c r="T14" i="17"/>
  <c r="T15" i="17"/>
  <c r="T4" i="3"/>
  <c r="T5" i="3"/>
  <c r="S6" i="3"/>
  <c r="D2" i="25"/>
  <c r="S16" i="17"/>
  <c r="S6" i="17"/>
  <c r="T4" i="17"/>
  <c r="T5" i="17"/>
  <c r="S8" i="30" l="1"/>
  <c r="T8" i="30"/>
  <c r="T6" i="3"/>
  <c r="V2" i="25"/>
  <c r="T6" i="17"/>
  <c r="D3" i="25"/>
  <c r="U2" i="25"/>
  <c r="T16" i="17"/>
  <c r="Q168" i="13" l="1"/>
  <c r="J168" i="13"/>
  <c r="T2" i="25"/>
  <c r="B2" i="25"/>
  <c r="C2" i="25"/>
  <c r="U3" i="25"/>
  <c r="V3" i="25"/>
  <c r="T3" i="25"/>
  <c r="B3" i="25"/>
  <c r="C3" i="25" l="1"/>
  <c r="D504" i="25"/>
  <c r="E504" i="25" s="1"/>
  <c r="D107" i="25"/>
  <c r="E107" i="25" s="1"/>
  <c r="D347" i="25"/>
  <c r="E347" i="25" s="1"/>
  <c r="D438" i="25"/>
  <c r="E438" i="25" s="1"/>
  <c r="D33" i="25"/>
  <c r="E33" i="25" s="1"/>
  <c r="D378" i="25"/>
  <c r="E378" i="25" s="1"/>
  <c r="D242" i="25"/>
  <c r="E242" i="25" s="1"/>
  <c r="D260" i="25"/>
  <c r="E260" i="25" s="1"/>
  <c r="D484" i="25"/>
  <c r="E484" i="25" s="1"/>
  <c r="D508" i="25"/>
  <c r="E508" i="25" s="1"/>
  <c r="D375" i="25"/>
  <c r="E375" i="25" s="1"/>
  <c r="D447" i="25"/>
  <c r="E447" i="25" s="1"/>
  <c r="D323" i="25"/>
  <c r="E323" i="25" s="1"/>
  <c r="D449" i="25"/>
  <c r="E449" i="25" s="1"/>
  <c r="D56" i="25"/>
  <c r="E56" i="25" s="1"/>
  <c r="D135" i="25"/>
  <c r="E135" i="25" s="1"/>
  <c r="D252" i="25"/>
  <c r="E252" i="25" s="1"/>
  <c r="D267" i="25"/>
  <c r="E267" i="25" s="1"/>
  <c r="D22" i="25"/>
  <c r="E22" i="25" s="1"/>
  <c r="D115" i="25"/>
  <c r="E115" i="25" s="1"/>
  <c r="D281" i="25"/>
  <c r="E281" i="25" s="1"/>
  <c r="D194" i="25"/>
  <c r="E194" i="25" s="1"/>
  <c r="D244" i="25"/>
  <c r="E244" i="25" s="1"/>
  <c r="D304" i="25"/>
  <c r="E304" i="25" s="1"/>
  <c r="D18" i="25"/>
  <c r="E18" i="25" s="1"/>
  <c r="D469" i="25"/>
  <c r="E469" i="25" s="1"/>
  <c r="D185" i="25"/>
  <c r="E185" i="25" s="1"/>
  <c r="D147" i="25"/>
  <c r="E147" i="25" s="1"/>
  <c r="D246" i="25"/>
  <c r="E246" i="25" s="1"/>
  <c r="D417" i="25"/>
  <c r="E417" i="25" s="1"/>
  <c r="D37" i="25"/>
  <c r="E37" i="25" s="1"/>
  <c r="D395" i="25"/>
  <c r="E395" i="25" s="1"/>
  <c r="D110" i="25"/>
  <c r="E110" i="25" s="1"/>
  <c r="D17" i="25"/>
  <c r="E17" i="25" s="1"/>
  <c r="D173" i="25"/>
  <c r="E173" i="25" s="1"/>
  <c r="D155" i="25"/>
  <c r="E155" i="25" s="1"/>
  <c r="D291" i="25"/>
  <c r="E291" i="25" s="1"/>
  <c r="D255" i="25"/>
  <c r="E255" i="25" s="1"/>
  <c r="D248" i="25"/>
  <c r="E248" i="25" s="1"/>
  <c r="D415" i="25"/>
  <c r="E415" i="25" s="1"/>
  <c r="D240" i="25"/>
  <c r="E240" i="25" s="1"/>
  <c r="D204" i="25"/>
  <c r="E204" i="25" s="1"/>
  <c r="D61" i="25"/>
  <c r="E61" i="25" s="1"/>
  <c r="D491" i="25"/>
  <c r="E491" i="25" s="1"/>
  <c r="D294" i="25"/>
  <c r="E294" i="25" s="1"/>
  <c r="D284" i="25"/>
  <c r="E284" i="25" s="1"/>
  <c r="D374" i="25"/>
  <c r="E374" i="25" s="1"/>
  <c r="D140" i="25"/>
  <c r="E140" i="25" s="1"/>
  <c r="D66" i="25"/>
  <c r="E66" i="25" s="1"/>
  <c r="D166" i="25"/>
  <c r="E166" i="25" s="1"/>
  <c r="D473" i="25"/>
  <c r="E473" i="25" s="1"/>
  <c r="D100" i="25"/>
  <c r="E100" i="25" s="1"/>
  <c r="D67" i="25"/>
  <c r="E67" i="25" s="1"/>
  <c r="D327" i="25"/>
  <c r="E327" i="25" s="1"/>
  <c r="D303" i="25"/>
  <c r="E303" i="25" s="1"/>
  <c r="D420" i="25"/>
  <c r="E420" i="25" s="1"/>
  <c r="D457" i="25"/>
  <c r="E457" i="25" s="1"/>
  <c r="D111" i="25"/>
  <c r="E111" i="25" s="1"/>
  <c r="D220" i="25"/>
  <c r="E220" i="25" s="1"/>
  <c r="D490" i="25"/>
  <c r="E490" i="25" s="1"/>
  <c r="D249" i="25"/>
  <c r="E249" i="25" s="1"/>
  <c r="D364" i="25"/>
  <c r="E364" i="25" s="1"/>
  <c r="D377" i="25"/>
  <c r="E377" i="25" s="1"/>
  <c r="D493" i="25"/>
  <c r="E493" i="25" s="1"/>
  <c r="D208" i="25"/>
  <c r="E208" i="25" s="1"/>
  <c r="D312" i="25"/>
  <c r="E312" i="25" s="1"/>
  <c r="D229" i="25"/>
  <c r="E229" i="25" s="1"/>
  <c r="D213" i="25"/>
  <c r="E213" i="25" s="1"/>
  <c r="D196" i="25"/>
  <c r="E196" i="25" s="1"/>
  <c r="D256" i="25"/>
  <c r="E256" i="25" s="1"/>
  <c r="D120" i="25"/>
  <c r="E120" i="25" s="1"/>
  <c r="D251" i="25"/>
  <c r="E251" i="25" s="1"/>
  <c r="D482" i="25"/>
  <c r="E482" i="25" s="1"/>
  <c r="D295" i="25"/>
  <c r="E295" i="25" s="1"/>
  <c r="D233" i="25"/>
  <c r="E233" i="25" s="1"/>
  <c r="D334" i="25"/>
  <c r="E334" i="25" s="1"/>
  <c r="D409" i="25"/>
  <c r="E409" i="25" s="1"/>
  <c r="D272" i="25"/>
  <c r="E272" i="25" s="1"/>
  <c r="D365" i="25"/>
  <c r="E365" i="25" s="1"/>
  <c r="D285" i="25"/>
  <c r="E285" i="25" s="1"/>
  <c r="D72" i="25"/>
  <c r="E72" i="25" s="1"/>
  <c r="D102" i="25"/>
  <c r="E102" i="25" s="1"/>
  <c r="D106" i="25"/>
  <c r="E106" i="25" s="1"/>
  <c r="D367" i="25"/>
  <c r="E367" i="25" s="1"/>
  <c r="D224" i="25"/>
  <c r="E224" i="25" s="1"/>
  <c r="D145" i="25"/>
  <c r="E145" i="25" s="1"/>
  <c r="D373" i="25"/>
  <c r="E373" i="25" s="1"/>
  <c r="D448" i="25"/>
  <c r="E448" i="25" s="1"/>
  <c r="D416" i="25"/>
  <c r="E416" i="25" s="1"/>
  <c r="D117" i="25"/>
  <c r="E117" i="25" s="1"/>
  <c r="D423" i="25"/>
  <c r="E423" i="25" s="1"/>
  <c r="D13" i="25"/>
  <c r="E13" i="25" s="1"/>
  <c r="D265" i="25"/>
  <c r="E265" i="25" s="1"/>
  <c r="D391" i="25"/>
  <c r="E391" i="25" s="1"/>
  <c r="D151" i="25"/>
  <c r="E151" i="25" s="1"/>
  <c r="D282" i="25"/>
  <c r="E282" i="25" s="1"/>
  <c r="D49" i="25"/>
  <c r="E49" i="25" s="1"/>
  <c r="D171" i="25"/>
  <c r="E171" i="25" s="1"/>
  <c r="D85" i="25"/>
  <c r="E85" i="25" s="1"/>
  <c r="D346" i="25"/>
  <c r="E346" i="25" s="1"/>
  <c r="D121" i="25"/>
  <c r="E121" i="25" s="1"/>
  <c r="D435" i="25"/>
  <c r="E435" i="25" s="1"/>
  <c r="D254" i="25"/>
  <c r="E254" i="25" s="1"/>
  <c r="D88" i="25"/>
  <c r="E88" i="25" s="1"/>
  <c r="D129" i="25"/>
  <c r="E129" i="25" s="1"/>
  <c r="D315" i="25"/>
  <c r="E315" i="25" s="1"/>
  <c r="D79" i="25"/>
  <c r="E79" i="25" s="1"/>
  <c r="D191" i="25"/>
  <c r="E191" i="25" s="1"/>
  <c r="D456" i="25"/>
  <c r="E456" i="25" s="1"/>
  <c r="D390" i="25"/>
  <c r="E390" i="25" s="1"/>
  <c r="D463" i="25"/>
  <c r="E463" i="25" s="1"/>
  <c r="D403" i="25"/>
  <c r="E403" i="25" s="1"/>
  <c r="D34" i="25"/>
  <c r="E34" i="25" s="1"/>
  <c r="D358" i="25"/>
  <c r="E358" i="25" s="1"/>
  <c r="D70" i="25"/>
  <c r="E70" i="25" s="1"/>
  <c r="D461" i="25"/>
  <c r="E461" i="25" s="1"/>
  <c r="D122" i="25"/>
  <c r="E122" i="25" s="1"/>
  <c r="D162" i="25"/>
  <c r="E162" i="25" s="1"/>
  <c r="D247" i="25"/>
  <c r="E247" i="25" s="1"/>
  <c r="D464" i="25"/>
  <c r="E464" i="25" s="1"/>
  <c r="D266" i="25"/>
  <c r="E266" i="25" s="1"/>
  <c r="D27" i="25"/>
  <c r="E27" i="25" s="1"/>
  <c r="D270" i="25"/>
  <c r="E270" i="25" s="1"/>
  <c r="D452" i="25"/>
  <c r="E452" i="25" s="1"/>
  <c r="D363" i="25"/>
  <c r="E363" i="25" s="1"/>
  <c r="D467" i="25"/>
  <c r="E467" i="25" s="1"/>
  <c r="D442" i="25"/>
  <c r="E442" i="25" s="1"/>
  <c r="D116" i="25"/>
  <c r="E116" i="25" s="1"/>
  <c r="D200" i="25"/>
  <c r="E200" i="25" s="1"/>
  <c r="D154" i="25"/>
  <c r="E154" i="25" s="1"/>
  <c r="D226" i="25"/>
  <c r="E226" i="25" s="1"/>
  <c r="D412" i="25"/>
  <c r="E412" i="25" s="1"/>
  <c r="D75" i="25"/>
  <c r="E75" i="25" s="1"/>
  <c r="D306" i="25"/>
  <c r="E306" i="25" s="1"/>
  <c r="D192" i="25"/>
  <c r="E192" i="25" s="1"/>
  <c r="D164" i="25"/>
  <c r="E164" i="25" s="1"/>
  <c r="D430" i="25"/>
  <c r="E430" i="25" s="1"/>
  <c r="D351" i="25"/>
  <c r="E351" i="25" s="1"/>
  <c r="D422" i="25"/>
  <c r="E422" i="25" s="1"/>
  <c r="D443" i="25"/>
  <c r="E443" i="25" s="1"/>
  <c r="D161" i="25"/>
  <c r="E161" i="25" s="1"/>
  <c r="D318" i="25"/>
  <c r="E318" i="25" s="1"/>
  <c r="D299" i="25"/>
  <c r="E299" i="25" s="1"/>
  <c r="D319" i="25"/>
  <c r="E319" i="25" s="1"/>
  <c r="D505" i="25"/>
  <c r="E505" i="25" s="1"/>
  <c r="D453" i="25"/>
  <c r="E453" i="25" s="1"/>
  <c r="D300" i="25"/>
  <c r="E300" i="25" s="1"/>
  <c r="D57" i="25"/>
  <c r="E57" i="25" s="1"/>
  <c r="D479" i="25"/>
  <c r="E479" i="25" s="1"/>
  <c r="D287" i="25"/>
  <c r="E287" i="25" s="1"/>
  <c r="D406" i="25"/>
  <c r="E406" i="25" s="1"/>
  <c r="D353" i="25"/>
  <c r="E353" i="25" s="1"/>
  <c r="D376" i="25"/>
  <c r="E376" i="25" s="1"/>
  <c r="D179" i="25"/>
  <c r="E179" i="25" s="1"/>
  <c r="D207" i="25"/>
  <c r="E207" i="25" s="1"/>
  <c r="D385" i="25"/>
  <c r="E385" i="25" s="1"/>
  <c r="D169" i="25"/>
  <c r="E169" i="25" s="1"/>
  <c r="D84" i="25"/>
  <c r="E84" i="25" s="1"/>
  <c r="D53" i="25"/>
  <c r="E53" i="25" s="1"/>
  <c r="D357" i="25"/>
  <c r="E357" i="25" s="1"/>
  <c r="D331" i="25"/>
  <c r="E331" i="25" s="1"/>
  <c r="D201" i="25"/>
  <c r="E201" i="25" s="1"/>
  <c r="D273" i="25"/>
  <c r="E273" i="25" s="1"/>
  <c r="D333" i="25"/>
  <c r="E333" i="25" s="1"/>
  <c r="D450" i="25"/>
  <c r="E450" i="25" s="1"/>
  <c r="D138" i="25"/>
  <c r="E138" i="25" s="1"/>
  <c r="D15" i="25"/>
  <c r="E15" i="25" s="1"/>
  <c r="D14" i="25"/>
  <c r="E14" i="25" s="1"/>
  <c r="D392" i="25"/>
  <c r="E392" i="25" s="1"/>
  <c r="D460" i="25"/>
  <c r="E460" i="25" s="1"/>
  <c r="D389" i="25"/>
  <c r="E389" i="25" s="1"/>
  <c r="D418" i="25"/>
  <c r="E418" i="25" s="1"/>
  <c r="D474" i="25"/>
  <c r="E474" i="25" s="1"/>
  <c r="D136" i="25"/>
  <c r="E136" i="25" s="1"/>
  <c r="D139" i="25"/>
  <c r="E139" i="25" s="1"/>
  <c r="D444" i="25"/>
  <c r="E444" i="25" s="1"/>
  <c r="D198" i="25"/>
  <c r="E198" i="25" s="1"/>
  <c r="D218" i="25"/>
  <c r="E218" i="25" s="1"/>
  <c r="D320" i="25"/>
  <c r="E320" i="25" s="1"/>
  <c r="D411" i="25"/>
  <c r="E411" i="25" s="1"/>
  <c r="D342" i="25"/>
  <c r="E342" i="25" s="1"/>
  <c r="D305" i="25"/>
  <c r="E305" i="25" s="1"/>
  <c r="D47" i="25"/>
  <c r="E47" i="25" s="1"/>
  <c r="D38" i="25"/>
  <c r="E38" i="25" s="1"/>
  <c r="D369" i="25"/>
  <c r="E369" i="25" s="1"/>
  <c r="D74" i="25"/>
  <c r="E74" i="25" s="1"/>
  <c r="D397" i="25"/>
  <c r="E397" i="25" s="1"/>
  <c r="D386" i="25"/>
  <c r="E386" i="25" s="1"/>
  <c r="D350" i="25"/>
  <c r="E350" i="25" s="1"/>
  <c r="D52" i="25"/>
  <c r="E52" i="25" s="1"/>
  <c r="D65" i="25"/>
  <c r="E65" i="25" s="1"/>
  <c r="D414" i="25"/>
  <c r="E414" i="25" s="1"/>
  <c r="D298" i="25"/>
  <c r="E298" i="25" s="1"/>
  <c r="D322" i="25"/>
  <c r="E322" i="25" s="1"/>
  <c r="D480" i="25"/>
  <c r="E480" i="25" s="1"/>
  <c r="D105" i="25"/>
  <c r="E105" i="25" s="1"/>
  <c r="D384" i="25"/>
  <c r="E384" i="25" s="1"/>
  <c r="D212" i="25"/>
  <c r="E212" i="25" s="1"/>
  <c r="D268" i="25"/>
  <c r="E268" i="25" s="1"/>
  <c r="D28" i="25"/>
  <c r="E28" i="25" s="1"/>
  <c r="D436" i="25"/>
  <c r="E436" i="25" s="1"/>
  <c r="D271" i="25"/>
  <c r="E271" i="25" s="1"/>
  <c r="D128" i="25"/>
  <c r="E128" i="25" s="1"/>
  <c r="D277" i="25"/>
  <c r="E277" i="25" s="1"/>
  <c r="D195" i="25"/>
  <c r="E195" i="25" s="1"/>
  <c r="D54" i="25"/>
  <c r="E54" i="25" s="1"/>
  <c r="D301" i="25"/>
  <c r="E301" i="25" s="1"/>
  <c r="D324" i="25"/>
  <c r="E324" i="25" s="1"/>
  <c r="D146" i="25"/>
  <c r="E146" i="25" s="1"/>
  <c r="D197" i="25"/>
  <c r="E197" i="25" s="1"/>
  <c r="D77" i="25"/>
  <c r="E77" i="25" s="1"/>
  <c r="D157" i="25"/>
  <c r="E157" i="25" s="1"/>
  <c r="D477" i="25"/>
  <c r="E477" i="25" s="1"/>
  <c r="D250" i="25"/>
  <c r="E250" i="25" s="1"/>
  <c r="D59" i="25"/>
  <c r="E59" i="25" s="1"/>
  <c r="D296" i="25"/>
  <c r="E296" i="25" s="1"/>
  <c r="D309" i="25"/>
  <c r="E309" i="25" s="1"/>
  <c r="D501" i="25"/>
  <c r="E501" i="25" s="1"/>
  <c r="D182" i="25"/>
  <c r="E182" i="25" s="1"/>
  <c r="D62" i="25"/>
  <c r="E62" i="25" s="1"/>
  <c r="D421" i="25"/>
  <c r="E421" i="25" s="1"/>
  <c r="D210" i="25"/>
  <c r="E210" i="25" s="1"/>
  <c r="D261" i="25"/>
  <c r="E261" i="25" s="1"/>
  <c r="D205" i="25"/>
  <c r="E205" i="25" s="1"/>
  <c r="D221" i="25"/>
  <c r="E221" i="25" s="1"/>
  <c r="D71" i="25"/>
  <c r="E71" i="25" s="1"/>
  <c r="D227" i="25"/>
  <c r="E227" i="25" s="1"/>
  <c r="D507" i="25"/>
  <c r="E507" i="25" s="1"/>
  <c r="D137" i="25"/>
  <c r="E137" i="25" s="1"/>
  <c r="D177" i="25"/>
  <c r="E177" i="25" s="1"/>
  <c r="D486" i="25"/>
  <c r="E486" i="25" s="1"/>
  <c r="D497" i="25"/>
  <c r="E497" i="25" s="1"/>
  <c r="D42" i="25"/>
  <c r="E42" i="25" s="1"/>
  <c r="D476" i="25"/>
  <c r="E476" i="25" s="1"/>
  <c r="D189" i="25"/>
  <c r="E189" i="25" s="1"/>
  <c r="D222" i="25"/>
  <c r="E222" i="25" s="1"/>
  <c r="D413" i="25"/>
  <c r="E413" i="25" s="1"/>
  <c r="D496" i="25"/>
  <c r="E496" i="25" s="1"/>
  <c r="D407" i="25"/>
  <c r="E407" i="25" s="1"/>
  <c r="D458" i="25"/>
  <c r="E458" i="25" s="1"/>
  <c r="D503" i="25"/>
  <c r="E503" i="25" s="1"/>
  <c r="D349" i="25"/>
  <c r="E349" i="25" s="1"/>
  <c r="D488" i="25"/>
  <c r="E488" i="25" s="1"/>
  <c r="D134" i="25"/>
  <c r="E134" i="25" s="1"/>
  <c r="D89" i="25"/>
  <c r="E89" i="25" s="1"/>
  <c r="D264" i="25"/>
  <c r="E264" i="25" s="1"/>
  <c r="D68" i="25"/>
  <c r="E68" i="25" s="1"/>
  <c r="D148" i="25"/>
  <c r="E148" i="25" s="1"/>
  <c r="D149" i="25"/>
  <c r="E149" i="25" s="1"/>
  <c r="D462" i="25"/>
  <c r="E462" i="25" s="1"/>
  <c r="D101" i="25"/>
  <c r="E101" i="25" s="1"/>
  <c r="D276" i="25"/>
  <c r="E276" i="25" s="1"/>
  <c r="D348" i="25"/>
  <c r="E348" i="25" s="1"/>
  <c r="D193" i="25"/>
  <c r="E193" i="25" s="1"/>
  <c r="D141" i="25"/>
  <c r="E141" i="25" s="1"/>
  <c r="D382" i="25"/>
  <c r="E382" i="25" s="1"/>
  <c r="D441" i="25"/>
  <c r="E441" i="25" s="1"/>
  <c r="D114" i="25"/>
  <c r="E114" i="25" s="1"/>
  <c r="D83" i="25"/>
  <c r="E83" i="25" s="1"/>
  <c r="D73" i="25"/>
  <c r="E73" i="25" s="1"/>
  <c r="D258" i="25"/>
  <c r="E258" i="25" s="1"/>
  <c r="D292" i="25"/>
  <c r="E292" i="25" s="1"/>
  <c r="D36" i="25"/>
  <c r="E36" i="25" s="1"/>
  <c r="D125" i="25"/>
  <c r="E125" i="25" s="1"/>
  <c r="D104" i="25"/>
  <c r="E104" i="25" s="1"/>
  <c r="D269" i="25"/>
  <c r="E269" i="25" s="1"/>
  <c r="D225" i="25"/>
  <c r="E225" i="25" s="1"/>
  <c r="D58" i="25"/>
  <c r="E58" i="25" s="1"/>
  <c r="D355" i="25"/>
  <c r="E355" i="25" s="1"/>
  <c r="D424" i="25"/>
  <c r="E424" i="25" s="1"/>
  <c r="D216" i="25"/>
  <c r="E216" i="25" s="1"/>
  <c r="D92" i="25"/>
  <c r="E92" i="25" s="1"/>
  <c r="D239" i="25"/>
  <c r="E239" i="25" s="1"/>
  <c r="D404" i="25"/>
  <c r="E404" i="25" s="1"/>
  <c r="D176" i="25"/>
  <c r="E176" i="25" s="1"/>
  <c r="D32" i="25"/>
  <c r="E32" i="25" s="1"/>
  <c r="D190" i="25"/>
  <c r="E190" i="25" s="1"/>
  <c r="D455" i="25"/>
  <c r="E455" i="25" s="1"/>
  <c r="D25" i="25"/>
  <c r="E25" i="25" s="1"/>
  <c r="D440" i="25"/>
  <c r="E440" i="25" s="1"/>
  <c r="D405" i="25"/>
  <c r="E405" i="25" s="1"/>
  <c r="D387" i="25"/>
  <c r="E387" i="25" s="1"/>
  <c r="D302" i="25"/>
  <c r="E302" i="25" s="1"/>
  <c r="D253" i="25"/>
  <c r="E253" i="25" s="1"/>
  <c r="D20" i="25"/>
  <c r="E20" i="25" s="1"/>
  <c r="D131" i="25"/>
  <c r="E131" i="25" s="1"/>
  <c r="D383" i="25"/>
  <c r="E383" i="25" s="1"/>
  <c r="D97" i="25"/>
  <c r="E97" i="25" s="1"/>
  <c r="D344" i="25"/>
  <c r="E344" i="25" s="1"/>
  <c r="D289" i="25"/>
  <c r="E289" i="25" s="1"/>
  <c r="D24" i="25"/>
  <c r="E24" i="25" s="1"/>
  <c r="D163" i="25"/>
  <c r="E163" i="25" s="1"/>
  <c r="D199" i="25"/>
  <c r="E199" i="25" s="1"/>
  <c r="D396" i="25"/>
  <c r="E396" i="25" s="1"/>
  <c r="D187" i="25"/>
  <c r="E187" i="25" s="1"/>
  <c r="D12" i="25"/>
  <c r="E12" i="25" s="1"/>
  <c r="D112" i="25"/>
  <c r="E112" i="25" s="1"/>
  <c r="D158" i="25"/>
  <c r="E158" i="25" s="1"/>
  <c r="D219" i="25"/>
  <c r="E219" i="25" s="1"/>
  <c r="D132" i="25"/>
  <c r="E132" i="25" s="1"/>
  <c r="D454" i="25"/>
  <c r="E454" i="25" s="1"/>
  <c r="D55" i="25"/>
  <c r="E55" i="25" s="1"/>
  <c r="D170" i="25"/>
  <c r="E170" i="25" s="1"/>
  <c r="D345" i="25"/>
  <c r="E345" i="25" s="1"/>
  <c r="D78" i="25"/>
  <c r="E78" i="25" s="1"/>
  <c r="D426" i="25"/>
  <c r="E426" i="25" s="1"/>
  <c r="D343" i="25"/>
  <c r="E343" i="25" s="1"/>
  <c r="D263" i="25"/>
  <c r="E263" i="25" s="1"/>
  <c r="D280" i="25"/>
  <c r="E280" i="25" s="1"/>
  <c r="D400" i="25"/>
  <c r="E400" i="25" s="1"/>
  <c r="D485" i="25"/>
  <c r="E485" i="25" s="1"/>
  <c r="D433" i="25"/>
  <c r="E433" i="25" s="1"/>
  <c r="D39" i="25"/>
  <c r="E39" i="25" s="1"/>
  <c r="D230" i="25"/>
  <c r="E230" i="25" s="1"/>
  <c r="D167" i="25"/>
  <c r="E167" i="25" s="1"/>
  <c r="D96" i="25"/>
  <c r="E96" i="25" s="1"/>
  <c r="D48" i="25"/>
  <c r="E48" i="25" s="1"/>
  <c r="D498" i="25"/>
  <c r="E498" i="25" s="1"/>
  <c r="D371" i="25"/>
  <c r="E371" i="25" s="1"/>
  <c r="D60" i="25"/>
  <c r="E60" i="25" s="1"/>
  <c r="D76" i="25"/>
  <c r="E76" i="25" s="1"/>
  <c r="D108" i="25"/>
  <c r="E108" i="25" s="1"/>
  <c r="D465" i="25"/>
  <c r="E465" i="25" s="1"/>
  <c r="D90" i="25"/>
  <c r="E90" i="25" s="1"/>
  <c r="D130" i="25"/>
  <c r="E130" i="25" s="1"/>
  <c r="D328" i="25"/>
  <c r="E328" i="25" s="1"/>
  <c r="D361" i="25"/>
  <c r="E361" i="25" s="1"/>
  <c r="D234" i="25"/>
  <c r="E234" i="25" s="1"/>
  <c r="D338" i="25"/>
  <c r="E338" i="25" s="1"/>
  <c r="D160" i="25"/>
  <c r="E160" i="25" s="1"/>
  <c r="D93" i="25"/>
  <c r="E93" i="25" s="1"/>
  <c r="D172" i="25"/>
  <c r="E172" i="25" s="1"/>
  <c r="D408" i="25"/>
  <c r="E408" i="25" s="1"/>
  <c r="D180" i="25"/>
  <c r="E180" i="25" s="1"/>
  <c r="D293" i="25"/>
  <c r="E293" i="25" s="1"/>
  <c r="D341" i="25"/>
  <c r="E341" i="25" s="1"/>
  <c r="D506" i="25"/>
  <c r="E506" i="25" s="1"/>
  <c r="D183" i="25"/>
  <c r="E183" i="25" s="1"/>
  <c r="D127" i="25"/>
  <c r="E127" i="25" s="1"/>
  <c r="D495" i="25"/>
  <c r="E495" i="25" s="1"/>
  <c r="D152" i="25"/>
  <c r="E152" i="25" s="1"/>
  <c r="D393" i="25"/>
  <c r="E393" i="25" s="1"/>
  <c r="D388" i="25"/>
  <c r="E388" i="25" s="1"/>
  <c r="D335" i="25"/>
  <c r="E335" i="25" s="1"/>
  <c r="D119" i="25"/>
  <c r="E119" i="25" s="1"/>
  <c r="D475" i="25"/>
  <c r="E475" i="25" s="1"/>
  <c r="D283" i="25"/>
  <c r="E283" i="25" s="1"/>
  <c r="D259" i="25"/>
  <c r="E259" i="25" s="1"/>
  <c r="D431" i="25"/>
  <c r="E431" i="25" s="1"/>
  <c r="D437" i="25"/>
  <c r="E437" i="25" s="1"/>
  <c r="D401" i="25"/>
  <c r="E401" i="25" s="1"/>
  <c r="D470" i="25"/>
  <c r="E470" i="25" s="1"/>
  <c r="D26" i="25"/>
  <c r="E26" i="25" s="1"/>
  <c r="D288" i="25"/>
  <c r="E288" i="25" s="1"/>
  <c r="D360" i="25"/>
  <c r="E360" i="25" s="1"/>
  <c r="D118" i="25"/>
  <c r="E118" i="25" s="1"/>
  <c r="D44" i="25"/>
  <c r="E44" i="25" s="1"/>
  <c r="D359" i="25"/>
  <c r="E359" i="25" s="1"/>
  <c r="D279" i="25"/>
  <c r="E279" i="25" s="1"/>
  <c r="D23" i="25"/>
  <c r="E23" i="25" s="1"/>
  <c r="D308" i="25"/>
  <c r="E308" i="25" s="1"/>
  <c r="D339" i="25"/>
  <c r="E339" i="25" s="1"/>
  <c r="D402" i="25"/>
  <c r="E402" i="25" s="1"/>
  <c r="D113" i="25"/>
  <c r="E113" i="25" s="1"/>
  <c r="D368" i="25"/>
  <c r="E368" i="25" s="1"/>
  <c r="D483" i="25"/>
  <c r="E483" i="25" s="1"/>
  <c r="D168" i="25"/>
  <c r="E168" i="25" s="1"/>
  <c r="D175" i="25"/>
  <c r="E175" i="25" s="1"/>
  <c r="D184" i="25"/>
  <c r="E184" i="25" s="1"/>
  <c r="D41" i="25"/>
  <c r="E41" i="25" s="1"/>
  <c r="D143" i="25"/>
  <c r="E143" i="25" s="1"/>
  <c r="D10" i="25"/>
  <c r="E10" i="25" s="1"/>
  <c r="D45" i="25"/>
  <c r="E45" i="25" s="1"/>
  <c r="D64" i="25"/>
  <c r="E64" i="25" s="1"/>
  <c r="D16" i="25"/>
  <c r="E16" i="25" s="1"/>
  <c r="D40" i="25"/>
  <c r="E40" i="25" s="1"/>
  <c r="D325" i="25"/>
  <c r="E325" i="25" s="1"/>
  <c r="D362" i="25"/>
  <c r="E362" i="25" s="1"/>
  <c r="D425" i="25"/>
  <c r="E425" i="25" s="1"/>
  <c r="D126" i="25"/>
  <c r="E126" i="25" s="1"/>
  <c r="D274" i="25"/>
  <c r="E274" i="25" s="1"/>
  <c r="D30" i="25"/>
  <c r="E30" i="25" s="1"/>
  <c r="D316" i="25"/>
  <c r="E316" i="25" s="1"/>
  <c r="D209" i="25"/>
  <c r="E209" i="25" s="1"/>
  <c r="D203" i="25"/>
  <c r="E203" i="25" s="1"/>
  <c r="D46" i="25"/>
  <c r="E46" i="25" s="1"/>
  <c r="D326" i="25"/>
  <c r="E326" i="25" s="1"/>
  <c r="D153" i="25"/>
  <c r="E153" i="25" s="1"/>
  <c r="D500" i="25"/>
  <c r="E500" i="25" s="1"/>
  <c r="D123" i="25"/>
  <c r="E123" i="25" s="1"/>
  <c r="D429" i="25"/>
  <c r="E429" i="25" s="1"/>
  <c r="D446" i="25"/>
  <c r="E446" i="25" s="1"/>
  <c r="D428" i="25"/>
  <c r="E428" i="25" s="1"/>
  <c r="D80" i="25"/>
  <c r="E80" i="25" s="1"/>
  <c r="D232" i="25"/>
  <c r="E232" i="25" s="1"/>
  <c r="D165" i="25"/>
  <c r="E165" i="25" s="1"/>
  <c r="D109" i="25"/>
  <c r="E109" i="25" s="1"/>
  <c r="D445" i="25"/>
  <c r="E445" i="25" s="1"/>
  <c r="D257" i="25"/>
  <c r="E257" i="25" s="1"/>
  <c r="D235" i="25"/>
  <c r="E235" i="25" s="1"/>
  <c r="D370" i="25"/>
  <c r="E370" i="25" s="1"/>
  <c r="D410" i="25"/>
  <c r="E410" i="25" s="1"/>
  <c r="D178" i="25"/>
  <c r="E178" i="25" s="1"/>
  <c r="D43" i="25"/>
  <c r="E43" i="25" s="1"/>
  <c r="D11" i="25"/>
  <c r="E11" i="25" s="1"/>
  <c r="D91" i="25"/>
  <c r="E91" i="25" s="1"/>
  <c r="D144" i="25"/>
  <c r="E144" i="25" s="1"/>
  <c r="D217" i="25"/>
  <c r="E217" i="25" s="1"/>
  <c r="D311" i="25"/>
  <c r="E311" i="25" s="1"/>
  <c r="D394" i="25"/>
  <c r="E394" i="25" s="1"/>
  <c r="D340" i="25"/>
  <c r="E340" i="25" s="1"/>
  <c r="D487" i="25"/>
  <c r="E487" i="25" s="1"/>
  <c r="D366" i="25"/>
  <c r="E366" i="25" s="1"/>
  <c r="D372" i="25"/>
  <c r="E372" i="25" s="1"/>
  <c r="D379" i="25"/>
  <c r="E379" i="25" s="1"/>
  <c r="D307" i="25"/>
  <c r="E307" i="25" s="1"/>
  <c r="D99" i="25"/>
  <c r="E99" i="25" s="1"/>
  <c r="D419" i="25"/>
  <c r="E419" i="25" s="1"/>
  <c r="D245" i="25"/>
  <c r="E245" i="25" s="1"/>
  <c r="D472" i="25"/>
  <c r="E472" i="25" s="1"/>
  <c r="D237" i="25"/>
  <c r="E237" i="25" s="1"/>
  <c r="D381" i="25"/>
  <c r="E381" i="25" s="1"/>
  <c r="D82" i="25"/>
  <c r="E82" i="25" s="1"/>
  <c r="D290" i="25"/>
  <c r="E290" i="25" s="1"/>
  <c r="D86" i="25"/>
  <c r="E86" i="25" s="1"/>
  <c r="D51" i="25"/>
  <c r="E51" i="25" s="1"/>
  <c r="D188" i="25"/>
  <c r="E188" i="25" s="1"/>
  <c r="D356" i="25"/>
  <c r="E356" i="25" s="1"/>
  <c r="D398" i="25"/>
  <c r="E398" i="25" s="1"/>
  <c r="D69" i="25"/>
  <c r="E69" i="25" s="1"/>
  <c r="D241" i="25"/>
  <c r="E241" i="25" s="1"/>
  <c r="D317" i="25"/>
  <c r="E317" i="25" s="1"/>
  <c r="D466" i="25"/>
  <c r="E466" i="25" s="1"/>
  <c r="D31" i="25"/>
  <c r="E31" i="25" s="1"/>
  <c r="D278" i="25"/>
  <c r="E278" i="25" s="1"/>
  <c r="D492" i="25"/>
  <c r="E492" i="25" s="1"/>
  <c r="D481" i="25"/>
  <c r="E481" i="25" s="1"/>
  <c r="D223" i="25"/>
  <c r="E223" i="25" s="1"/>
  <c r="D94" i="25"/>
  <c r="E94" i="25" s="1"/>
  <c r="D133" i="25"/>
  <c r="E133" i="25" s="1"/>
  <c r="D262" i="25"/>
  <c r="E262" i="25" s="1"/>
  <c r="D471" i="25"/>
  <c r="E471" i="25" s="1"/>
  <c r="D432" i="25"/>
  <c r="E432" i="25" s="1"/>
  <c r="D95" i="25"/>
  <c r="E95" i="25" s="1"/>
  <c r="D98" i="25"/>
  <c r="E98" i="25" s="1"/>
  <c r="D286" i="25"/>
  <c r="E286" i="25" s="1"/>
  <c r="D228" i="25"/>
  <c r="E228" i="25" s="1"/>
  <c r="D499" i="25"/>
  <c r="E499" i="25" s="1"/>
  <c r="D174" i="25"/>
  <c r="E174" i="25" s="1"/>
  <c r="D478" i="25"/>
  <c r="E478" i="25" s="1"/>
  <c r="D29" i="25"/>
  <c r="E29" i="25" s="1"/>
  <c r="D330" i="25"/>
  <c r="E330" i="25" s="1"/>
  <c r="D186" i="25"/>
  <c r="E186" i="25" s="1"/>
  <c r="D310" i="25"/>
  <c r="E310" i="25" s="1"/>
  <c r="D156" i="25"/>
  <c r="E156" i="25" s="1"/>
  <c r="D489" i="25"/>
  <c r="E489" i="25" s="1"/>
  <c r="D243" i="25"/>
  <c r="E243" i="25" s="1"/>
  <c r="D238" i="25"/>
  <c r="E238" i="25" s="1"/>
  <c r="D9" i="25"/>
  <c r="E9" i="25" s="1"/>
  <c r="D502" i="25"/>
  <c r="E502" i="25" s="1"/>
  <c r="D459" i="25"/>
  <c r="E459" i="25" s="1"/>
  <c r="D8" i="25"/>
  <c r="E8" i="25" s="1"/>
  <c r="D63" i="25"/>
  <c r="E63" i="25" s="1"/>
  <c r="D159" i="25"/>
  <c r="E159" i="25" s="1"/>
  <c r="D439" i="25"/>
  <c r="E439" i="25" s="1"/>
  <c r="D427" i="25"/>
  <c r="E427" i="25" s="1"/>
  <c r="D206" i="25"/>
  <c r="E206" i="25" s="1"/>
  <c r="D231" i="25"/>
  <c r="E231" i="25" s="1"/>
  <c r="D50" i="25"/>
  <c r="E50" i="25" s="1"/>
  <c r="D352" i="25"/>
  <c r="E352" i="25" s="1"/>
  <c r="D275" i="25"/>
  <c r="E275" i="25" s="1"/>
  <c r="D494" i="25"/>
  <c r="E494" i="25" s="1"/>
  <c r="D451" i="25"/>
  <c r="E451" i="25" s="1"/>
  <c r="D321" i="25"/>
  <c r="E321" i="25" s="1"/>
  <c r="D142" i="25"/>
  <c r="E142" i="25" s="1"/>
  <c r="D202" i="25"/>
  <c r="E202" i="25" s="1"/>
  <c r="D211" i="25"/>
  <c r="E211" i="25" s="1"/>
  <c r="D297" i="25"/>
  <c r="E297" i="25" s="1"/>
  <c r="D215" i="25"/>
  <c r="E215" i="25" s="1"/>
  <c r="D214" i="25"/>
  <c r="E214" i="25" s="1"/>
  <c r="D336" i="25"/>
  <c r="E336" i="25" s="1"/>
  <c r="D35" i="25"/>
  <c r="E35" i="25" s="1"/>
  <c r="D181" i="25"/>
  <c r="E181" i="25" s="1"/>
  <c r="D314" i="25"/>
  <c r="E314" i="25" s="1"/>
  <c r="D150" i="25"/>
  <c r="E150" i="25" s="1"/>
  <c r="D124" i="25"/>
  <c r="E124" i="25" s="1"/>
  <c r="D399" i="25"/>
  <c r="E399" i="25" s="1"/>
  <c r="D103" i="25"/>
  <c r="E103" i="25" s="1"/>
  <c r="D434" i="25"/>
  <c r="E434" i="25" s="1"/>
  <c r="D87" i="25"/>
  <c r="E87" i="25" s="1"/>
  <c r="D21" i="25"/>
  <c r="E21" i="25" s="1"/>
  <c r="D337" i="25"/>
  <c r="E337" i="25" s="1"/>
  <c r="D236" i="25"/>
  <c r="E236" i="25" s="1"/>
  <c r="D380" i="25"/>
  <c r="E380" i="25" s="1"/>
  <c r="D332" i="25"/>
  <c r="E332" i="25" s="1"/>
  <c r="D19" i="25"/>
  <c r="E19" i="25" s="1"/>
  <c r="D329" i="25"/>
  <c r="E329" i="25" s="1"/>
  <c r="D354" i="25"/>
  <c r="E354" i="25" s="1"/>
  <c r="D81" i="25"/>
  <c r="E81" i="25" s="1"/>
  <c r="D468" i="25"/>
  <c r="E468" i="25" s="1"/>
  <c r="D313" i="25"/>
  <c r="E313" i="25" s="1"/>
  <c r="D5" i="25" l="1"/>
  <c r="F5" i="25" s="1"/>
  <c r="D6" i="25"/>
  <c r="F6" i="25" s="1"/>
  <c r="E6" i="25"/>
  <c r="E5" i="25"/>
  <c r="G5" i="25" a="1"/>
  <c r="G5" i="25" l="1"/>
  <c r="I5" i="25"/>
  <c r="J5" i="25"/>
  <c r="H5" i="25"/>
  <c r="P3" i="25" l="1"/>
  <c r="O3" i="25"/>
  <c r="M3" i="25"/>
  <c r="N3" i="25"/>
  <c r="M5" i="25" l="1"/>
  <c r="N5" i="25"/>
  <c r="M8" i="25" l="1"/>
  <c r="L8" i="25"/>
  <c r="P8" i="25"/>
  <c r="Q8" i="25"/>
  <c r="N8" i="25" l="1"/>
  <c r="O8" i="25" s="1"/>
  <c r="R8" i="25"/>
  <c r="S8" i="25" s="1"/>
  <c r="N11" i="25" l="1"/>
  <c r="W2" i="25" l="1"/>
  <c r="V381" i="25" s="1"/>
  <c r="W381" i="25" s="1"/>
  <c r="W3" i="25" l="1"/>
  <c r="V428" i="25"/>
  <c r="W428" i="25" s="1"/>
  <c r="V361" i="25"/>
  <c r="W361" i="25" s="1"/>
  <c r="V173" i="25"/>
  <c r="W173" i="25" s="1"/>
  <c r="V482" i="25"/>
  <c r="W482" i="25" s="1"/>
  <c r="V189" i="25"/>
  <c r="W189" i="25" s="1"/>
  <c r="V337" i="25"/>
  <c r="W337" i="25" s="1"/>
  <c r="V42" i="25"/>
  <c r="W42" i="25" s="1"/>
  <c r="V179" i="25"/>
  <c r="W179" i="25" s="1"/>
  <c r="V398" i="25"/>
  <c r="W398" i="25" s="1"/>
  <c r="V440" i="25"/>
  <c r="W440" i="25" s="1"/>
  <c r="V159" i="25"/>
  <c r="W159" i="25" s="1"/>
  <c r="V269" i="25"/>
  <c r="W269" i="25" s="1"/>
  <c r="V177" i="25"/>
  <c r="W177" i="25" s="1"/>
  <c r="V366" i="25"/>
  <c r="W366" i="25" s="1"/>
  <c r="V63" i="25"/>
  <c r="W63" i="25" s="1"/>
  <c r="V114" i="25"/>
  <c r="W114" i="25" s="1"/>
  <c r="V109" i="25"/>
  <c r="W109" i="25" s="1"/>
  <c r="V171" i="25"/>
  <c r="W171" i="25" s="1"/>
  <c r="V260" i="25"/>
  <c r="W260" i="25" s="1"/>
  <c r="V124" i="25"/>
  <c r="W124" i="25" s="1"/>
  <c r="V438" i="25"/>
  <c r="W438" i="25" s="1"/>
  <c r="V489" i="25"/>
  <c r="W489" i="25" s="1"/>
  <c r="V37" i="25"/>
  <c r="W37" i="25" s="1"/>
  <c r="V295" i="25"/>
  <c r="W295" i="25" s="1"/>
  <c r="V415" i="25"/>
  <c r="W415" i="25" s="1"/>
  <c r="V169" i="25"/>
  <c r="W169" i="25" s="1"/>
  <c r="V19" i="25"/>
  <c r="W19" i="25" s="1"/>
  <c r="V83" i="25"/>
  <c r="W83" i="25" s="1"/>
  <c r="V403" i="25"/>
  <c r="W403" i="25" s="1"/>
  <c r="V100" i="25"/>
  <c r="W100" i="25" s="1"/>
  <c r="V285" i="25"/>
  <c r="W285" i="25" s="1"/>
  <c r="V408" i="25"/>
  <c r="W408" i="25" s="1"/>
  <c r="V278" i="25"/>
  <c r="W278" i="25" s="1"/>
  <c r="V348" i="25"/>
  <c r="W348" i="25" s="1"/>
  <c r="V328" i="25"/>
  <c r="W328" i="25" s="1"/>
  <c r="V470" i="25"/>
  <c r="W470" i="25" s="1"/>
  <c r="V451" i="25"/>
  <c r="W451" i="25" s="1"/>
  <c r="V193" i="25"/>
  <c r="W193" i="25" s="1"/>
  <c r="V120" i="25"/>
  <c r="W120" i="25" s="1"/>
  <c r="V486" i="25"/>
  <c r="W486" i="25" s="1"/>
  <c r="V299" i="25"/>
  <c r="W299" i="25" s="1"/>
  <c r="V257" i="25"/>
  <c r="W257" i="25" s="1"/>
  <c r="V453" i="25"/>
  <c r="W453" i="25" s="1"/>
  <c r="V339" i="25"/>
  <c r="W339" i="25" s="1"/>
  <c r="V240" i="25"/>
  <c r="W240" i="25" s="1"/>
  <c r="V501" i="25"/>
  <c r="W501" i="25" s="1"/>
  <c r="V13" i="25"/>
  <c r="W13" i="25" s="1"/>
  <c r="V324" i="25"/>
  <c r="W324" i="25" s="1"/>
  <c r="V197" i="25"/>
  <c r="W197" i="25" s="1"/>
  <c r="V167" i="25"/>
  <c r="W167" i="25" s="1"/>
  <c r="V184" i="25"/>
  <c r="W184" i="25" s="1"/>
  <c r="V146" i="25"/>
  <c r="W146" i="25" s="1"/>
  <c r="V26" i="25"/>
  <c r="W26" i="25" s="1"/>
  <c r="V234" i="25"/>
  <c r="W234" i="25" s="1"/>
  <c r="V488" i="25"/>
  <c r="W488" i="25" s="1"/>
  <c r="V405" i="25"/>
  <c r="W405" i="25" s="1"/>
  <c r="V255" i="25"/>
  <c r="W255" i="25" s="1"/>
  <c r="V404" i="25"/>
  <c r="W404" i="25" s="1"/>
  <c r="V270" i="25"/>
  <c r="W270" i="25" s="1"/>
  <c r="V274" i="25"/>
  <c r="W274" i="25" s="1"/>
  <c r="V301" i="25"/>
  <c r="W301" i="25" s="1"/>
  <c r="V138" i="25"/>
  <c r="W138" i="25" s="1"/>
  <c r="V180" i="25"/>
  <c r="W180" i="25" s="1"/>
  <c r="V483" i="25"/>
  <c r="W483" i="25" s="1"/>
  <c r="V41" i="25"/>
  <c r="W41" i="25" s="1"/>
  <c r="V217" i="25"/>
  <c r="W217" i="25" s="1"/>
  <c r="V373" i="25"/>
  <c r="W373" i="25" s="1"/>
  <c r="V165" i="25"/>
  <c r="W165" i="25" s="1"/>
  <c r="V310" i="25"/>
  <c r="W310" i="25" s="1"/>
  <c r="V314" i="25"/>
  <c r="W314" i="25" s="1"/>
  <c r="V479" i="25"/>
  <c r="W479" i="25" s="1"/>
  <c r="V380" i="25"/>
  <c r="W380" i="25" s="1"/>
  <c r="V224" i="25"/>
  <c r="W224" i="25" s="1"/>
  <c r="V45" i="25"/>
  <c r="W45" i="25" s="1"/>
  <c r="V47" i="25"/>
  <c r="W47" i="25" s="1"/>
  <c r="V94" i="25"/>
  <c r="W94" i="25" s="1"/>
  <c r="V495" i="25"/>
  <c r="W495" i="25" s="1"/>
  <c r="V106" i="25"/>
  <c r="W106" i="25" s="1"/>
  <c r="V268" i="25"/>
  <c r="W268" i="25" s="1"/>
  <c r="V466" i="25"/>
  <c r="W466" i="25" s="1"/>
  <c r="V386" i="25"/>
  <c r="W386" i="25" s="1"/>
  <c r="V436" i="25"/>
  <c r="W436" i="25" s="1"/>
  <c r="V119" i="25"/>
  <c r="W119" i="25" s="1"/>
  <c r="V445" i="25"/>
  <c r="W445" i="25" s="1"/>
  <c r="V195" i="25"/>
  <c r="W195" i="25" s="1"/>
  <c r="V323" i="25"/>
  <c r="W323" i="25" s="1"/>
  <c r="V460" i="25"/>
  <c r="W460" i="25" s="1"/>
  <c r="V502" i="25"/>
  <c r="W502" i="25" s="1"/>
  <c r="V309" i="25"/>
  <c r="W309" i="25" s="1"/>
  <c r="V182" i="25"/>
  <c r="W182" i="25" s="1"/>
  <c r="V67" i="25"/>
  <c r="W67" i="25" s="1"/>
  <c r="V111" i="25"/>
  <c r="W111" i="25" s="1"/>
  <c r="V313" i="25"/>
  <c r="W313" i="25" s="1"/>
  <c r="V478" i="25"/>
  <c r="W478" i="25" s="1"/>
  <c r="V48" i="25"/>
  <c r="W48" i="25" s="1"/>
  <c r="V353" i="25"/>
  <c r="W353" i="25" s="1"/>
  <c r="V412" i="25"/>
  <c r="W412" i="25" s="1"/>
  <c r="V409" i="25"/>
  <c r="W409" i="25" s="1"/>
  <c r="V430" i="25"/>
  <c r="W430" i="25" s="1"/>
  <c r="V40" i="25"/>
  <c r="W40" i="25" s="1"/>
  <c r="V498" i="25"/>
  <c r="W498" i="25" s="1"/>
  <c r="V46" i="25"/>
  <c r="W46" i="25" s="1"/>
  <c r="V346" i="25"/>
  <c r="W346" i="25" s="1"/>
  <c r="V35" i="25"/>
  <c r="W35" i="25" s="1"/>
  <c r="V244" i="25"/>
  <c r="W244" i="25" s="1"/>
  <c r="V62" i="25"/>
  <c r="W62" i="25" s="1"/>
  <c r="V357" i="25"/>
  <c r="W357" i="25" s="1"/>
  <c r="V168" i="25"/>
  <c r="W168" i="25" s="1"/>
  <c r="V471" i="25"/>
  <c r="W471" i="25" s="1"/>
  <c r="V283" i="25"/>
  <c r="W283" i="25" s="1"/>
  <c r="V227" i="25"/>
  <c r="W227" i="25" s="1"/>
  <c r="V101" i="25"/>
  <c r="W101" i="25" s="1"/>
  <c r="V444" i="25"/>
  <c r="W444" i="25" s="1"/>
  <c r="V160" i="25"/>
  <c r="W160" i="25" s="1"/>
  <c r="V118" i="25"/>
  <c r="W118" i="25" s="1"/>
  <c r="V457" i="25"/>
  <c r="W457" i="25" s="1"/>
  <c r="V191" i="25"/>
  <c r="W191" i="25" s="1"/>
  <c r="V216" i="25"/>
  <c r="W216" i="25" s="1"/>
  <c r="V125" i="25"/>
  <c r="W125" i="25" s="1"/>
  <c r="V54" i="25"/>
  <c r="W54" i="25" s="1"/>
  <c r="V363" i="25"/>
  <c r="W363" i="25" s="1"/>
  <c r="V506" i="25"/>
  <c r="W506" i="25" s="1"/>
  <c r="V219" i="25"/>
  <c r="W219" i="25" s="1"/>
  <c r="V422" i="25"/>
  <c r="W422" i="25" s="1"/>
  <c r="V312" i="25"/>
  <c r="W312" i="25" s="1"/>
  <c r="V143" i="25"/>
  <c r="W143" i="25" s="1"/>
  <c r="V208" i="25"/>
  <c r="W208" i="25" s="1"/>
  <c r="V426" i="25"/>
  <c r="W426" i="25" s="1"/>
  <c r="V74" i="25"/>
  <c r="W74" i="25" s="1"/>
  <c r="V424" i="25"/>
  <c r="W424" i="25" s="1"/>
  <c r="V258" i="25"/>
  <c r="W258" i="25" s="1"/>
  <c r="V347" i="25"/>
  <c r="W347" i="25" s="1"/>
  <c r="V499" i="25"/>
  <c r="W499" i="25" s="1"/>
  <c r="V15" i="25"/>
  <c r="W15" i="25" s="1"/>
  <c r="V68" i="25"/>
  <c r="W68" i="25" s="1"/>
  <c r="V71" i="25"/>
  <c r="W71" i="25" s="1"/>
  <c r="V205" i="25"/>
  <c r="W205" i="25" s="1"/>
  <c r="V57" i="25"/>
  <c r="W57" i="25" s="1"/>
  <c r="V272" i="25"/>
  <c r="W272" i="25" s="1"/>
  <c r="V450" i="25"/>
  <c r="W450" i="25" s="1"/>
  <c r="V262" i="25"/>
  <c r="W262" i="25" s="1"/>
  <c r="V355" i="25"/>
  <c r="W355" i="25" s="1"/>
  <c r="V279" i="25"/>
  <c r="W279" i="25" s="1"/>
  <c r="V29" i="25"/>
  <c r="W29" i="25" s="1"/>
  <c r="V129" i="25"/>
  <c r="W129" i="25" s="1"/>
  <c r="V161" i="25"/>
  <c r="W161" i="25" s="1"/>
  <c r="V292" i="25"/>
  <c r="W292" i="25" s="1"/>
  <c r="V282" i="25"/>
  <c r="W282" i="25" s="1"/>
  <c r="V503" i="25"/>
  <c r="W503" i="25" s="1"/>
  <c r="V290" i="25"/>
  <c r="W290" i="25" s="1"/>
  <c r="V491" i="25"/>
  <c r="W491" i="25" s="1"/>
  <c r="V413" i="25"/>
  <c r="W413" i="25" s="1"/>
  <c r="V469" i="25"/>
  <c r="W469" i="25" s="1"/>
  <c r="V103" i="25"/>
  <c r="W103" i="25" s="1"/>
  <c r="V245" i="25"/>
  <c r="W245" i="25" s="1"/>
  <c r="V130" i="25"/>
  <c r="W130" i="25" s="1"/>
  <c r="V497" i="25"/>
  <c r="W497" i="25" s="1"/>
  <c r="V49" i="25"/>
  <c r="W49" i="25" s="1"/>
  <c r="V504" i="25"/>
  <c r="W504" i="25" s="1"/>
  <c r="V340" i="25"/>
  <c r="W340" i="25" s="1"/>
  <c r="V369" i="25"/>
  <c r="W369" i="25" s="1"/>
  <c r="V69" i="25"/>
  <c r="W69" i="25" s="1"/>
  <c r="V289" i="25"/>
  <c r="W289" i="25" s="1"/>
  <c r="V153" i="25"/>
  <c r="W153" i="25" s="1"/>
  <c r="V221" i="25"/>
  <c r="W221" i="25" s="1"/>
  <c r="V273" i="25"/>
  <c r="W273" i="25" s="1"/>
  <c r="V90" i="25"/>
  <c r="W90" i="25" s="1"/>
  <c r="V372" i="25"/>
  <c r="W372" i="25" s="1"/>
  <c r="V410" i="25"/>
  <c r="W410" i="25" s="1"/>
  <c r="V52" i="25"/>
  <c r="W52" i="25" s="1"/>
  <c r="V65" i="25"/>
  <c r="W65" i="25" s="1"/>
  <c r="V277" i="25"/>
  <c r="W277" i="25" s="1"/>
  <c r="V481" i="25"/>
  <c r="W481" i="25" s="1"/>
  <c r="V207" i="25"/>
  <c r="W207" i="25" s="1"/>
  <c r="V206" i="25"/>
  <c r="W206" i="25" s="1"/>
  <c r="V134" i="25"/>
  <c r="W134" i="25" s="1"/>
  <c r="V16" i="25"/>
  <c r="W16" i="25" s="1"/>
  <c r="V456" i="25"/>
  <c r="W456" i="25" s="1"/>
  <c r="V239" i="25"/>
  <c r="W239" i="25" s="1"/>
  <c r="V98" i="25"/>
  <c r="W98" i="25" s="1"/>
  <c r="V238" i="25"/>
  <c r="W238" i="25" s="1"/>
  <c r="V201" i="25"/>
  <c r="W201" i="25" s="1"/>
  <c r="V186" i="25"/>
  <c r="W186" i="25" s="1"/>
  <c r="V141" i="25"/>
  <c r="W141" i="25" s="1"/>
  <c r="V75" i="25"/>
  <c r="W75" i="25" s="1"/>
  <c r="V375" i="25"/>
  <c r="W375" i="25" s="1"/>
  <c r="V151" i="25"/>
  <c r="W151" i="25" s="1"/>
  <c r="V494" i="25"/>
  <c r="W494" i="25" s="1"/>
  <c r="V407" i="25"/>
  <c r="W407" i="25" s="1"/>
  <c r="V319" i="25"/>
  <c r="W319" i="25" s="1"/>
  <c r="V475" i="25"/>
  <c r="W475" i="25" s="1"/>
  <c r="V140" i="25"/>
  <c r="W140" i="25" s="1"/>
  <c r="V76" i="25"/>
  <c r="W76" i="25" s="1"/>
  <c r="V490" i="25"/>
  <c r="W490" i="25" s="1"/>
  <c r="V443" i="25"/>
  <c r="W443" i="25" s="1"/>
  <c r="V11" i="25"/>
  <c r="W11" i="25" s="1"/>
  <c r="V376" i="25"/>
  <c r="W376" i="25" s="1"/>
  <c r="V12" i="25"/>
  <c r="W12" i="25" s="1"/>
  <c r="V306" i="25"/>
  <c r="W306" i="25" s="1"/>
  <c r="V194" i="25"/>
  <c r="W194" i="25" s="1"/>
  <c r="V157" i="25"/>
  <c r="W157" i="25" s="1"/>
  <c r="V286" i="25"/>
  <c r="W286" i="25" s="1"/>
  <c r="V181" i="25"/>
  <c r="W181" i="25" s="1"/>
  <c r="V36" i="25"/>
  <c r="W36" i="25" s="1"/>
  <c r="V437" i="25"/>
  <c r="W437" i="25" s="1"/>
  <c r="V284" i="25"/>
  <c r="W284" i="25" s="1"/>
  <c r="V178" i="25"/>
  <c r="W178" i="25" s="1"/>
  <c r="V34" i="25"/>
  <c r="W34" i="25" s="1"/>
  <c r="V250" i="25"/>
  <c r="W250" i="25" s="1"/>
  <c r="V393" i="25"/>
  <c r="W393" i="25" s="1"/>
  <c r="V225" i="25"/>
  <c r="W225" i="25" s="1"/>
  <c r="V147" i="25"/>
  <c r="W147" i="25" s="1"/>
  <c r="V61" i="25"/>
  <c r="W61" i="25" s="1"/>
  <c r="V330" i="25"/>
  <c r="W330" i="25" s="1"/>
  <c r="V259" i="25"/>
  <c r="W259" i="25" s="1"/>
  <c r="V473" i="25"/>
  <c r="W473" i="25" s="1"/>
  <c r="V360" i="25"/>
  <c r="W360" i="25" s="1"/>
  <c r="V508" i="25"/>
  <c r="W508" i="25" s="1"/>
  <c r="V28" i="25"/>
  <c r="W28" i="25" s="1"/>
  <c r="V212" i="25"/>
  <c r="W212" i="25" s="1"/>
  <c r="V349" i="25"/>
  <c r="W349" i="25" s="1"/>
  <c r="V402" i="25"/>
  <c r="W402" i="25" s="1"/>
  <c r="V172" i="25"/>
  <c r="W172" i="25" s="1"/>
  <c r="V435" i="25"/>
  <c r="W435" i="25" s="1"/>
  <c r="V149" i="25"/>
  <c r="W149" i="25" s="1"/>
  <c r="V242" i="25"/>
  <c r="W242" i="25" s="1"/>
  <c r="V110" i="25"/>
  <c r="W110" i="25" s="1"/>
  <c r="V51" i="25"/>
  <c r="W51" i="25" s="1"/>
  <c r="V96" i="25"/>
  <c r="W96" i="25" s="1"/>
  <c r="V80" i="25"/>
  <c r="W80" i="25" s="1"/>
  <c r="V39" i="25"/>
  <c r="W39" i="25" s="1"/>
  <c r="V126" i="25"/>
  <c r="W126" i="25" s="1"/>
  <c r="V336" i="25"/>
  <c r="W336" i="25" s="1"/>
  <c r="V249" i="25"/>
  <c r="W249" i="25" s="1"/>
  <c r="V351" i="25"/>
  <c r="W351" i="25" s="1"/>
  <c r="V132" i="25"/>
  <c r="W132" i="25" s="1"/>
  <c r="V302" i="25"/>
  <c r="W302" i="25" s="1"/>
  <c r="V166" i="25"/>
  <c r="W166" i="25" s="1"/>
  <c r="V152" i="25"/>
  <c r="W152" i="25" s="1"/>
  <c r="V81" i="25"/>
  <c r="W81" i="25" s="1"/>
  <c r="V293" i="25"/>
  <c r="W293" i="25" s="1"/>
  <c r="V72" i="25"/>
  <c r="W72" i="25" s="1"/>
  <c r="V417" i="25"/>
  <c r="W417" i="25" s="1"/>
  <c r="V423" i="25"/>
  <c r="W423" i="25" s="1"/>
  <c r="V113" i="25"/>
  <c r="W113" i="25" s="1"/>
  <c r="V419" i="25"/>
  <c r="W419" i="25" s="1"/>
  <c r="V507" i="25"/>
  <c r="W507" i="25" s="1"/>
  <c r="V44" i="25"/>
  <c r="W44" i="25" s="1"/>
  <c r="V127" i="25"/>
  <c r="W127" i="25" s="1"/>
  <c r="V196" i="25"/>
  <c r="W196" i="25" s="1"/>
  <c r="V199" i="25"/>
  <c r="W199" i="25" s="1"/>
  <c r="V425" i="25"/>
  <c r="W425" i="25" s="1"/>
  <c r="V350" i="25"/>
  <c r="W350" i="25" s="1"/>
  <c r="V265" i="25"/>
  <c r="W265" i="25" s="1"/>
  <c r="V226" i="25"/>
  <c r="W226" i="25" s="1"/>
  <c r="V365" i="25"/>
  <c r="W365" i="25" s="1"/>
  <c r="V10" i="25"/>
  <c r="W10" i="25" s="1"/>
  <c r="V116" i="25"/>
  <c r="W116" i="25" s="1"/>
  <c r="V461" i="25"/>
  <c r="W461" i="25" s="1"/>
  <c r="V33" i="25"/>
  <c r="W33" i="25" s="1"/>
  <c r="V397" i="25"/>
  <c r="W397" i="25" s="1"/>
  <c r="V331" i="25"/>
  <c r="W331" i="25" s="1"/>
  <c r="V170" i="25"/>
  <c r="W170" i="25" s="1"/>
  <c r="V303" i="25"/>
  <c r="W303" i="25" s="1"/>
  <c r="V382" i="25"/>
  <c r="W382" i="25" s="1"/>
  <c r="V91" i="25"/>
  <c r="W91" i="25" s="1"/>
  <c r="V472" i="25"/>
  <c r="W472" i="25" s="1"/>
  <c r="V30" i="25"/>
  <c r="W30" i="25" s="1"/>
  <c r="V25" i="25"/>
  <c r="W25" i="25" s="1"/>
  <c r="V327" i="25"/>
  <c r="W327" i="25" s="1"/>
  <c r="V500" i="25"/>
  <c r="W500" i="25" s="1"/>
  <c r="V8" i="25"/>
  <c r="W8" i="25" s="1"/>
  <c r="V307" i="25"/>
  <c r="W307" i="25" s="1"/>
  <c r="V231" i="25"/>
  <c r="W231" i="25" s="1"/>
  <c r="V43" i="25"/>
  <c r="W43" i="25" s="1"/>
  <c r="V396" i="25"/>
  <c r="W396" i="25" s="1"/>
  <c r="V117" i="25"/>
  <c r="W117" i="25" s="1"/>
  <c r="V311" i="25"/>
  <c r="W311" i="25" s="1"/>
  <c r="V58" i="25"/>
  <c r="W58" i="25" s="1"/>
  <c r="V251" i="25"/>
  <c r="W251" i="25" s="1"/>
  <c r="V192" i="25"/>
  <c r="W192" i="25" s="1"/>
  <c r="V300" i="25"/>
  <c r="W300" i="25" s="1"/>
  <c r="V23" i="25"/>
  <c r="W23" i="25" s="1"/>
  <c r="V362" i="25"/>
  <c r="W362" i="25" s="1"/>
  <c r="V480" i="25"/>
  <c r="W480" i="25" s="1"/>
  <c r="V252" i="25"/>
  <c r="W252" i="25" s="1"/>
  <c r="V389" i="25"/>
  <c r="W389" i="25" s="1"/>
  <c r="V370" i="25"/>
  <c r="W370" i="25" s="1"/>
  <c r="V379" i="25"/>
  <c r="W379" i="25" s="1"/>
  <c r="V99" i="25"/>
  <c r="W99" i="25" s="1"/>
  <c r="V297" i="25"/>
  <c r="W297" i="25" s="1"/>
  <c r="V24" i="25"/>
  <c r="W24" i="25" s="1"/>
  <c r="V294" i="25"/>
  <c r="W294" i="25" s="1"/>
  <c r="V291" i="25"/>
  <c r="W291" i="25" s="1"/>
  <c r="V377" i="25"/>
  <c r="W377" i="25" s="1"/>
  <c r="V439" i="25"/>
  <c r="W439" i="25" s="1"/>
  <c r="V308" i="25"/>
  <c r="W308" i="25" s="1"/>
  <c r="V449" i="25"/>
  <c r="W449" i="25" s="1"/>
  <c r="V176" i="25"/>
  <c r="W176" i="25" s="1"/>
  <c r="V183" i="25"/>
  <c r="W183" i="25" s="1"/>
  <c r="V463" i="25"/>
  <c r="W463" i="25" s="1"/>
  <c r="V458" i="25"/>
  <c r="W458" i="25" s="1"/>
  <c r="V476" i="25"/>
  <c r="W476" i="25" s="1"/>
  <c r="V210" i="25"/>
  <c r="W210" i="25" s="1"/>
  <c r="V53" i="25"/>
  <c r="W53" i="25" s="1"/>
  <c r="V387" i="25"/>
  <c r="W387" i="25" s="1"/>
  <c r="V320" i="25"/>
  <c r="W320" i="25" s="1"/>
  <c r="V448" i="25"/>
  <c r="W448" i="25" s="1"/>
  <c r="V276" i="25"/>
  <c r="W276" i="25" s="1"/>
  <c r="V246" i="25"/>
  <c r="W246" i="25" s="1"/>
  <c r="V321" i="25"/>
  <c r="W321" i="25" s="1"/>
  <c r="V275" i="25"/>
  <c r="W275" i="25" s="1"/>
  <c r="V334" i="25"/>
  <c r="W334" i="25" s="1"/>
  <c r="V493" i="25"/>
  <c r="W493" i="25" s="1"/>
  <c r="V454" i="25"/>
  <c r="W454" i="25" s="1"/>
  <c r="V154" i="25"/>
  <c r="W154" i="25" s="1"/>
  <c r="V82" i="25"/>
  <c r="W82" i="25" s="1"/>
  <c r="V317" i="25"/>
  <c r="W317" i="25" s="1"/>
  <c r="V298" i="25"/>
  <c r="W298" i="25" s="1"/>
  <c r="V431" i="25"/>
  <c r="W431" i="25" s="1"/>
  <c r="V139" i="25"/>
  <c r="W139" i="25" s="1"/>
  <c r="V136" i="25"/>
  <c r="W136" i="25" s="1"/>
  <c r="V345" i="25"/>
  <c r="W345" i="25" s="1"/>
  <c r="V213" i="25"/>
  <c r="W213" i="25" s="1"/>
  <c r="V86" i="25"/>
  <c r="W86" i="25" s="1"/>
  <c r="V253" i="25"/>
  <c r="W253" i="25" s="1"/>
  <c r="V344" i="25"/>
  <c r="W344" i="25" s="1"/>
  <c r="V105" i="25"/>
  <c r="W105" i="25" s="1"/>
  <c r="V232" i="25"/>
  <c r="W232" i="25" s="1"/>
  <c r="V385" i="25"/>
  <c r="W385" i="25" s="1"/>
  <c r="V102" i="25"/>
  <c r="W102" i="25" s="1"/>
  <c r="V335" i="25"/>
  <c r="W335" i="25" s="1"/>
  <c r="V388" i="25"/>
  <c r="W388" i="25" s="1"/>
  <c r="V144" i="25"/>
  <c r="W144" i="25" s="1"/>
  <c r="V452" i="25"/>
  <c r="W452" i="25" s="1"/>
  <c r="V391" i="25"/>
  <c r="W391" i="25" s="1"/>
  <c r="V200" i="25"/>
  <c r="W200" i="25" s="1"/>
  <c r="V477" i="25"/>
  <c r="W477" i="25" s="1"/>
  <c r="V455" i="25"/>
  <c r="W455" i="25" s="1"/>
  <c r="V142" i="25"/>
  <c r="W142" i="25" s="1"/>
  <c r="V121" i="25"/>
  <c r="W121" i="25" s="1"/>
  <c r="V97" i="25"/>
  <c r="W97" i="25" s="1"/>
  <c r="V137" i="25"/>
  <c r="W137" i="25" s="1"/>
  <c r="V123" i="25"/>
  <c r="W123" i="25" s="1"/>
  <c r="V287" i="25"/>
  <c r="W287" i="25" s="1"/>
  <c r="V411" i="25"/>
  <c r="W411" i="25" s="1"/>
  <c r="V70" i="25"/>
  <c r="W70" i="25" s="1"/>
  <c r="V198" i="25"/>
  <c r="W198" i="25" s="1"/>
  <c r="V356" i="25"/>
  <c r="W356" i="25" s="1"/>
  <c r="V133" i="25"/>
  <c r="W133" i="25" s="1"/>
  <c r="V92" i="25"/>
  <c r="W92" i="25" s="1"/>
  <c r="V343" i="25"/>
  <c r="W343" i="25" s="1"/>
  <c r="V214" i="25"/>
  <c r="W214" i="25" s="1"/>
  <c r="V175" i="25"/>
  <c r="W175" i="25" s="1"/>
  <c r="V467" i="25"/>
  <c r="W467" i="25" s="1"/>
  <c r="V220" i="25"/>
  <c r="W220" i="25" s="1"/>
  <c r="V468" i="25"/>
  <c r="W468" i="25" s="1"/>
  <c r="V329" i="25"/>
  <c r="W329" i="25" s="1"/>
  <c r="V332" i="25"/>
  <c r="W332" i="25" s="1"/>
  <c r="V358" i="25"/>
  <c r="W358" i="25" s="1"/>
  <c r="V215" i="25"/>
  <c r="W215" i="25" s="1"/>
  <c r="V156" i="25"/>
  <c r="W156" i="25" s="1"/>
  <c r="V318" i="25"/>
  <c r="W318" i="25" s="1"/>
  <c r="V230" i="25"/>
  <c r="W230" i="25" s="1"/>
  <c r="V315" i="25"/>
  <c r="W315" i="25" s="1"/>
  <c r="V390" i="25"/>
  <c r="W390" i="25" s="1"/>
  <c r="V27" i="25"/>
  <c r="W27" i="25" s="1"/>
  <c r="V442" i="25"/>
  <c r="W442" i="25" s="1"/>
  <c r="V50" i="25"/>
  <c r="W50" i="25" s="1"/>
  <c r="V305" i="25"/>
  <c r="W305" i="25" s="1"/>
  <c r="V18" i="25"/>
  <c r="W18" i="25" s="1"/>
  <c r="V487" i="25"/>
  <c r="W487" i="25" s="1"/>
  <c r="V229" i="25"/>
  <c r="W229" i="25" s="1"/>
  <c r="V394" i="25"/>
  <c r="W394" i="25" s="1"/>
  <c r="V304" i="25"/>
  <c r="W304" i="25" s="1"/>
  <c r="V459" i="25"/>
  <c r="W459" i="25" s="1"/>
  <c r="V254" i="25"/>
  <c r="W254" i="25" s="1"/>
  <c r="V395" i="25"/>
  <c r="W395" i="25" s="1"/>
  <c r="V190" i="25"/>
  <c r="W190" i="25" s="1"/>
  <c r="V107" i="25"/>
  <c r="W107" i="25" s="1"/>
  <c r="V79" i="25"/>
  <c r="W79" i="25" s="1"/>
  <c r="V174" i="25"/>
  <c r="W174" i="25" s="1"/>
  <c r="V55" i="25"/>
  <c r="W55" i="25" s="1"/>
  <c r="V131" i="25"/>
  <c r="W131" i="25" s="1"/>
  <c r="V22" i="25"/>
  <c r="W22" i="25" s="1"/>
  <c r="V427" i="25"/>
  <c r="W427" i="25" s="1"/>
  <c r="V378" i="25"/>
  <c r="W378" i="25" s="1"/>
  <c r="V233" i="25"/>
  <c r="W233" i="25" s="1"/>
  <c r="V163" i="25"/>
  <c r="W163" i="25" s="1"/>
  <c r="V9" i="25"/>
  <c r="W9" i="25" s="1"/>
  <c r="V135" i="25"/>
  <c r="W135" i="25" s="1"/>
  <c r="V211" i="25"/>
  <c r="W211" i="25" s="1"/>
  <c r="V17" i="25"/>
  <c r="W17" i="25" s="1"/>
  <c r="V66" i="25"/>
  <c r="W66" i="25" s="1"/>
  <c r="V88" i="25"/>
  <c r="W88" i="25" s="1"/>
  <c r="V399" i="25"/>
  <c r="W399" i="25" s="1"/>
  <c r="V235" i="25"/>
  <c r="W235" i="25" s="1"/>
  <c r="V281" i="25"/>
  <c r="W281" i="25" s="1"/>
  <c r="V465" i="25"/>
  <c r="W465" i="25" s="1"/>
  <c r="V492" i="25"/>
  <c r="W492" i="25" s="1"/>
  <c r="V38" i="25"/>
  <c r="W38" i="25" s="1"/>
  <c r="V237" i="25"/>
  <c r="W237" i="25" s="1"/>
  <c r="V354" i="25"/>
  <c r="W354" i="25" s="1"/>
  <c r="V150" i="25"/>
  <c r="W150" i="25" s="1"/>
  <c r="V155" i="25"/>
  <c r="W155" i="25" s="1"/>
  <c r="V158" i="25"/>
  <c r="W158" i="25" s="1"/>
  <c r="V371" i="25"/>
  <c r="W371" i="25" s="1"/>
  <c r="V204" i="25"/>
  <c r="W204" i="25" s="1"/>
  <c r="V241" i="25"/>
  <c r="W241" i="25" s="1"/>
  <c r="V85" i="25"/>
  <c r="W85" i="25" s="1"/>
  <c r="V338" i="25"/>
  <c r="W338" i="25" s="1"/>
  <c r="V271" i="25"/>
  <c r="W271" i="25" s="1"/>
  <c r="V89" i="25"/>
  <c r="W89" i="25" s="1"/>
  <c r="V93" i="25"/>
  <c r="W93" i="25" s="1"/>
  <c r="V228" i="25"/>
  <c r="W228" i="25" s="1"/>
  <c r="V416" i="25"/>
  <c r="W416" i="25" s="1"/>
  <c r="V367" i="25"/>
  <c r="W367" i="25" s="1"/>
  <c r="V128" i="25"/>
  <c r="W128" i="25" s="1"/>
  <c r="V406" i="25"/>
  <c r="W406" i="25" s="1"/>
  <c r="V145" i="25"/>
  <c r="W145" i="25" s="1"/>
  <c r="V256" i="25"/>
  <c r="W256" i="25" s="1"/>
  <c r="V95" i="25"/>
  <c r="W95" i="25" s="1"/>
  <c r="V187" i="25"/>
  <c r="W187" i="25" s="1"/>
  <c r="V236" i="25"/>
  <c r="W236" i="25" s="1"/>
  <c r="V108" i="25"/>
  <c r="W108" i="25" s="1"/>
  <c r="V464" i="25"/>
  <c r="W464" i="25" s="1"/>
  <c r="V359" i="25"/>
  <c r="W359" i="25" s="1"/>
  <c r="V185" i="25"/>
  <c r="W185" i="25" s="1"/>
  <c r="V223" i="25"/>
  <c r="W223" i="25" s="1"/>
  <c r="V392" i="25"/>
  <c r="W392" i="25" s="1"/>
  <c r="V288" i="25"/>
  <c r="W288" i="25" s="1"/>
  <c r="V441" i="25"/>
  <c r="W441" i="25" s="1"/>
  <c r="V429" i="25"/>
  <c r="W429" i="25" s="1"/>
  <c r="V188" i="25"/>
  <c r="W188" i="25" s="1"/>
  <c r="V60" i="25"/>
  <c r="W60" i="25" s="1"/>
  <c r="V322" i="25"/>
  <c r="W322" i="25" s="1"/>
  <c r="V14" i="25"/>
  <c r="W14" i="25" s="1"/>
  <c r="V164" i="25"/>
  <c r="W164" i="25" s="1"/>
  <c r="V267" i="25"/>
  <c r="W267" i="25" s="1"/>
  <c r="V280" i="25"/>
  <c r="W280" i="25" s="1"/>
  <c r="V341" i="25"/>
  <c r="W341" i="25" s="1"/>
  <c r="V59" i="25"/>
  <c r="W59" i="25" s="1"/>
  <c r="V296" i="25"/>
  <c r="W296" i="25" s="1"/>
  <c r="V414" i="25"/>
  <c r="W414" i="25" s="1"/>
  <c r="V20" i="25"/>
  <c r="W20" i="25" s="1"/>
  <c r="V446" i="25"/>
  <c r="W446" i="25" s="1"/>
  <c r="V433" i="25"/>
  <c r="W433" i="25" s="1"/>
  <c r="V401" i="25"/>
  <c r="W401" i="25" s="1"/>
  <c r="V31" i="25"/>
  <c r="W31" i="25" s="1"/>
  <c r="V496" i="25"/>
  <c r="W496" i="25" s="1"/>
  <c r="V505" i="25"/>
  <c r="W505" i="25" s="1"/>
  <c r="V115" i="25"/>
  <c r="W115" i="25" s="1"/>
  <c r="V474" i="25"/>
  <c r="W474" i="25" s="1"/>
  <c r="V485" i="25"/>
  <c r="W485" i="25" s="1"/>
  <c r="V243" i="25"/>
  <c r="W243" i="25" s="1"/>
  <c r="V247" i="25"/>
  <c r="W247" i="25" s="1"/>
  <c r="V122" i="25"/>
  <c r="W122" i="25" s="1"/>
  <c r="V432" i="25"/>
  <c r="W432" i="25" s="1"/>
  <c r="V203" i="25"/>
  <c r="W203" i="25" s="1"/>
  <c r="V261" i="25"/>
  <c r="W261" i="25" s="1"/>
  <c r="V447" i="25"/>
  <c r="W447" i="25" s="1"/>
  <c r="V162" i="25"/>
  <c r="W162" i="25" s="1"/>
  <c r="V434" i="25"/>
  <c r="W434" i="25" s="1"/>
  <c r="V484" i="25"/>
  <c r="W484" i="25" s="1"/>
  <c r="V248" i="25"/>
  <c r="W248" i="25" s="1"/>
  <c r="V264" i="25"/>
  <c r="W264" i="25" s="1"/>
  <c r="V326" i="25"/>
  <c r="W326" i="25" s="1"/>
  <c r="V64" i="25"/>
  <c r="W64" i="25" s="1"/>
  <c r="V368" i="25"/>
  <c r="W368" i="25" s="1"/>
  <c r="V400" i="25"/>
  <c r="W400" i="25" s="1"/>
  <c r="V73" i="25"/>
  <c r="W73" i="25" s="1"/>
  <c r="V218" i="25"/>
  <c r="W218" i="25" s="1"/>
  <c r="V374" i="25"/>
  <c r="W374" i="25" s="1"/>
  <c r="V56" i="25"/>
  <c r="W56" i="25" s="1"/>
  <c r="V21" i="25"/>
  <c r="W21" i="25" s="1"/>
  <c r="V325" i="25"/>
  <c r="W325" i="25" s="1"/>
  <c r="V112" i="25"/>
  <c r="W112" i="25" s="1"/>
  <c r="V421" i="25"/>
  <c r="W421" i="25" s="1"/>
  <c r="V77" i="25"/>
  <c r="W77" i="25" s="1"/>
  <c r="V148" i="25"/>
  <c r="W148" i="25" s="1"/>
  <c r="V333" i="25"/>
  <c r="W333" i="25" s="1"/>
  <c r="V316" i="25"/>
  <c r="W316" i="25" s="1"/>
  <c r="V87" i="25"/>
  <c r="W87" i="25" s="1"/>
  <c r="V364" i="25"/>
  <c r="W364" i="25" s="1"/>
  <c r="V266" i="25"/>
  <c r="W266" i="25" s="1"/>
  <c r="V104" i="25"/>
  <c r="W104" i="25" s="1"/>
  <c r="V202" i="25"/>
  <c r="W202" i="25" s="1"/>
  <c r="V420" i="25"/>
  <c r="W420" i="25" s="1"/>
  <c r="V84" i="25"/>
  <c r="W84" i="25" s="1"/>
  <c r="V462" i="25"/>
  <c r="W462" i="25" s="1"/>
  <c r="V352" i="25"/>
  <c r="W352" i="25" s="1"/>
  <c r="V342" i="25"/>
  <c r="W342" i="25" s="1"/>
  <c r="V418" i="25"/>
  <c r="W418" i="25" s="1"/>
  <c r="V383" i="25"/>
  <c r="W383" i="25" s="1"/>
  <c r="V32" i="25"/>
  <c r="W32" i="25" s="1"/>
  <c r="V384" i="25"/>
  <c r="W384" i="25" s="1"/>
  <c r="V209" i="25"/>
  <c r="W209" i="25" s="1"/>
  <c r="V78" i="25"/>
  <c r="W78" i="25" s="1"/>
  <c r="V263" i="25"/>
  <c r="W263" i="25" s="1"/>
  <c r="V222" i="25"/>
  <c r="W222" i="25" s="1"/>
  <c r="W6" i="25" l="1"/>
  <c r="W5" i="25"/>
  <c r="V5" i="25"/>
  <c r="X5" i="25" s="1"/>
  <c r="V6" i="25"/>
  <c r="X6"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IDEA</author>
  </authors>
  <commentList>
    <comment ref="C175" authorId="0" shapeId="0" xr:uid="{00000000-0006-0000-0000-000001000000}">
      <text>
        <r>
          <rPr>
            <sz val="9"/>
            <color rgb="FF000000"/>
            <rFont val="Tahoma"/>
            <family val="2"/>
          </rPr>
          <t>Selecciones SI, sí es la edicion inicial del informe. No, sí se debe modificar un informe ya emitido y proceda a diligenciar el campo que se activa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Tiberio B</author>
  </authors>
  <commentList>
    <comment ref="B8" authorId="0" shapeId="0" xr:uid="{00000000-0006-0000-0200-000001000000}">
      <text>
        <r>
          <rPr>
            <b/>
            <sz val="9"/>
            <color indexed="81"/>
            <rFont val="Tahoma"/>
            <family val="2"/>
          </rPr>
          <t>Tiberio B:</t>
        </r>
        <r>
          <rPr>
            <sz val="9"/>
            <color indexed="81"/>
            <rFont val="Tahoma"/>
            <family val="2"/>
          </rPr>
          <t xml:space="preserve">
Se ajusta celda para permitir la visulización de dos decimales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Tiberio B</author>
  </authors>
  <commentList>
    <comment ref="B2" authorId="0" shapeId="0" xr:uid="{00000000-0006-0000-0300-000001000000}">
      <text>
        <r>
          <rPr>
            <b/>
            <sz val="9"/>
            <color rgb="FF000000"/>
            <rFont val="Tahoma"/>
            <family val="2"/>
          </rPr>
          <t>Se recorta y se pega los datos que se copiaron del archivo arrojado por el SRP para dejar evidencia</t>
        </r>
      </text>
    </comment>
    <comment ref="G3" authorId="1" shapeId="0" xr:uid="{00000000-0006-0000-0300-000002000000}">
      <text>
        <r>
          <rPr>
            <b/>
            <sz val="9"/>
            <color rgb="FF000000"/>
            <rFont val="Tahoma"/>
            <family val="2"/>
          </rPr>
          <t xml:space="preserve">Ingresar 
</t>
        </r>
        <r>
          <rPr>
            <b/>
            <sz val="9"/>
            <color rgb="FF000000"/>
            <rFont val="Tahoma"/>
            <family val="2"/>
          </rPr>
          <t>Nombre del archivo</t>
        </r>
      </text>
    </comment>
    <comment ref="AD5" authorId="2" shapeId="0" xr:uid="{00000000-0006-0000-03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3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300-000005000000}">
      <text>
        <r>
          <rPr>
            <b/>
            <sz val="9"/>
            <color indexed="81"/>
            <rFont val="Tahoma"/>
            <family val="2"/>
          </rPr>
          <t>Fecha en que se realizó la prueba (SRP 55)
aaaa/mm/dd</t>
        </r>
      </text>
    </comment>
    <comment ref="P21" authorId="0" shapeId="0" xr:uid="{00000000-0006-0000-0300-000006000000}">
      <text>
        <r>
          <rPr>
            <b/>
            <sz val="9"/>
            <color indexed="81"/>
            <rFont val="Tahoma"/>
            <family val="2"/>
          </rPr>
          <t>Hora Inicial de la Prueba
(SRP 55)</t>
        </r>
      </text>
    </comment>
    <comment ref="P22" authorId="0" shapeId="0" xr:uid="{00000000-0006-0000-0300-000007000000}">
      <text>
        <r>
          <rPr>
            <b/>
            <sz val="9"/>
            <color indexed="81"/>
            <rFont val="Tahoma"/>
            <family val="2"/>
          </rPr>
          <t>Hora Final de la Prueba
(SRP 55)</t>
        </r>
      </text>
    </comment>
    <comment ref="C35" authorId="0" shapeId="0" xr:uid="{00000000-0006-0000-0300-000008000000}">
      <text>
        <r>
          <rPr>
            <b/>
            <sz val="9"/>
            <color rgb="FF000000"/>
            <rFont val="Tahoma"/>
            <family val="2"/>
          </rPr>
          <t xml:space="preserve">Fecha en que se realizó la prueba (SRP 55)
</t>
        </r>
        <r>
          <rPr>
            <b/>
            <sz val="9"/>
            <color rgb="FF000000"/>
            <rFont val="Tahoma"/>
            <family val="2"/>
          </rPr>
          <t>aaaa/mm/dd</t>
        </r>
      </text>
    </comment>
    <comment ref="C36" authorId="0" shapeId="0" xr:uid="{00000000-0006-0000-0300-000009000000}">
      <text>
        <r>
          <rPr>
            <b/>
            <sz val="9"/>
            <color indexed="81"/>
            <rFont val="Tahoma"/>
            <family val="2"/>
          </rPr>
          <t>Hora Inicial de la Prueba
(SRP 55)</t>
        </r>
      </text>
    </comment>
    <comment ref="C37" authorId="0" shapeId="0" xr:uid="{00000000-0006-0000-0300-00000A000000}">
      <text>
        <r>
          <rPr>
            <b/>
            <sz val="9"/>
            <color indexed="81"/>
            <rFont val="Tahoma"/>
            <family val="2"/>
          </rPr>
          <t>Hora Final de la Prueba
(SRP 55)</t>
        </r>
      </text>
    </comment>
    <comment ref="E67" authorId="3" shapeId="0" xr:uid="{00000000-0006-0000-0300-00000B000000}">
      <text>
        <r>
          <rPr>
            <b/>
            <sz val="9"/>
            <color rgb="FF000000"/>
            <rFont val="Tahoma"/>
            <family val="2"/>
          </rPr>
          <t>Tiberio B:</t>
        </r>
        <r>
          <rPr>
            <sz val="9"/>
            <color rgb="FF000000"/>
            <rFont val="Tahoma"/>
            <family val="2"/>
          </rPr>
          <t xml:space="preserve">
</t>
        </r>
        <r>
          <rPr>
            <sz val="9"/>
            <color rgb="FF000000"/>
            <rFont val="Tahoma"/>
            <family val="2"/>
          </rPr>
          <t xml:space="preserve">se adicina condiconal :
</t>
        </r>
        <r>
          <rPr>
            <sz val="9"/>
            <color rgb="FF000000"/>
            <rFont val="Tahoma"/>
            <family val="2"/>
          </rPr>
          <t xml:space="preserve">Anterior:
</t>
        </r>
        <r>
          <rPr>
            <sz val="9"/>
            <color rgb="FF000000"/>
            <rFont val="Tahoma"/>
            <family val="2"/>
          </rPr>
          <t xml:space="preserve">SI(J66=1;"DEJAR PENDIENTE E INTERCEPTO INICIAL";"REALIZAR CAMBIO DE PENDIENTE E INTERCEPTO")
</t>
        </r>
        <r>
          <rPr>
            <sz val="9"/>
            <color rgb="FF000000"/>
            <rFont val="Tahoma"/>
            <family val="2"/>
          </rPr>
          <t xml:space="preserve">
</t>
        </r>
        <r>
          <rPr>
            <sz val="9"/>
            <color rgb="FF000000"/>
            <rFont val="Tahoma"/>
            <family val="2"/>
          </rPr>
          <t xml:space="preserve">Nuevo:
</t>
        </r>
        <r>
          <rPr>
            <sz val="9"/>
            <color rgb="FF000000"/>
            <rFont val="Tahoma"/>
            <family val="2"/>
          </rPr>
          <t xml:space="preserve">=SI(ESNUMERO($J$57); SI(J66=1;"DEJAR PENDIENTE E INTERCEPTO INICIAL";"REALIZAR CAMBIO DE PENDIENTE E INTERCEPTO"); "ERROR en Especificación de Linealidad")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400-000001000000}">
      <text>
        <r>
          <rPr>
            <b/>
            <sz val="9"/>
            <color rgb="FF000000"/>
            <rFont val="Tahoma"/>
            <family val="2"/>
          </rPr>
          <t>Se recorta y se pega los datos que se copiaron del archivo arrojado por el SRP para dejar evidencia</t>
        </r>
      </text>
    </comment>
    <comment ref="G3" authorId="1" shapeId="0" xr:uid="{00000000-0006-0000-0400-000002000000}">
      <text>
        <r>
          <rPr>
            <b/>
            <sz val="9"/>
            <color rgb="FF000000"/>
            <rFont val="Tahoma"/>
            <family val="2"/>
          </rPr>
          <t xml:space="preserve">Ingresar 
</t>
        </r>
        <r>
          <rPr>
            <b/>
            <sz val="9"/>
            <color rgb="FF000000"/>
            <rFont val="Tahoma"/>
            <family val="2"/>
          </rPr>
          <t>Nombre del archivo</t>
        </r>
      </text>
    </comment>
    <comment ref="AD5" authorId="2" shapeId="0" xr:uid="{00000000-0006-0000-04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4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400-000005000000}">
      <text>
        <r>
          <rPr>
            <b/>
            <sz val="9"/>
            <color indexed="81"/>
            <rFont val="Tahoma"/>
            <family val="2"/>
          </rPr>
          <t>Fecha en que se realizó la prueba (SRP 55)
aaaa/mm/dd</t>
        </r>
      </text>
    </comment>
    <comment ref="P21" authorId="0" shapeId="0" xr:uid="{00000000-0006-0000-0400-000006000000}">
      <text>
        <r>
          <rPr>
            <b/>
            <sz val="9"/>
            <color indexed="81"/>
            <rFont val="Tahoma"/>
            <family val="2"/>
          </rPr>
          <t>Hora Inicial de la Prueba
(SRP 55)</t>
        </r>
      </text>
    </comment>
    <comment ref="P22" authorId="0" shapeId="0" xr:uid="{00000000-0006-0000-0400-000007000000}">
      <text>
        <r>
          <rPr>
            <b/>
            <sz val="9"/>
            <color indexed="81"/>
            <rFont val="Tahoma"/>
            <family val="2"/>
          </rPr>
          <t>Hora Final de la Prueba
(SRP 55)</t>
        </r>
      </text>
    </comment>
    <comment ref="C41" authorId="0" shapeId="0" xr:uid="{00000000-0006-0000-0400-000008000000}">
      <text>
        <r>
          <rPr>
            <b/>
            <sz val="9"/>
            <color indexed="81"/>
            <rFont val="Tahoma"/>
            <family val="2"/>
          </rPr>
          <t>Fecha en que se realizó la prueba (SRP 55)
aaaa/mm/dd</t>
        </r>
      </text>
    </comment>
    <comment ref="C42" authorId="0" shapeId="0" xr:uid="{00000000-0006-0000-0400-000009000000}">
      <text>
        <r>
          <rPr>
            <b/>
            <sz val="9"/>
            <color indexed="81"/>
            <rFont val="Tahoma"/>
            <family val="2"/>
          </rPr>
          <t>Hora Inicial de la Prueba
(SRP 55)</t>
        </r>
      </text>
    </comment>
    <comment ref="C43" authorId="0" shapeId="0" xr:uid="{00000000-0006-0000-0400-00000A000000}">
      <text>
        <r>
          <rPr>
            <b/>
            <sz val="9"/>
            <color rgb="FF000000"/>
            <rFont val="Tahoma"/>
            <family val="2"/>
          </rPr>
          <t xml:space="preserve">Hora Final de la Prueba
</t>
        </r>
        <r>
          <rPr>
            <b/>
            <sz val="9"/>
            <color rgb="FF000000"/>
            <rFont val="Tahoma"/>
            <family val="2"/>
          </rPr>
          <t>(SRP 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500-000001000000}">
      <text>
        <r>
          <rPr>
            <b/>
            <sz val="9"/>
            <color rgb="FF000000"/>
            <rFont val="Tahoma"/>
            <family val="2"/>
          </rPr>
          <t>Se recorta y se pega los datos que se copiaron del archivo arrojado por el SRP para dejar evidencia</t>
        </r>
      </text>
    </comment>
    <comment ref="G3" authorId="1" shapeId="0" xr:uid="{C7FFA6AF-A43A-4639-945C-0E633C9761F7}">
      <text>
        <r>
          <rPr>
            <b/>
            <sz val="9"/>
            <color rgb="FF000000"/>
            <rFont val="Tahoma"/>
            <family val="2"/>
          </rPr>
          <t xml:space="preserve">Ingresar 
</t>
        </r>
        <r>
          <rPr>
            <b/>
            <sz val="9"/>
            <color rgb="FF000000"/>
            <rFont val="Tahoma"/>
            <family val="2"/>
          </rPr>
          <t>Nombre del archivo</t>
        </r>
      </text>
    </comment>
    <comment ref="AD5" authorId="2" shapeId="0" xr:uid="{00000000-0006-0000-05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5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500-000005000000}">
      <text>
        <r>
          <rPr>
            <b/>
            <sz val="9"/>
            <color indexed="81"/>
            <rFont val="Tahoma"/>
            <family val="2"/>
          </rPr>
          <t>Fecha en que se realizó la prueba (SRP 55)
aaaa/mm/dd</t>
        </r>
      </text>
    </comment>
    <comment ref="P21" authorId="0" shapeId="0" xr:uid="{00000000-0006-0000-0500-000006000000}">
      <text>
        <r>
          <rPr>
            <b/>
            <sz val="9"/>
            <color indexed="81"/>
            <rFont val="Tahoma"/>
            <family val="2"/>
          </rPr>
          <t>Hora Inicial de la Prueba
(SRP 55)</t>
        </r>
      </text>
    </comment>
    <comment ref="P22" authorId="0" shapeId="0" xr:uid="{00000000-0006-0000-0500-000007000000}">
      <text>
        <r>
          <rPr>
            <b/>
            <sz val="9"/>
            <color indexed="81"/>
            <rFont val="Tahoma"/>
            <family val="2"/>
          </rPr>
          <t>Hora Final de la Prueba
(SRP 55)</t>
        </r>
      </text>
    </comment>
    <comment ref="C41" authorId="0" shapeId="0" xr:uid="{00000000-0006-0000-0500-000008000000}">
      <text>
        <r>
          <rPr>
            <b/>
            <sz val="9"/>
            <color indexed="81"/>
            <rFont val="Tahoma"/>
            <family val="2"/>
          </rPr>
          <t>Fecha en que se realizó la prueba (SRP 55)
aaaa/mm/dd</t>
        </r>
      </text>
    </comment>
    <comment ref="C42" authorId="0" shapeId="0" xr:uid="{00000000-0006-0000-0500-000009000000}">
      <text>
        <r>
          <rPr>
            <b/>
            <sz val="9"/>
            <color rgb="FF000000"/>
            <rFont val="Tahoma"/>
            <family val="2"/>
          </rPr>
          <t xml:space="preserve">Hora Inicial de la Prueba
</t>
        </r>
        <r>
          <rPr>
            <b/>
            <sz val="9"/>
            <color rgb="FF000000"/>
            <rFont val="Tahoma"/>
            <family val="2"/>
          </rPr>
          <t>(SRP 55)</t>
        </r>
      </text>
    </comment>
    <comment ref="C43" authorId="0" shapeId="0" xr:uid="{00000000-0006-0000-0500-00000A000000}">
      <text>
        <r>
          <rPr>
            <b/>
            <sz val="9"/>
            <color rgb="FF000000"/>
            <rFont val="Tahoma"/>
            <family val="2"/>
          </rPr>
          <t xml:space="preserve">Hora Final de la Prueba
</t>
        </r>
        <r>
          <rPr>
            <b/>
            <sz val="9"/>
            <color rgb="FF000000"/>
            <rFont val="Tahoma"/>
            <family val="2"/>
          </rPr>
          <t>(SRP 55)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600-000001000000}">
      <text>
        <r>
          <rPr>
            <b/>
            <sz val="9"/>
            <color rgb="FF000000"/>
            <rFont val="Tahoma"/>
            <family val="2"/>
          </rPr>
          <t>Se recorta y se pega los datos que se copiaron del archivo arrojado por el SRP para dejar evidencia</t>
        </r>
      </text>
    </comment>
    <comment ref="G3" authorId="1" shapeId="0" xr:uid="{00000000-0006-0000-0600-000002000000}">
      <text>
        <r>
          <rPr>
            <b/>
            <sz val="9"/>
            <color rgb="FF000000"/>
            <rFont val="Tahoma"/>
            <family val="2"/>
          </rPr>
          <t xml:space="preserve">Ingresar 
</t>
        </r>
        <r>
          <rPr>
            <b/>
            <sz val="9"/>
            <color rgb="FF000000"/>
            <rFont val="Tahoma"/>
            <family val="2"/>
          </rPr>
          <t>Nombre del archivo</t>
        </r>
      </text>
    </comment>
    <comment ref="AD5" authorId="2" shapeId="0" xr:uid="{00000000-0006-0000-06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600-000004000000}">
      <text>
        <r>
          <rPr>
            <b/>
            <sz val="9"/>
            <color rgb="FF000000"/>
            <rFont val="Tahoma"/>
            <family val="2"/>
          </rPr>
          <t xml:space="preserve">Copiar y pegar desde aquí los datos de la columna "T1" de la hoja "pSRP" del archivo de calibración para este día </t>
        </r>
      </text>
    </comment>
    <comment ref="P20" authorId="0" shapeId="0" xr:uid="{00000000-0006-0000-0600-000005000000}">
      <text>
        <r>
          <rPr>
            <b/>
            <sz val="9"/>
            <color indexed="81"/>
            <rFont val="Tahoma"/>
            <family val="2"/>
          </rPr>
          <t>Fecha en que se realizó la prueba (SRP 55)
aaaa/mm/dd</t>
        </r>
      </text>
    </comment>
    <comment ref="P21" authorId="0" shapeId="0" xr:uid="{00000000-0006-0000-0600-000006000000}">
      <text>
        <r>
          <rPr>
            <b/>
            <sz val="9"/>
            <color indexed="81"/>
            <rFont val="Tahoma"/>
            <family val="2"/>
          </rPr>
          <t>Hora Inicial de la Prueba
(SRP 55)</t>
        </r>
      </text>
    </comment>
    <comment ref="P22" authorId="0" shapeId="0" xr:uid="{00000000-0006-0000-0600-000007000000}">
      <text>
        <r>
          <rPr>
            <b/>
            <sz val="9"/>
            <color indexed="81"/>
            <rFont val="Tahoma"/>
            <family val="2"/>
          </rPr>
          <t>Hora Final de la Prueba
(SRP 55)</t>
        </r>
      </text>
    </comment>
    <comment ref="C41" authorId="0" shapeId="0" xr:uid="{00000000-0006-0000-0600-000008000000}">
      <text>
        <r>
          <rPr>
            <b/>
            <sz val="9"/>
            <color indexed="81"/>
            <rFont val="Tahoma"/>
            <family val="2"/>
          </rPr>
          <t>Fecha en que se realizó la prueba (SRP 55)
aaaa/mm/dd</t>
        </r>
      </text>
    </comment>
    <comment ref="C42" authorId="0" shapeId="0" xr:uid="{00000000-0006-0000-0600-000009000000}">
      <text>
        <r>
          <rPr>
            <b/>
            <sz val="9"/>
            <color rgb="FF000000"/>
            <rFont val="Tahoma"/>
            <family val="2"/>
          </rPr>
          <t xml:space="preserve">Hora Inicial de la Prueba
</t>
        </r>
        <r>
          <rPr>
            <b/>
            <sz val="9"/>
            <color rgb="FF000000"/>
            <rFont val="Tahoma"/>
            <family val="2"/>
          </rPr>
          <t>(SRP 55)</t>
        </r>
      </text>
    </comment>
    <comment ref="C43" authorId="0" shapeId="0" xr:uid="{00000000-0006-0000-0600-00000A000000}">
      <text>
        <r>
          <rPr>
            <b/>
            <sz val="9"/>
            <color rgb="FF000000"/>
            <rFont val="Tahoma"/>
            <family val="2"/>
          </rPr>
          <t xml:space="preserve">Hora Final de la Prueba
</t>
        </r>
        <r>
          <rPr>
            <b/>
            <sz val="9"/>
            <color rgb="FF000000"/>
            <rFont val="Tahoma"/>
            <family val="2"/>
          </rPr>
          <t>(SRP 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IDEA</author>
    <author>TBH</author>
    <author>Calaire 1</author>
  </authors>
  <commentList>
    <comment ref="K6" authorId="0" shapeId="0" xr:uid="{00000000-0006-0000-0800-000001000000}">
      <text>
        <r>
          <rPr>
            <b/>
            <sz val="9"/>
            <color indexed="81"/>
            <rFont val="Tahoma"/>
            <family val="2"/>
          </rPr>
          <t xml:space="preserve">Predeterminado.
</t>
        </r>
        <r>
          <rPr>
            <sz val="9"/>
            <color indexed="81"/>
            <rFont val="Tahoma"/>
            <family val="2"/>
          </rPr>
          <t>Es la resoloción indicada en los reportes del BIPM</t>
        </r>
      </text>
    </comment>
    <comment ref="L6" authorId="1" shapeId="0" xr:uid="{00000000-0006-0000-0800-000002000000}">
      <text>
        <r>
          <rPr>
            <b/>
            <sz val="9"/>
            <color indexed="81"/>
            <rFont val="Tahoma"/>
            <family val="2"/>
          </rPr>
          <t>INGRESAR VALOR EN LA CELDA</t>
        </r>
      </text>
    </comment>
    <comment ref="R7" authorId="2" shapeId="0" xr:uid="{00000000-0006-0000-0800-000003000000}">
      <text>
        <r>
          <rPr>
            <b/>
            <sz val="9"/>
            <color indexed="81"/>
            <rFont val="Tahoma"/>
            <family val="2"/>
          </rPr>
          <t>Calaire 1:</t>
        </r>
        <r>
          <rPr>
            <sz val="9"/>
            <color indexed="81"/>
            <rFont val="Tahoma"/>
            <family val="2"/>
          </rPr>
          <t xml:space="preserve">
Estos valores son la validación de le ecuación de Evaluación Ueval, que asegura incertidumbre mayor a CMC</t>
        </r>
      </text>
    </comment>
    <comment ref="S7" authorId="2" shapeId="0" xr:uid="{00000000-0006-0000-0800-000004000000}">
      <text>
        <r>
          <rPr>
            <b/>
            <sz val="9"/>
            <color indexed="81"/>
            <rFont val="Tahoma"/>
            <family val="2"/>
          </rPr>
          <t>Calaire 1:</t>
        </r>
        <r>
          <rPr>
            <sz val="9"/>
            <color indexed="81"/>
            <rFont val="Tahoma"/>
            <family val="2"/>
          </rPr>
          <t xml:space="preserve">
Estos valores son la validación de le ecuación de Evaluación Ueval, que asegura incertidumbre mayor a CMC</t>
        </r>
      </text>
    </comment>
    <comment ref="B13" authorId="2" shapeId="0" xr:uid="{00000000-0006-0000-0800-000005000000}">
      <text>
        <r>
          <rPr>
            <b/>
            <sz val="9"/>
            <color indexed="81"/>
            <rFont val="Tahoma"/>
            <family val="2"/>
          </rPr>
          <t>Calaire 1:</t>
        </r>
        <r>
          <rPr>
            <sz val="9"/>
            <color indexed="81"/>
            <rFont val="Tahoma"/>
            <family val="2"/>
          </rPr>
          <t xml:space="preserve">
Número de parejas
Valor típico= 12
</t>
        </r>
      </text>
    </comment>
    <comment ref="B16" authorId="2" shapeId="0" xr:uid="{00000000-0006-0000-0800-000006000000}">
      <text>
        <r>
          <rPr>
            <b/>
            <sz val="9"/>
            <color indexed="81"/>
            <rFont val="Tahoma"/>
            <family val="2"/>
          </rPr>
          <t xml:space="preserve">Calaire 1:
</t>
        </r>
        <r>
          <rPr>
            <sz val="9"/>
            <color indexed="81"/>
            <rFont val="Tahoma"/>
            <family val="2"/>
          </rPr>
          <t>Número de repeticiones por punto. Se extrae del Software del SRP "Values in mean"
Valor típico= 8</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Jaison</author>
  </authors>
  <commentList>
    <comment ref="N11" authorId="0" shapeId="0" xr:uid="{00000000-0006-0000-0900-000001000000}">
      <text>
        <r>
          <rPr>
            <b/>
            <sz val="9"/>
            <color indexed="81"/>
            <rFont val="Tahoma"/>
            <family val="2"/>
          </rPr>
          <t>Jaison:</t>
        </r>
        <r>
          <rPr>
            <sz val="9"/>
            <color indexed="81"/>
            <rFont val="Tahoma"/>
            <family val="2"/>
          </rPr>
          <t xml:space="preserve">
Si ambos son positivos offset=0, si alguno es negativo es el offset, si los dos son negativos usa el ABS mayor como offset</t>
        </r>
      </text>
    </comment>
  </commentList>
</comments>
</file>

<file path=xl/sharedStrings.xml><?xml version="1.0" encoding="utf-8"?>
<sst xmlns="http://schemas.openxmlformats.org/spreadsheetml/2006/main" count="3994" uniqueCount="477">
  <si>
    <t>r</t>
  </si>
  <si>
    <t>lin reg</t>
  </si>
  <si>
    <t>SRP55</t>
  </si>
  <si>
    <t>Día 1</t>
  </si>
  <si>
    <t>Día 2</t>
  </si>
  <si>
    <t>Día 3</t>
  </si>
  <si>
    <r>
      <t>slope(m</t>
    </r>
    <r>
      <rPr>
        <b/>
        <sz val="8"/>
        <color indexed="8"/>
        <rFont val="Times New Roman"/>
        <family val="1"/>
      </rPr>
      <t>i</t>
    </r>
    <r>
      <rPr>
        <b/>
        <sz val="11"/>
        <color indexed="8"/>
        <rFont val="Times New Roman"/>
        <family val="1"/>
      </rPr>
      <t>)</t>
    </r>
  </si>
  <si>
    <r>
      <t>intcpt(I</t>
    </r>
    <r>
      <rPr>
        <b/>
        <sz val="9"/>
        <color indexed="8"/>
        <rFont val="Times New Roman"/>
        <family val="1"/>
      </rPr>
      <t>i</t>
    </r>
    <r>
      <rPr>
        <b/>
        <sz val="11"/>
        <color indexed="8"/>
        <rFont val="Times New Roman"/>
        <family val="1"/>
      </rPr>
      <t>)</t>
    </r>
  </si>
  <si>
    <t>Error</t>
  </si>
  <si>
    <t>Temp</t>
  </si>
  <si>
    <t>°C</t>
  </si>
  <si>
    <t>Fecha:</t>
  </si>
  <si>
    <t>Slope inicial</t>
  </si>
  <si>
    <t>Offset Inicial</t>
  </si>
  <si>
    <t>%</t>
  </si>
  <si>
    <t>Fecha</t>
  </si>
  <si>
    <t>RH</t>
  </si>
  <si>
    <t>Promedio</t>
  </si>
  <si>
    <t>Presión</t>
  </si>
  <si>
    <t>Código del Servicio</t>
  </si>
  <si>
    <t>Fecha de emisión:</t>
  </si>
  <si>
    <t>Customer</t>
  </si>
  <si>
    <t>Equipo:</t>
  </si>
  <si>
    <t>Manufacturer</t>
  </si>
  <si>
    <t>Fecha de recepción:</t>
  </si>
  <si>
    <t>Date of reception</t>
  </si>
  <si>
    <t>El laboratorio de calidad del aire CALAIRE custodia, asegura y mantiene la trazabilidad de los patrones de trabajo utilizados en estas mediciones, con patrones nacionales e internacionales referenciados al sistema internacional de unidades (SI).</t>
  </si>
  <si>
    <t>Serial</t>
  </si>
  <si>
    <t>FIN DEL CERTIFICADO</t>
  </si>
  <si>
    <t>PROMEDIO</t>
  </si>
  <si>
    <t>a</t>
  </si>
  <si>
    <t>Issue date</t>
  </si>
  <si>
    <t>Fecha de calibración:</t>
  </si>
  <si>
    <t>Date of calibration</t>
  </si>
  <si>
    <t>Fecha HH:MM</t>
  </si>
  <si>
    <t>Guest</t>
  </si>
  <si>
    <t>/</t>
  </si>
  <si>
    <t>Min RH</t>
  </si>
  <si>
    <t>Max RH</t>
  </si>
  <si>
    <t xml:space="preserve">Model / Serial </t>
  </si>
  <si>
    <t>Promedio °C</t>
  </si>
  <si>
    <t>Promedio RH</t>
  </si>
  <si>
    <t>Temperatura</t>
  </si>
  <si>
    <t>Humedad</t>
  </si>
  <si>
    <t>Se recorta y se pega los datos que se copiaron del archivo arrojado por el SRP para dejar evidencia</t>
  </si>
  <si>
    <t>C</t>
  </si>
  <si>
    <t>1. TRAZABILIDAD</t>
  </si>
  <si>
    <t xml:space="preserve">3. MÉTODO DE CALIBRACIÓN </t>
  </si>
  <si>
    <t xml:space="preserve">4. CONDICIONES AMBIENTALES </t>
  </si>
  <si>
    <t>5. RESULTADOS DE CALIBRACIÓN</t>
  </si>
  <si>
    <t>Valor Inicial</t>
  </si>
  <si>
    <t>Pendiente</t>
  </si>
  <si>
    <t xml:space="preserve">Fecha: </t>
  </si>
  <si>
    <t>-</t>
  </si>
  <si>
    <t>Std. Dev</t>
  </si>
  <si>
    <t>Laboratory Head</t>
  </si>
  <si>
    <t>SELLO</t>
  </si>
  <si>
    <t>Lable</t>
  </si>
  <si>
    <t>Desv. Est.</t>
  </si>
  <si>
    <t>Temp SD</t>
  </si>
  <si>
    <t>Pres SD</t>
  </si>
  <si>
    <t>Hum SD</t>
  </si>
  <si>
    <t>SD</t>
  </si>
  <si>
    <t>Nuevo Slope para Fotómetro</t>
  </si>
  <si>
    <t>Nuevo Intercep. para Fotómetro</t>
  </si>
  <si>
    <t>Aplicando corrección con el nuevo Slope Y Offset:</t>
  </si>
  <si>
    <t>Patrón Nivel 1: ¹</t>
  </si>
  <si>
    <t>Equipo Nivel 2: ¹ ²</t>
  </si>
  <si>
    <t>Horas</t>
  </si>
  <si>
    <t>Temp Max</t>
  </si>
  <si>
    <t>Temp Min</t>
  </si>
  <si>
    <t>del Lab</t>
  </si>
  <si>
    <t>Sensor Lab</t>
  </si>
  <si>
    <t>Hora</t>
  </si>
  <si>
    <t>: Promedios</t>
  </si>
  <si>
    <t>Fecha Calibr.</t>
  </si>
  <si>
    <t>7. OBSERVACIONES</t>
  </si>
  <si>
    <t>U Reg Lineal</t>
  </si>
  <si>
    <t>m (Pendiente)</t>
  </si>
  <si>
    <t>Punto</t>
  </si>
  <si>
    <t>X (SRP)</t>
  </si>
  <si>
    <t>Y (Objeto)</t>
  </si>
  <si>
    <t>Yj-(b+Xj*m)</t>
  </si>
  <si>
    <t>Y-Xprom</t>
  </si>
  <si>
    <t>Uo</t>
  </si>
  <si>
    <t>Urepetibilidad</t>
  </si>
  <si>
    <t>Upatron</t>
  </si>
  <si>
    <t>b (Intercepto)</t>
  </si>
  <si>
    <t>n</t>
  </si>
  <si>
    <t>p</t>
  </si>
  <si>
    <t>Coef Corr</t>
  </si>
  <si>
    <t>Xprom</t>
  </si>
  <si>
    <t>S</t>
  </si>
  <si>
    <t>b</t>
  </si>
  <si>
    <t>Sxx</t>
  </si>
  <si>
    <t>SRP</t>
  </si>
  <si>
    <t>OBJETO BAJO PRUEBA</t>
  </si>
  <si>
    <t>Rep</t>
  </si>
  <si>
    <t>Ozone</t>
  </si>
  <si>
    <t>Diferencia</t>
  </si>
  <si>
    <t>Datos por Día</t>
  </si>
  <si>
    <t>Total Datos</t>
  </si>
  <si>
    <t>Desvación estandar de la poblacion</t>
  </si>
  <si>
    <t>Urepetibilidad total</t>
  </si>
  <si>
    <t>6. INCERTIDUMBRE</t>
  </si>
  <si>
    <t>Valor Final</t>
  </si>
  <si>
    <t>ID Certificado de Calibración</t>
  </si>
  <si>
    <t>Promed Tem</t>
  </si>
  <si>
    <t>Promed Pres</t>
  </si>
  <si>
    <t>Min Tem</t>
  </si>
  <si>
    <t>Min Pres</t>
  </si>
  <si>
    <t>Max Tem</t>
  </si>
  <si>
    <t>Max Pres</t>
  </si>
  <si>
    <t>Δ Tem</t>
  </si>
  <si>
    <t>Δ Pres</t>
  </si>
  <si>
    <t>Δ RH</t>
  </si>
  <si>
    <t>SN</t>
  </si>
  <si>
    <t>MIN mbar</t>
  </si>
  <si>
    <t>MAX mbar</t>
  </si>
  <si>
    <t>Desv. Están. Nivel 1</t>
  </si>
  <si>
    <t>Presion B. (SD)</t>
  </si>
  <si>
    <t>Menor 50% ?</t>
  </si>
  <si>
    <t>HUMEDAD LAB. (&lt; 50 %)</t>
  </si>
  <si>
    <r>
      <t>TEMPERATURA LAB. (</t>
    </r>
    <r>
      <rPr>
        <b/>
        <sz val="11"/>
        <color theme="1"/>
        <rFont val="Calibri"/>
        <family val="2"/>
      </rPr>
      <t>≤ 1,6 °C)</t>
    </r>
  </si>
  <si>
    <t>MIN:</t>
  </si>
  <si>
    <t>MAX:</t>
  </si>
  <si>
    <t>Desviación Temp. SRP 55</t>
  </si>
  <si>
    <t>Desviación (≤ 1,6 °C)</t>
  </si>
  <si>
    <r>
      <t xml:space="preserve">: Dato Hora </t>
    </r>
    <r>
      <rPr>
        <sz val="11"/>
        <color theme="1"/>
        <rFont val="Calibri"/>
        <family val="2"/>
      </rPr>
      <t>↓</t>
    </r>
  </si>
  <si>
    <t>Temp Min.</t>
  </si>
  <si>
    <t>Temp Max.</t>
  </si>
  <si>
    <t>Desviación/h (≤ 1,6 °C)</t>
  </si>
  <si>
    <t>SLOPE:</t>
  </si>
  <si>
    <t>OFFSET:</t>
  </si>
  <si>
    <t>Confirmación ecuación 4.4</t>
  </si>
  <si>
    <t>Confirmación ecuación 4.5</t>
  </si>
  <si>
    <t>UresPatrón</t>
  </si>
  <si>
    <t>RESPONSABLE DE CALIBRACIÓN</t>
  </si>
  <si>
    <t>RESPONSABLE DE VERIFICACIÓN</t>
  </si>
  <si>
    <t>Authorized signature</t>
  </si>
  <si>
    <t>Rango de Calibración</t>
  </si>
  <si>
    <t>Al 90%:</t>
  </si>
  <si>
    <t>Min 5%:</t>
  </si>
  <si>
    <t>Max 5%:</t>
  </si>
  <si>
    <t>URL:</t>
  </si>
  <si>
    <t>GUEST</t>
  </si>
  <si>
    <t>Nota= URL: Límite superior del rango</t>
  </si>
  <si>
    <t>Span:</t>
  </si>
  <si>
    <t>Min:</t>
  </si>
  <si>
    <t>Max:</t>
  </si>
  <si>
    <r>
      <rPr>
        <b/>
        <sz val="11"/>
        <color theme="1"/>
        <rFont val="Calibri"/>
        <family val="2"/>
        <scheme val="minor"/>
      </rPr>
      <t>Evaluación SPAN del 90% (± 5%),</t>
    </r>
    <r>
      <rPr>
        <sz val="11"/>
        <color theme="1"/>
        <rFont val="Calibri"/>
        <family val="2"/>
        <scheme val="minor"/>
      </rPr>
      <t xml:space="preserve"> URL del estándar de transferencia</t>
    </r>
  </si>
  <si>
    <t>Identificación del Certificado</t>
  </si>
  <si>
    <t xml:space="preserve">Validación1 </t>
  </si>
  <si>
    <t>Ucmc</t>
  </si>
  <si>
    <t>Puntos</t>
  </si>
  <si>
    <t>Calibrac.</t>
  </si>
  <si>
    <t>Límite</t>
  </si>
  <si>
    <t>Inferior</t>
  </si>
  <si>
    <t xml:space="preserve">Límite </t>
  </si>
  <si>
    <t>Superior</t>
  </si>
  <si>
    <t>Lectura</t>
  </si>
  <si>
    <t>EBP</t>
  </si>
  <si>
    <t>Nota: EBP= Equipo Bajo Prueba</t>
  </si>
  <si>
    <r>
      <t xml:space="preserve">Conformidad puntos de calibración a </t>
    </r>
    <r>
      <rPr>
        <b/>
        <sz val="9"/>
        <color theme="1"/>
        <rFont val="Calibri"/>
        <family val="2"/>
      </rPr>
      <t>± 15 nmol/mol</t>
    </r>
  </si>
  <si>
    <t>X</t>
  </si>
  <si>
    <t>CMC ONAC:</t>
  </si>
  <si>
    <t>u_combinada</t>
  </si>
  <si>
    <t>Para Ecuación</t>
  </si>
  <si>
    <t>U_eval</t>
  </si>
  <si>
    <t>MAX</t>
  </si>
  <si>
    <t>MIN</t>
  </si>
  <si>
    <t>CMC</t>
  </si>
  <si>
    <t>U_Final_val</t>
  </si>
  <si>
    <t>Concentración</t>
  </si>
  <si>
    <t>U_eval - CMC</t>
  </si>
  <si>
    <t>"-b</t>
  </si>
  <si>
    <t>b^2</t>
  </si>
  <si>
    <t>3ac</t>
  </si>
  <si>
    <t>3a</t>
  </si>
  <si>
    <t>c</t>
  </si>
  <si>
    <t>d</t>
  </si>
  <si>
    <t>Minimo</t>
  </si>
  <si>
    <t>Maximo</t>
  </si>
  <si>
    <t>Nuevo Offset</t>
  </si>
  <si>
    <r>
      <t>Coordinador de Laboratorio</t>
    </r>
    <r>
      <rPr>
        <i/>
        <sz val="10"/>
        <rFont val="Arial"/>
        <family val="2"/>
      </rPr>
      <t/>
    </r>
  </si>
  <si>
    <t>% Full Scale</t>
  </si>
  <si>
    <t>% Full Scale Inf.</t>
  </si>
  <si>
    <t>% Full Scale
Sup.</t>
  </si>
  <si>
    <t>Evaluación</t>
  </si>
  <si>
    <t>Especificación</t>
  </si>
  <si>
    <t>Linealidad (%)</t>
  </si>
  <si>
    <t>Eval:</t>
  </si>
  <si>
    <t>Guest*</t>
  </si>
  <si>
    <t>* Valores con Slope= 1 y Offset= 0</t>
  </si>
  <si>
    <t>nmol/mol (ppb)</t>
  </si>
  <si>
    <t>URL: límite de rango superior</t>
  </si>
  <si>
    <t>Correción de datos a Slope y Offset nuevas al EBP:</t>
  </si>
  <si>
    <t>Valores obtenidos sí se aplica la nueva pendiente y offset al EBP:</t>
  </si>
  <si>
    <t xml:space="preserve">Nota: EBP= Equipo Bajo Prueba; % Full Scale= Porcentaje a Escala Completa; Inf.= Inferior; Sup.= Superior
</t>
  </si>
  <si>
    <t>Límite Inf.  U(x)</t>
  </si>
  <si>
    <t>Límite Sup. U(x)</t>
  </si>
  <si>
    <t>Nota: "% Full Scale" debe ser menor el valor indicado en la especiicación de linealidad</t>
  </si>
  <si>
    <t>EBP: Equipo Bajo Prueba</t>
  </si>
  <si>
    <t>Slope Dejado*</t>
  </si>
  <si>
    <t>Offset Dejado*</t>
  </si>
  <si>
    <t>Valores en el Equipo Bajo Prueba:</t>
  </si>
  <si>
    <t>Calibración</t>
  </si>
  <si>
    <t>Especificación Linealidad (%), según manual fabricante EBP</t>
  </si>
  <si>
    <t>Archivo fuente</t>
  </si>
  <si>
    <t>Valores capturados por el software del SRP</t>
  </si>
  <si>
    <t>SRP 55</t>
  </si>
  <si>
    <t>Banco Óptico</t>
  </si>
  <si>
    <t>del la prueba</t>
  </si>
  <si>
    <t>Hora inicial</t>
  </si>
  <si>
    <t>Hora Final</t>
  </si>
  <si>
    <t>Sensor</t>
  </si>
  <si>
    <t>Barométrica</t>
  </si>
  <si>
    <t>Desviación/h Temp. Lab.</t>
  </si>
  <si>
    <t>FOTÓMETRO</t>
  </si>
  <si>
    <t>mBar</t>
  </si>
  <si>
    <t xml:space="preserve">FECHA/HORA </t>
  </si>
  <si>
    <t>DE PRUEBA</t>
  </si>
  <si>
    <t xml:space="preserve">INICIO Y FIN </t>
  </si>
  <si>
    <t>Fecha y Hora</t>
  </si>
  <si>
    <t>Min. RH</t>
  </si>
  <si>
    <t>Max. RH</t>
  </si>
  <si>
    <t>Min. °C</t>
  </si>
  <si>
    <t>Max. °C</t>
  </si>
  <si>
    <t>PRUEBA SRP</t>
  </si>
  <si>
    <t>INICIO Y FIN DE</t>
  </si>
  <si>
    <t>FECHA/HORA</t>
  </si>
  <si>
    <t>Decimales ingresados</t>
  </si>
  <si>
    <t>Repeticiones</t>
  </si>
  <si>
    <t>Revisar valores en celda J6 y K6</t>
  </si>
  <si>
    <t>Decimales en BD_DIAS</t>
  </si>
  <si>
    <t>UresEBP</t>
  </si>
  <si>
    <t>Ucal_expan</t>
  </si>
  <si>
    <t>Conc</t>
  </si>
  <si>
    <t>delta min:</t>
  </si>
  <si>
    <t>min:</t>
  </si>
  <si>
    <t>delta max:</t>
  </si>
  <si>
    <t>max:</t>
  </si>
  <si>
    <t xml:space="preserve">max-min: </t>
  </si>
  <si>
    <t>Año</t>
  </si>
  <si>
    <t>Fecha Sensor</t>
  </si>
  <si>
    <t>Archivo</t>
  </si>
  <si>
    <t>---</t>
  </si>
  <si>
    <t>Invitado:</t>
  </si>
  <si>
    <t>Hoja:</t>
  </si>
  <si>
    <t>Invitado en el SRP:</t>
  </si>
  <si>
    <t>Point/Rep</t>
  </si>
  <si>
    <t>Find</t>
  </si>
  <si>
    <t>pSRP</t>
  </si>
  <si>
    <t>G-Ozone</t>
  </si>
  <si>
    <t>p-Ozone</t>
  </si>
  <si>
    <t>Valores temperatura capturados por el software del SRP</t>
  </si>
  <si>
    <t>Día 0</t>
  </si>
  <si>
    <t>Archivo fuente Tem. / Hum.</t>
  </si>
  <si>
    <t xml:space="preserve">Archivo fuente Presión Barom. </t>
  </si>
  <si>
    <t xml:space="preserve"> </t>
  </si>
  <si>
    <t>Presión Barom.</t>
  </si>
  <si>
    <t>Patrón S/N:</t>
  </si>
  <si>
    <t>Equipo S/N:</t>
  </si>
  <si>
    <t>sugeridos</t>
  </si>
  <si>
    <t>@ 200</t>
  </si>
  <si>
    <t>@ 500</t>
  </si>
  <si>
    <t>@ 250</t>
  </si>
  <si>
    <t>Ruta archivos Cond. A.</t>
  </si>
  <si>
    <t>Ruta archivos Cal.xls</t>
  </si>
  <si>
    <t>Sensor H/A</t>
  </si>
  <si>
    <t>delta1:</t>
  </si>
  <si>
    <t>delta2:</t>
  </si>
  <si>
    <t>Fecha Archivo</t>
  </si>
  <si>
    <t>Observaciones:</t>
  </si>
  <si>
    <t>Fotómetro a Verificar</t>
  </si>
  <si>
    <t>2. DESCRIPCIÓN DE PATRONES</t>
  </si>
  <si>
    <t>Evaluación Fecha</t>
  </si>
  <si>
    <t>Contact details of the customer</t>
  </si>
  <si>
    <t>Valor Dejado:</t>
  </si>
  <si>
    <t xml:space="preserve">promedio de las pendientes </t>
  </si>
  <si>
    <t>nmol/mol</t>
  </si>
  <si>
    <t>Intercepto [nmol/mol]</t>
  </si>
  <si>
    <t>Número de Puntos:</t>
  </si>
  <si>
    <t>Temperatura Ambiente (°C)*</t>
  </si>
  <si>
    <t xml:space="preserve">Variación </t>
  </si>
  <si>
    <t>Magnitud:</t>
  </si>
  <si>
    <t>Cantidad de sustancia en ozono</t>
  </si>
  <si>
    <t>Device Under Test</t>
  </si>
  <si>
    <t>Magnitude</t>
  </si>
  <si>
    <t>Identification</t>
  </si>
  <si>
    <t>Span encotrado</t>
  </si>
  <si>
    <t>Nota: Esta prueba se realiza cuando ingresa el EBP al laboratorio (antes de manipular las líneas neumáticas),</t>
  </si>
  <si>
    <t>Slope Dejado</t>
  </si>
  <si>
    <t>Offset Dejado</t>
  </si>
  <si>
    <t>Span dejado</t>
  </si>
  <si>
    <t>Supervisión parámetros</t>
  </si>
  <si>
    <t>dejados en el EBP</t>
  </si>
  <si>
    <t>Temp Varia.</t>
  </si>
  <si>
    <t>Hum Max.</t>
  </si>
  <si>
    <t>Valor Max.</t>
  </si>
  <si>
    <t>NOTA: Formato valido para 10 puntos de concentración, 2 puntos de cero, 8 repeticiones por punto.</t>
  </si>
  <si>
    <t xml:space="preserve">          y al finalizar el servicio después de reconectar las líneas neumáticas del EBP.</t>
  </si>
  <si>
    <t>Cumple/No Cumple</t>
  </si>
  <si>
    <t>Aprueba</t>
  </si>
  <si>
    <t>Parámetro</t>
  </si>
  <si>
    <t>Aprobación de cambio de pendiente e intercepto?</t>
  </si>
  <si>
    <t>Desv. Están. Nivel 2: ¹</t>
  </si>
  <si>
    <t>CORRECIÓN INDICACIÓN TEMPERATURA</t>
  </si>
  <si>
    <t>CORRECIÓN INDICACIÓN HUMEDAD</t>
  </si>
  <si>
    <t>% hr</t>
  </si>
  <si>
    <t>Valor</t>
  </si>
  <si>
    <t>Unidades</t>
  </si>
  <si>
    <t xml:space="preserve">CORRECIÓN INDICACIÓN </t>
  </si>
  <si>
    <t>hPa</t>
  </si>
  <si>
    <t>Temp Avg.</t>
  </si>
  <si>
    <t>RH  Avg.</t>
  </si>
  <si>
    <t>Presión  Avg.</t>
  </si>
  <si>
    <t>Encontrado EBP
nmol/mol</t>
  </si>
  <si>
    <t>Prueba inicial y final</t>
  </si>
  <si>
    <t>Nota: Verificar parámetro en el equipo bajo prueba</t>
  </si>
  <si>
    <t>Solicitado EBP
nmol/mol</t>
  </si>
  <si>
    <t xml:space="preserve">   o no modificar si no aprobaron el cambio</t>
  </si>
  <si>
    <t>*: Ingresar valores después de realizar el Día 0,</t>
  </si>
  <si>
    <t>Slope final*</t>
  </si>
  <si>
    <t>Offset final*</t>
  </si>
  <si>
    <t xml:space="preserve">*: Valores según evaluación día 0  </t>
  </si>
  <si>
    <t>Humedad Relativa (% hr)*</t>
  </si>
  <si>
    <t>P</t>
  </si>
  <si>
    <t>Rango EBP</t>
  </si>
  <si>
    <t>Lin. 1% Inicial</t>
  </si>
  <si>
    <t>Lin. 1% Final</t>
  </si>
  <si>
    <t>Con S=1 y Off=0</t>
  </si>
  <si>
    <t>Día 1 - Final</t>
  </si>
  <si>
    <t>Día 2 - Final</t>
  </si>
  <si>
    <t>Día 3 - Final</t>
  </si>
  <si>
    <t>Promedios - Final</t>
  </si>
  <si>
    <t>Límite Sup.</t>
  </si>
  <si>
    <t>Límite Inf.</t>
  </si>
  <si>
    <t>CERTIFICADO DE CALIBRACIÓN</t>
  </si>
  <si>
    <t>Number of pages of this certificate</t>
  </si>
  <si>
    <t>Número de páginas de este certificado:</t>
  </si>
  <si>
    <t xml:space="preserve">Calibración Fotómetro </t>
  </si>
  <si>
    <t>Incertidumbre Calibración Humedad.</t>
  </si>
  <si>
    <t>Incertidumbre Calibración Temperatura</t>
  </si>
  <si>
    <t>INDICACION TERMOHIGRÓMETRO</t>
  </si>
  <si>
    <t>INDICACION BARÓMETRO</t>
  </si>
  <si>
    <t>CALIBRATION CERTIFICATE</t>
  </si>
  <si>
    <t>Edición inicial del certificado</t>
  </si>
  <si>
    <t>Presión Atmosférica (hPa) **</t>
  </si>
  <si>
    <t>Corrección a la indicación de Temperatura</t>
  </si>
  <si>
    <t>Corrección a la indicación de  Humedad</t>
  </si>
  <si>
    <t>+</t>
  </si>
  <si>
    <t>Intervalo de calibración:</t>
  </si>
  <si>
    <t>Calibration Interval</t>
  </si>
  <si>
    <t>Country/city</t>
  </si>
  <si>
    <t>5.1 Parámetros de configuración del Fotómetro del Instrumento bajo calibración (IBC) (Pendiente / Intercepto):</t>
  </si>
  <si>
    <t>OK</t>
  </si>
  <si>
    <t>SDm:</t>
  </si>
  <si>
    <t>SDb:</t>
  </si>
  <si>
    <t>Ozone absorption coefficient</t>
  </si>
  <si>
    <t>Coeficiente de absorción de ozono:</t>
  </si>
  <si>
    <t>Ciclo 1</t>
  </si>
  <si>
    <t>Ciclo 2</t>
  </si>
  <si>
    <t>Ciclo 3</t>
  </si>
  <si>
    <t xml:space="preserve">5.2 Datos de Verificación   </t>
  </si>
  <si>
    <t>promedio de los interceptos</t>
  </si>
  <si>
    <t>5.</t>
  </si>
  <si>
    <t>La incertidumbre estimada es una función del valor de concentración con un factor de cobertura k = 2 logrando así una probabilidad de cobertura aproximadamente del 95%. La incertidumbre expandida de la medición reportada se establece como la incertidumbre estándar de medición multiplicada por el factor de cobertura “k” y la probabilidad de cobertura, la cual debe ser aproximada al 95% y no menor a este valor. Para su cálculo se evaluó la incertidumbre por la regresión lineal, incertidumbre por repetibilidad, resolución del patrón SRP 55, incertidumbre del patrón SPR 55 y la resolución del instrumento bajo calibración.</t>
  </si>
  <si>
    <t>Nota 2: Instrumento bajo calibración (IBC) hace referencia al instrumento con su respetivo modelo y serie enunciado en la hoja 1 del presente certificado.</t>
  </si>
  <si>
    <t>Entre Patrón Nivel 1 ó SRP 55 y Equipo Nivel 2 ó Instrumento bajo calibración (IBC).</t>
  </si>
  <si>
    <r>
      <t xml:space="preserve">% Diferencia: </t>
    </r>
    <r>
      <rPr>
        <vertAlign val="superscript"/>
        <sz val="9"/>
        <color theme="1"/>
        <rFont val="Arial"/>
        <family val="2"/>
      </rPr>
      <t>3</t>
    </r>
  </si>
  <si>
    <r>
      <t xml:space="preserve">Diferencia Absoluta: </t>
    </r>
    <r>
      <rPr>
        <vertAlign val="superscript"/>
        <sz val="9"/>
        <color theme="1"/>
        <rFont val="Arial"/>
        <family val="2"/>
      </rPr>
      <t>4</t>
    </r>
  </si>
  <si>
    <t>0.0 ± 3.0 nmol/mol</t>
  </si>
  <si>
    <t>m</t>
  </si>
  <si>
    <t>Sección Transversal</t>
  </si>
  <si>
    <t>Factor K</t>
  </si>
  <si>
    <t>Ufinal</t>
  </si>
  <si>
    <t>U_Final_eval</t>
  </si>
  <si>
    <t>Ec Lineal Calibracion</t>
  </si>
  <si>
    <t>Ec Informe Cal</t>
  </si>
  <si>
    <t>Redondeo</t>
  </si>
  <si>
    <t>cifras</t>
  </si>
  <si>
    <r>
      <t>R</t>
    </r>
    <r>
      <rPr>
        <vertAlign val="superscript"/>
        <sz val="11"/>
        <color theme="1"/>
        <rFont val="Calibri"/>
        <family val="2"/>
        <scheme val="minor"/>
      </rPr>
      <t>2</t>
    </r>
  </si>
  <si>
    <t>U(X)</t>
  </si>
  <si>
    <t>CCQM.O3.2019</t>
  </si>
  <si>
    <t xml:space="preserve">Criterios de aceptación de la US-EPA (EPA-454/B-22-003), se dan a forma de información </t>
  </si>
  <si>
    <r>
      <rPr>
        <b/>
        <sz val="11"/>
        <color theme="1"/>
        <rFont val="Calibri"/>
        <family val="2"/>
        <scheme val="minor"/>
      </rPr>
      <t>REGLA DE DECISION SIMPLE, c</t>
    </r>
    <r>
      <rPr>
        <b/>
        <u/>
        <sz val="11"/>
        <color theme="1"/>
        <rFont val="Calibri"/>
        <family val="2"/>
        <scheme val="minor"/>
      </rPr>
      <t>orreción de datos a Slope y Offset inicial del EPB:</t>
    </r>
  </si>
  <si>
    <t>Categorization</t>
  </si>
  <si>
    <t>Datos de contacto cliente*</t>
  </si>
  <si>
    <t>Ciudad/País*</t>
  </si>
  <si>
    <t>Instrumento bajo Calibración (IBC)*</t>
  </si>
  <si>
    <t>Clasificación  IBC*</t>
  </si>
  <si>
    <t>Fabricante*</t>
  </si>
  <si>
    <t>Cliente*</t>
  </si>
  <si>
    <t>Modelo / Serie*</t>
  </si>
  <si>
    <t>Identificación del equipo*</t>
  </si>
  <si>
    <t>Nota 3: Los criterios de aceptación son valores que indica el método EPA-454/B-22-003 y se dan a manera de información</t>
  </si>
  <si>
    <r>
      <t xml:space="preserve">Para la calibración se empleó el método de fotometría de ozono </t>
    </r>
    <r>
      <rPr>
        <i/>
        <sz val="10"/>
        <color theme="1"/>
        <rFont val="Arial"/>
        <family val="2"/>
      </rPr>
      <t>EPA-454/B-22-003 JANUARY 2023 Transfer Standards for Calibration of Air Monitoring Analyzers for Ozone.</t>
    </r>
  </si>
  <si>
    <r>
      <rPr>
        <vertAlign val="superscript"/>
        <sz val="8"/>
        <color theme="1"/>
        <rFont val="Arial"/>
        <family val="2"/>
      </rPr>
      <t xml:space="preserve">1 </t>
    </r>
    <r>
      <rPr>
        <sz val="8"/>
        <color theme="1"/>
        <rFont val="Arial"/>
        <family val="2"/>
      </rPr>
      <t>Unidades en nmol/mol (1 nmol/mol = 1 ppb)</t>
    </r>
  </si>
  <si>
    <r>
      <rPr>
        <vertAlign val="superscript"/>
        <sz val="8"/>
        <color theme="1"/>
        <rFont val="Arial"/>
        <family val="2"/>
      </rPr>
      <t>2</t>
    </r>
    <r>
      <rPr>
        <sz val="8"/>
        <color theme="1"/>
        <rFont val="Arial"/>
        <family val="2"/>
      </rPr>
      <t xml:space="preserve"> Equipo Nivel 2, corresponde al Instrumento bajo Calibración (IBC)</t>
    </r>
  </si>
  <si>
    <r>
      <rPr>
        <vertAlign val="superscript"/>
        <sz val="8"/>
        <color theme="1"/>
        <rFont val="Arial"/>
        <family val="2"/>
      </rPr>
      <t>3</t>
    </r>
    <r>
      <rPr>
        <sz val="8"/>
        <color theme="1"/>
        <rFont val="Arial"/>
        <family val="2"/>
      </rPr>
      <t xml:space="preserve"> El criterio de aceptación de "% Diferencia" corresponde a un valor de menor a ± 3.1 %; se aplica a concentraciones mayores de 50 nmol/mol.</t>
    </r>
  </si>
  <si>
    <r>
      <rPr>
        <vertAlign val="superscript"/>
        <sz val="8"/>
        <color theme="1"/>
        <rFont val="Arial"/>
        <family val="2"/>
      </rPr>
      <t>4</t>
    </r>
    <r>
      <rPr>
        <sz val="8"/>
        <color theme="1"/>
        <rFont val="Arial"/>
        <family val="2"/>
      </rPr>
      <t xml:space="preserve"> El criterio de aceptación de "Diferencia Absoluta" corresponde a un valor menor a ± 1.5 nmol/mol; se aplica a concentraciones menores de 50 nmol/mol</t>
    </r>
  </si>
  <si>
    <r>
      <t xml:space="preserve"> Criterio de evaluación </t>
    </r>
    <r>
      <rPr>
        <vertAlign val="superscript"/>
        <sz val="10"/>
        <color theme="1"/>
        <rFont val="Arial"/>
        <family val="2"/>
      </rPr>
      <t>6</t>
    </r>
  </si>
  <si>
    <t>Intervalo EBP</t>
  </si>
  <si>
    <r>
      <t xml:space="preserve">Criterio de evaluación </t>
    </r>
    <r>
      <rPr>
        <vertAlign val="superscript"/>
        <sz val="10"/>
        <color theme="1"/>
        <rFont val="Arial"/>
        <family val="2"/>
      </rPr>
      <t>5</t>
    </r>
  </si>
  <si>
    <t>1.00 ± 0.03</t>
  </si>
  <si>
    <t>Intercepto (      )</t>
  </si>
  <si>
    <t>Pendiente (      )</t>
  </si>
  <si>
    <t>Intercepto (     )</t>
  </si>
  <si>
    <t>AUTORIZADO</t>
  </si>
  <si>
    <r>
      <t xml:space="preserve">
El contenido tabular y gráfico que se encuentra en el presente certificado, ha sido recopilado y procesado por el Laboratorio de Calidad de Aire – Calaire de la Universidad Nacional de Colombia, es para uso exclusivo de su destinatario intencional y puede contener información legalmente protegida por ser privilegiada o confidencial. Este certificado expresa fielmente el resultado de las mediciones realizadas; sin la aprobación previa y por escrito del laboratorio no se debe reproducir el certificado, excepto cuando se reproduce en su totalidad.
</t>
    </r>
    <r>
      <rPr>
        <i/>
        <sz val="7"/>
        <color theme="1"/>
        <rFont val="Arial"/>
        <family val="2"/>
      </rPr>
      <t>The tabular and graphical content found in this report and, has been collected and processed by the Laboratory of Air Quality - Calaire  de la Universidad Nacional de Colombia, it is for the exclusive use of the intended recipient and may contain legally protected information to be privileged or confidential. This certificate is an accurate record of the performed measurements results; without the prior and  written approval of the laboratory, the report should not be reproduced, except when reproduced in its entirety.</t>
    </r>
    <r>
      <rPr>
        <sz val="8"/>
        <color theme="1"/>
        <rFont val="Arial"/>
        <family val="2"/>
      </rPr>
      <t xml:space="preserve">
Los resultados contenidos en este certificado corresponden solo al instrumento bajo prueba y se refieren al momento y condiciones en que se realizan las mediciones. El laboratorio que lo emite no se responsabiliza de los perjuicios que puedan derivarse del uso inadecuado de los instrumentos calibrados. 
</t>
    </r>
    <r>
      <rPr>
        <i/>
        <sz val="7"/>
        <color theme="1"/>
        <rFont val="Arial"/>
        <family val="2"/>
      </rPr>
      <t>The results contained in this certificate correspond only to the instrument under test and refer to the time and conditions in which the measurements are made. The issuing laboratory assumes no responsibility for any  damages due to the misuse of the calibrated instruments.</t>
    </r>
    <r>
      <rPr>
        <sz val="8"/>
        <color theme="1"/>
        <rFont val="Arial"/>
        <family val="2"/>
      </rPr>
      <t xml:space="preserve">
</t>
    </r>
  </si>
  <si>
    <r>
      <t>U</t>
    </r>
    <r>
      <rPr>
        <vertAlign val="subscript"/>
        <sz val="11"/>
        <color theme="1"/>
        <rFont val="Arial"/>
        <family val="2"/>
      </rPr>
      <t>exp</t>
    </r>
    <r>
      <rPr>
        <sz val="11"/>
        <color theme="1"/>
        <rFont val="Arial"/>
        <family val="2"/>
      </rPr>
      <t>=</t>
    </r>
  </si>
  <si>
    <t xml:space="preserve">Uexp = Incertidumbre expandida </t>
  </si>
  <si>
    <t>x = Concentración generada del objeto bajo prueba.</t>
  </si>
  <si>
    <t>JGL</t>
  </si>
  <si>
    <t>MAH</t>
  </si>
  <si>
    <t>Notas:</t>
  </si>
  <si>
    <t>5.3 Criterio de verificación pendiente e intercepto de la calibración del IBC</t>
  </si>
  <si>
    <t>La información que se suministra a continuación corresponde a la pendiente e intercepto con el que llega el IBC al laboratorio y la pendiente e intercepto con el que se va, según aplicación o no de ajuste.</t>
  </si>
  <si>
    <t>Desv. Est.: Desviación estándar     * Temperatura ambiente: variación inferior a 1.6 °C para cada ciclo de prueba  y  Humedad relativa &lt; 50 %hr.
Presión Atmosférica (hPa) **: Es informativa, no tiene limite de variación establecida en el método de calibración. 
Las condiciones ambientales son monitoreadas durante las mediciones de calibración en los ciclos indicados</t>
  </si>
  <si>
    <t>El laboratorio Calaire aplica regla de decisión simple o aceptación simple según la JCGM 106:2012 e ILAC G8:09/2019; que consta de comparar el resultado del mensurando con las especificaciones (límites), sin incluir directamente la incertidumbre de medición. 
Para determinar la aplicación de ajuste la determinación se toma luego de evaluar 4 puntos de concentración en el intervalo de calibración, estos deben cumplir con la especificación de linealidad del fotómetro establecida por el fabricante.
La regla de decisión se aplica en conformidad al F-PSMT-05 Autorización Manipulación de Equipos, previamente comunicado al cliente.
El resultado de la aplicación de la regla de decisión queda indicada en la Nota 1.</t>
  </si>
  <si>
    <r>
      <rPr>
        <vertAlign val="superscript"/>
        <sz val="8"/>
        <color theme="1"/>
        <rFont val="Arial"/>
        <family val="2"/>
      </rPr>
      <t>5</t>
    </r>
    <r>
      <rPr>
        <sz val="8"/>
        <color theme="1"/>
        <rFont val="Arial"/>
        <family val="2"/>
      </rPr>
      <t xml:space="preserve"> El criterio de evaluación de cada una de las pendientes e interceptos corresponde a valores que indica el método EPA-454/B-22-003 y se dan a manera informativa</t>
    </r>
  </si>
  <si>
    <t>5.4 Criterio de desviación estándar de pendiente e intercepto de la calibración del IBC</t>
  </si>
  <si>
    <r>
      <rPr>
        <vertAlign val="superscript"/>
        <sz val="8"/>
        <color theme="1"/>
        <rFont val="Arial"/>
        <family val="2"/>
      </rPr>
      <t>6</t>
    </r>
    <r>
      <rPr>
        <sz val="8"/>
        <color theme="1"/>
        <rFont val="Arial"/>
        <family val="2"/>
      </rPr>
      <t xml:space="preserve"> El criterio de evaluación de estabilidad de las pendientes son valores que indica el método EPA-454/B-22-003 y se dan a manera informativa.</t>
    </r>
  </si>
  <si>
    <r>
      <t>1.   La información marcada con asterisco * de la hoja 1 del certificado ha sido suministrada por el cliente, el Laboratorio CALAIRE no asume responsabilidad por la veracidad de la misma.
2.   Los certificados sin firma no tienen validez; está prohibido la reproducción del símbolo de acreditación.</t>
    </r>
    <r>
      <rPr>
        <strike/>
        <sz val="8"/>
        <color theme="1"/>
        <rFont val="Arial"/>
        <family val="2"/>
      </rPr>
      <t xml:space="preserve">
</t>
    </r>
    <r>
      <rPr>
        <sz val="8"/>
        <color theme="1"/>
        <rFont val="Arial"/>
        <family val="2"/>
      </rPr>
      <t>3.   1 nmol/mol = 1 ppb (partes por billón).
4.   El separado decimal usado en el certificado es el punto "."</t>
    </r>
  </si>
  <si>
    <t>Nota: los valores de  x  están comprendidos en el intervalo de calibración de:</t>
  </si>
  <si>
    <t>Si</t>
  </si>
  <si>
    <t>&lt; 0.007 5</t>
  </si>
  <si>
    <t>&lt; 1.0</t>
  </si>
  <si>
    <t>Fotómetro de Referencia Estándar - NIST SRP 55</t>
  </si>
  <si>
    <t>646.03-24-013</t>
  </si>
  <si>
    <t>2023-11-16</t>
  </si>
  <si>
    <t>Sonda de Temperatura</t>
  </si>
  <si>
    <t xml:space="preserve">Sensor de Presión Barométrica </t>
  </si>
  <si>
    <t>S4440393</t>
  </si>
  <si>
    <t>Módulo de Presión</t>
  </si>
  <si>
    <t>Medidor de Flujo</t>
  </si>
  <si>
    <t>Sensor de Temperatura y Humedad</t>
  </si>
  <si>
    <t>LT-50292, LH-24772</t>
  </si>
  <si>
    <t>Guest1</t>
  </si>
  <si>
    <t>\\168.176.124.240\Lab_Calibración\2-REGISTROS\1-Informe de Calibracion\Year-2026\401-INT-55-Level2-T700\Archivos Calibración</t>
  </si>
  <si>
    <t>\\168.176.124.240\Lab_Calibración\2-REGISTROS\1-Informe de Calibracion\Year-2026\401-INT-55-Level2-T700\Condiciones Amb</t>
  </si>
  <si>
    <t>Date</t>
  </si>
  <si>
    <t>Cycle</t>
  </si>
  <si>
    <t>Point</t>
  </si>
  <si>
    <t xml:space="preserve">Primary SRP </t>
  </si>
  <si>
    <t>Prelim</t>
  </si>
  <si>
    <t>Scaler 1</t>
  </si>
  <si>
    <t>Scaler 2</t>
  </si>
  <si>
    <t>T1</t>
  </si>
  <si>
    <t>P (90 s intervals) c0.csv</t>
  </si>
  <si>
    <t>T700</t>
  </si>
  <si>
    <t>Cal26041600 c0.xls</t>
  </si>
  <si>
    <t>Cal26041600.xls</t>
  </si>
  <si>
    <t>0020172679_362 c0.xls</t>
  </si>
  <si>
    <t>NO</t>
  </si>
  <si>
    <t>Guest2</t>
  </si>
  <si>
    <t>P (90 s intervals) c1.csv</t>
  </si>
  <si>
    <t>Se realiza el ciclo 0 como ejercicio de auditoria pero no se realiza el cambio de pendiente e intercepto para evaluar de una vez tambien la calibración de 1 ciclo</t>
  </si>
  <si>
    <t>Cal26041602 c1.xls</t>
  </si>
  <si>
    <t>Cal26041602.xls</t>
  </si>
  <si>
    <t>Universidad Nacional de Colombia Sede Medellín, Laboratorio CALAIRE</t>
  </si>
  <si>
    <t>Bloque 19A, Nucleo Volador</t>
  </si>
  <si>
    <t>Medellín, Colombia</t>
  </si>
  <si>
    <t>Teledyne API</t>
  </si>
  <si>
    <t>INT55</t>
  </si>
  <si>
    <t>0020172679_365 c1.xls</t>
  </si>
  <si>
    <t>Transportable (campo)</t>
  </si>
  <si>
    <t>Dilution Calibrator</t>
  </si>
  <si>
    <t>UN-133494</t>
  </si>
  <si>
    <t>Cal26041602 c2.xls</t>
  </si>
  <si>
    <t>0020172679_365 c2.xls</t>
  </si>
  <si>
    <t>P (90 s intervals) c2.csv</t>
  </si>
  <si>
    <t>Cal26041700 c3.xls</t>
  </si>
  <si>
    <t>Cal26041700.xls</t>
  </si>
  <si>
    <t>0020172679_368 c3.xls</t>
  </si>
  <si>
    <t>P (90 s intervals) c3.csv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</si>
</sst>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43" formatCode="_-* #,##0.00_-;\-* #,##0.00_-;_-* &quot;-&quot;??_-;_-@_-"/>
    <numFmt numFmtId="164" formatCode="_(* #,##0.00_);_(* \(#,##0.00\);_(* &quot;-&quot;??_);_(@_)"/>
    <numFmt numFmtId="165" formatCode="0.0000"/>
    <numFmt numFmtId="166" formatCode="0.0"/>
    <numFmt numFmtId="167" formatCode="0.000"/>
    <numFmt numFmtId="168" formatCode="yyyy\-mm\-dd;@"/>
    <numFmt numFmtId="169" formatCode="0.000000"/>
    <numFmt numFmtId="170" formatCode="0.00000"/>
    <numFmt numFmtId="171" formatCode="0.0000000"/>
    <numFmt numFmtId="172" formatCode="0.000000000"/>
    <numFmt numFmtId="173" formatCode="yyyy\-mm\-dd"/>
    <numFmt numFmtId="174" formatCode="yy/mm/dd\ h:mm"/>
    <numFmt numFmtId="175" formatCode="yyyy/mm/dd;@"/>
    <numFmt numFmtId="176" formatCode="0.0000E+00"/>
    <numFmt numFmtId="177" formatCode="0.00000000"/>
    <numFmt numFmtId="178" formatCode="0.0000000000"/>
    <numFmt numFmtId="179" formatCode="[$-F400]h:mm:ss\ AM/PM"/>
    <numFmt numFmtId="180" formatCode="yy/mm/dd\ hh:mm"/>
    <numFmt numFmtId="181" formatCode="hh:mm:ss;@"/>
    <numFmt numFmtId="182" formatCode="yyyy/mm/dd\ hh:mm:ss"/>
    <numFmt numFmtId="183" formatCode="yy/mm/dd\ h:mm:ss"/>
    <numFmt numFmtId="184" formatCode="0.00000000000000000"/>
    <numFmt numFmtId="185" formatCode="0.0E+00"/>
    <numFmt numFmtId="186" formatCode="#,###.000\ ###"/>
    <numFmt numFmtId="187" formatCode="#,###.0000\ ###"/>
    <numFmt numFmtId="188" formatCode="0.0000%"/>
    <numFmt numFmtId="189" formatCode="0.000\ 0"/>
    <numFmt numFmtId="190" formatCode="#.###\ ###"/>
    <numFmt numFmtId="191" formatCode="#.###\ ##0"/>
    <numFmt numFmtId="192" formatCode="0.00000000E+00"/>
    <numFmt numFmtId="193" formatCode="h:mm:ss;@"/>
  </numFmts>
  <fonts count="89" x14ac:knownFonts="1">
    <font>
      <sz val="11"/>
      <color theme="1"/>
      <name val="Calibri"/>
      <family val="2"/>
      <scheme val="minor"/>
    </font>
    <font>
      <b/>
      <sz val="11"/>
      <color indexed="8"/>
      <name val="Times New Roman"/>
      <family val="1"/>
    </font>
    <font>
      <b/>
      <sz val="8"/>
      <color indexed="8"/>
      <name val="Times New Roman"/>
      <family val="1"/>
    </font>
    <font>
      <b/>
      <sz val="9"/>
      <color indexed="8"/>
      <name val="Times New Roman"/>
      <family val="1"/>
    </font>
    <font>
      <b/>
      <sz val="10"/>
      <name val="Arial"/>
      <family val="2"/>
    </font>
    <font>
      <sz val="8"/>
      <name val="Arial"/>
      <family val="2"/>
    </font>
    <font>
      <sz val="10"/>
      <name val="Arial"/>
      <family val="2"/>
    </font>
    <font>
      <b/>
      <sz val="11"/>
      <name val="Arial"/>
      <family val="2"/>
    </font>
    <font>
      <i/>
      <sz val="10"/>
      <name val="Arial"/>
      <family val="2"/>
    </font>
    <font>
      <sz val="10"/>
      <color indexed="8"/>
      <name val="Arial"/>
      <family val="2"/>
    </font>
    <font>
      <sz val="10"/>
      <color indexed="8"/>
      <name val="Arial"/>
      <family val="2"/>
    </font>
    <font>
      <b/>
      <sz val="9"/>
      <color indexed="81"/>
      <name val="Tahoma"/>
      <family val="2"/>
    </font>
    <font>
      <sz val="10"/>
      <name val="Arial"/>
      <family val="2"/>
    </font>
    <font>
      <sz val="9"/>
      <color indexed="8"/>
      <name val="Arial"/>
      <family val="2"/>
    </font>
    <font>
      <sz val="8"/>
      <name val="Calibri"/>
      <family val="2"/>
    </font>
    <font>
      <sz val="10"/>
      <name val="Arial"/>
      <family val="2"/>
    </font>
    <font>
      <sz val="11"/>
      <color theme="1"/>
      <name val="Calibri"/>
      <family val="2"/>
      <scheme val="minor"/>
    </font>
    <font>
      <sz val="11"/>
      <color rgb="FF006100"/>
      <name val="Calibri"/>
      <family val="2"/>
      <scheme val="minor"/>
    </font>
    <font>
      <b/>
      <sz val="11"/>
      <color theme="1"/>
      <name val="Calibri"/>
      <family val="2"/>
      <scheme val="minor"/>
    </font>
    <font>
      <sz val="11"/>
      <color theme="0" tint="-0.14999847407452621"/>
      <name val="Calibri"/>
      <family val="2"/>
      <scheme val="minor"/>
    </font>
    <font>
      <sz val="11"/>
      <color theme="0" tint="-0.14999847407452621"/>
      <name val="Times New Roman"/>
      <family val="1"/>
    </font>
    <font>
      <sz val="11"/>
      <color theme="1"/>
      <name val="Arial"/>
      <family val="2"/>
    </font>
    <font>
      <sz val="8"/>
      <color theme="1"/>
      <name val="Calibri"/>
      <family val="2"/>
      <scheme val="minor"/>
    </font>
    <font>
      <sz val="10"/>
      <color theme="1"/>
      <name val="Arial"/>
      <family val="2"/>
    </font>
    <font>
      <sz val="10"/>
      <color rgb="FF080000"/>
      <name val="Arial"/>
      <family val="2"/>
    </font>
    <font>
      <b/>
      <u/>
      <sz val="11"/>
      <color rgb="FFFF0000"/>
      <name val="Calibri"/>
      <family val="2"/>
      <scheme val="minor"/>
    </font>
    <font>
      <b/>
      <sz val="11"/>
      <color theme="1"/>
      <name val="Times New Roman"/>
      <family val="1"/>
    </font>
    <font>
      <sz val="9"/>
      <color theme="1"/>
      <name val="Arial"/>
      <family val="2"/>
    </font>
    <font>
      <b/>
      <sz val="9"/>
      <color theme="1"/>
      <name val="Arial"/>
      <family val="2"/>
    </font>
    <font>
      <b/>
      <sz val="10"/>
      <color theme="1"/>
      <name val="Arial"/>
      <family val="2"/>
    </font>
    <font>
      <sz val="10"/>
      <color theme="1"/>
      <name val="Calibri"/>
      <family val="2"/>
      <scheme val="minor"/>
    </font>
    <font>
      <b/>
      <sz val="11"/>
      <color rgb="FFFF0000"/>
      <name val="Calibri"/>
      <family val="2"/>
      <scheme val="minor"/>
    </font>
    <font>
      <sz val="11"/>
      <color rgb="FF080000"/>
      <name val="Arial"/>
      <family val="2"/>
    </font>
    <font>
      <b/>
      <sz val="11"/>
      <name val="Calibri"/>
      <family val="2"/>
      <scheme val="minor"/>
    </font>
    <font>
      <b/>
      <sz val="11"/>
      <color theme="1"/>
      <name val="Arial"/>
      <family val="2"/>
    </font>
    <font>
      <sz val="24"/>
      <color theme="1"/>
      <name val="Calibri"/>
      <family val="2"/>
      <scheme val="minor"/>
    </font>
    <font>
      <sz val="11"/>
      <color theme="1"/>
      <name val="Calibri"/>
      <family val="2"/>
    </font>
    <font>
      <b/>
      <sz val="11"/>
      <color rgb="FFFFFF00"/>
      <name val="Calibri"/>
      <family val="2"/>
      <scheme val="minor"/>
    </font>
    <font>
      <b/>
      <sz val="10"/>
      <color rgb="FFFFFF00"/>
      <name val="Arial"/>
      <family val="2"/>
    </font>
    <font>
      <b/>
      <sz val="11"/>
      <color theme="1"/>
      <name val="Calibri"/>
      <family val="2"/>
    </font>
    <font>
      <sz val="9"/>
      <color indexed="81"/>
      <name val="Tahoma"/>
      <family val="2"/>
    </font>
    <font>
      <b/>
      <sz val="9"/>
      <color theme="1"/>
      <name val="Calibri"/>
      <family val="2"/>
      <scheme val="minor"/>
    </font>
    <font>
      <b/>
      <sz val="9"/>
      <color theme="1"/>
      <name val="Calibri"/>
      <family val="2"/>
    </font>
    <font>
      <b/>
      <sz val="9"/>
      <name val="Calibri"/>
      <family val="2"/>
      <scheme val="minor"/>
    </font>
    <font>
      <sz val="9"/>
      <color theme="1"/>
      <name val="Calibri"/>
      <family val="2"/>
      <scheme val="minor"/>
    </font>
    <font>
      <b/>
      <u/>
      <sz val="11"/>
      <color theme="1"/>
      <name val="Calibri"/>
      <family val="2"/>
      <scheme val="minor"/>
    </font>
    <font>
      <u/>
      <sz val="11"/>
      <color theme="1"/>
      <name val="Calibri"/>
      <family val="2"/>
      <scheme val="minor"/>
    </font>
    <font>
      <sz val="8"/>
      <color theme="1"/>
      <name val="Arial"/>
      <family val="2"/>
    </font>
    <font>
      <b/>
      <sz val="10"/>
      <color theme="1"/>
      <name val="Calibri"/>
      <family val="2"/>
      <scheme val="minor"/>
    </font>
    <font>
      <b/>
      <u/>
      <sz val="11"/>
      <color theme="1"/>
      <name val="Arial"/>
      <family val="2"/>
    </font>
    <font>
      <b/>
      <sz val="12"/>
      <color rgb="FFFF0000"/>
      <name val="Calibri"/>
      <family val="2"/>
      <scheme val="minor"/>
    </font>
    <font>
      <b/>
      <sz val="11"/>
      <color rgb="FFC00000"/>
      <name val="Arial"/>
      <family val="2"/>
    </font>
    <font>
      <sz val="7"/>
      <name val="Arial"/>
      <family val="2"/>
    </font>
    <font>
      <sz val="6"/>
      <name val="Arial"/>
      <family val="2"/>
    </font>
    <font>
      <sz val="7"/>
      <color theme="0" tint="-0.14999847407452621"/>
      <name val="Calibri"/>
      <family val="2"/>
      <scheme val="minor"/>
    </font>
    <font>
      <sz val="8"/>
      <color theme="0"/>
      <name val="Arial"/>
      <family val="2"/>
    </font>
    <font>
      <sz val="8"/>
      <color theme="0" tint="-0.14999847407452621"/>
      <name val="Calibri"/>
      <family val="2"/>
      <scheme val="minor"/>
    </font>
    <font>
      <sz val="11"/>
      <color theme="0"/>
      <name val="Calibri"/>
      <family val="2"/>
      <scheme val="minor"/>
    </font>
    <font>
      <sz val="10"/>
      <color theme="0" tint="-4.9989318521683403E-2"/>
      <name val="Arial"/>
      <family val="2"/>
    </font>
    <font>
      <sz val="8"/>
      <name val="Calibri"/>
      <family val="2"/>
      <scheme val="minor"/>
    </font>
    <font>
      <b/>
      <sz val="11"/>
      <color theme="9" tint="-0.249977111117893"/>
      <name val="Calibri"/>
      <family val="2"/>
      <scheme val="minor"/>
    </font>
    <font>
      <b/>
      <sz val="12"/>
      <color rgb="FF0000FF"/>
      <name val="Calibri"/>
      <family val="2"/>
    </font>
    <font>
      <b/>
      <sz val="11"/>
      <color rgb="FF008080"/>
      <name val="Calibri"/>
      <family val="2"/>
    </font>
    <font>
      <b/>
      <sz val="11"/>
      <color rgb="FFC00000"/>
      <name val="Calibri"/>
      <family val="2"/>
      <scheme val="minor"/>
    </font>
    <font>
      <sz val="14"/>
      <color rgb="FFC00000"/>
      <name val="Calibri"/>
      <family val="2"/>
      <scheme val="minor"/>
    </font>
    <font>
      <b/>
      <sz val="9"/>
      <color rgb="FF000000"/>
      <name val="Tahoma"/>
      <family val="2"/>
    </font>
    <font>
      <u/>
      <sz val="11"/>
      <color theme="10"/>
      <name val="Calibri"/>
      <family val="2"/>
      <scheme val="minor"/>
    </font>
    <font>
      <sz val="9"/>
      <color rgb="FF000000"/>
      <name val="Tahoma"/>
      <family val="2"/>
    </font>
    <font>
      <sz val="11"/>
      <name val="Arial"/>
      <family val="2"/>
    </font>
    <font>
      <b/>
      <i/>
      <sz val="10"/>
      <color theme="1"/>
      <name val="Calibri"/>
      <family val="2"/>
      <scheme val="minor"/>
    </font>
    <font>
      <vertAlign val="superscript"/>
      <sz val="9"/>
      <color theme="1"/>
      <name val="Arial"/>
      <family val="2"/>
    </font>
    <font>
      <vertAlign val="superscript"/>
      <sz val="11"/>
      <color theme="1"/>
      <name val="Calibri"/>
      <family val="2"/>
      <scheme val="minor"/>
    </font>
    <font>
      <b/>
      <sz val="28"/>
      <color theme="1"/>
      <name val="Georgia"/>
      <family val="1"/>
    </font>
    <font>
      <b/>
      <sz val="24"/>
      <color theme="1"/>
      <name val="Algerian"/>
      <family val="5"/>
    </font>
    <font>
      <b/>
      <sz val="14"/>
      <color theme="1"/>
      <name val="Arial"/>
      <family val="2"/>
    </font>
    <font>
      <i/>
      <sz val="10"/>
      <color theme="1"/>
      <name val="Arial"/>
      <family val="2"/>
    </font>
    <font>
      <i/>
      <sz val="9"/>
      <color theme="1"/>
      <name val="Arial"/>
      <family val="2"/>
    </font>
    <font>
      <i/>
      <sz val="7"/>
      <color theme="1"/>
      <name val="Arial"/>
      <family val="2"/>
    </font>
    <font>
      <b/>
      <sz val="8"/>
      <color theme="1"/>
      <name val="Arial"/>
      <family val="2"/>
    </font>
    <font>
      <vertAlign val="superscript"/>
      <sz val="8"/>
      <color theme="1"/>
      <name val="Arial"/>
      <family val="2"/>
    </font>
    <font>
      <b/>
      <sz val="7"/>
      <color theme="1"/>
      <name val="Arial"/>
      <family val="2"/>
    </font>
    <font>
      <vertAlign val="superscript"/>
      <sz val="10"/>
      <color theme="1"/>
      <name val="Arial"/>
      <family val="2"/>
    </font>
    <font>
      <b/>
      <i/>
      <sz val="10"/>
      <color theme="1"/>
      <name val="Arial"/>
      <family val="2"/>
    </font>
    <font>
      <b/>
      <sz val="14"/>
      <name val="Arial"/>
      <family val="2"/>
    </font>
    <font>
      <sz val="16"/>
      <color theme="1"/>
      <name val="Arial"/>
      <family val="2"/>
    </font>
    <font>
      <sz val="14"/>
      <color theme="1"/>
      <name val="Arial"/>
      <family val="2"/>
    </font>
    <font>
      <vertAlign val="subscript"/>
      <sz val="11"/>
      <color theme="1"/>
      <name val="Arial"/>
      <family val="2"/>
    </font>
    <font>
      <b/>
      <i/>
      <sz val="11"/>
      <color theme="1"/>
      <name val="Arial"/>
      <family val="2"/>
    </font>
    <font>
      <strike/>
      <sz val="8"/>
      <color theme="1"/>
      <name val="Arial"/>
      <family val="2"/>
    </font>
  </fonts>
  <fills count="34">
    <fill>
      <patternFill patternType="none"/>
    </fill>
    <fill>
      <patternFill patternType="gray125"/>
    </fill>
    <fill>
      <patternFill patternType="solid">
        <fgColor indexed="9"/>
        <bgColor indexed="26"/>
      </patternFill>
    </fill>
    <fill>
      <patternFill patternType="solid">
        <fgColor indexed="9"/>
        <bgColor indexed="64"/>
      </patternFill>
    </fill>
    <fill>
      <patternFill patternType="solid">
        <fgColor rgb="FFC6EFCE"/>
      </patternFill>
    </fill>
    <fill>
      <patternFill patternType="solid">
        <fgColor theme="0"/>
        <bgColor indexed="26"/>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34998626667073579"/>
        <bgColor indexed="26"/>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499984740745262"/>
        <bgColor indexed="26"/>
      </patternFill>
    </fill>
    <fill>
      <patternFill patternType="solid">
        <fgColor theme="0"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theme="9" tint="0.79998168889431442"/>
        <bgColor indexed="64"/>
      </patternFill>
    </fill>
    <fill>
      <patternFill patternType="solid">
        <fgColor rgb="FFFFFF00"/>
        <bgColor indexed="26"/>
      </patternFill>
    </fill>
    <fill>
      <patternFill patternType="solid">
        <fgColor theme="0" tint="-0.14999847407452621"/>
        <bgColor indexed="26"/>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5" tint="0.59999389629810485"/>
        <bgColor indexed="26"/>
      </patternFill>
    </fill>
    <fill>
      <patternFill patternType="solid">
        <fgColor theme="3" tint="0.39997558519241921"/>
        <bgColor indexed="26"/>
      </patternFill>
    </fill>
    <fill>
      <patternFill patternType="solid">
        <fgColor theme="2" tint="-0.499984740745262"/>
        <bgColor indexed="26"/>
      </patternFill>
    </fill>
    <fill>
      <patternFill patternType="solid">
        <fgColor theme="6" tint="-0.249977111117893"/>
        <bgColor indexed="64"/>
      </patternFill>
    </fill>
  </fills>
  <borders count="138">
    <border>
      <left/>
      <right/>
      <top/>
      <bottom/>
      <diagonal/>
    </border>
    <border>
      <left style="thin">
        <color indexed="8"/>
      </left>
      <right style="thin">
        <color indexed="8"/>
      </right>
      <top style="thin">
        <color indexed="8"/>
      </top>
      <bottom style="thin">
        <color indexed="8"/>
      </bottom>
      <diagonal/>
    </border>
    <border>
      <left/>
      <right/>
      <top style="double">
        <color indexed="64"/>
      </top>
      <bottom/>
      <diagonal/>
    </border>
    <border>
      <left/>
      <right/>
      <top/>
      <bottom style="dashed">
        <color indexed="64"/>
      </bottom>
      <diagonal/>
    </border>
    <border>
      <left/>
      <right/>
      <top/>
      <bottom style="double">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8"/>
      </left>
      <right style="thin">
        <color indexed="8"/>
      </right>
      <top/>
      <bottom style="thin">
        <color indexed="8"/>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top style="thin">
        <color indexed="64"/>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thin">
        <color auto="1"/>
      </right>
      <top style="thin">
        <color auto="1"/>
      </top>
      <bottom style="thin">
        <color auto="1"/>
      </bottom>
      <diagonal/>
    </border>
    <border>
      <left/>
      <right/>
      <top style="thin">
        <color indexed="64"/>
      </top>
      <bottom/>
      <diagonal/>
    </border>
    <border>
      <left style="thin">
        <color indexed="64"/>
      </left>
      <right/>
      <top style="medium">
        <color indexed="64"/>
      </top>
      <bottom style="medium">
        <color indexed="64"/>
      </bottom>
      <diagonal/>
    </border>
    <border>
      <left style="thin">
        <color indexed="8"/>
      </left>
      <right/>
      <top style="thin">
        <color indexed="8"/>
      </top>
      <bottom style="thin">
        <color indexed="8"/>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indexed="64"/>
      </right>
      <top style="medium">
        <color indexed="64"/>
      </top>
      <bottom style="medium">
        <color indexed="64"/>
      </bottom>
      <diagonal/>
    </border>
    <border>
      <left/>
      <right/>
      <top style="thin">
        <color indexed="64"/>
      </top>
      <bottom style="medium">
        <color rgb="FF7030A0"/>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
      <left/>
      <right/>
      <top/>
      <bottom style="thick">
        <color theme="3" tint="0.39997558519241921"/>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top style="thin">
        <color indexed="8"/>
      </top>
      <bottom style="thin">
        <color indexed="8"/>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style="medium">
        <color theme="1"/>
      </bottom>
      <diagonal/>
    </border>
    <border>
      <left/>
      <right style="thin">
        <color indexed="64"/>
      </right>
      <top style="thin">
        <color indexed="64"/>
      </top>
      <bottom style="medium">
        <color theme="1"/>
      </bottom>
      <diagonal/>
    </border>
    <border>
      <left style="thin">
        <color indexed="64"/>
      </left>
      <right/>
      <top style="medium">
        <color theme="1"/>
      </top>
      <bottom style="medium">
        <color theme="1"/>
      </bottom>
      <diagonal/>
    </border>
    <border>
      <left style="thin">
        <color auto="1"/>
      </left>
      <right/>
      <top style="thin">
        <color auto="1"/>
      </top>
      <bottom style="thin">
        <color auto="1"/>
      </bottom>
      <diagonal/>
    </border>
    <border>
      <left/>
      <right/>
      <top style="thin">
        <color indexed="64"/>
      </top>
      <bottom style="thin">
        <color indexed="64"/>
      </bottom>
      <diagonal/>
    </border>
  </borders>
  <cellStyleXfs count="14">
    <xf numFmtId="0" fontId="0" fillId="0" borderId="0"/>
    <xf numFmtId="0" fontId="17" fillId="4" borderId="0" applyNumberFormat="0" applyBorder="0" applyAlignment="0" applyProtection="0"/>
    <xf numFmtId="164" fontId="6" fillId="0" borderId="0" applyFont="0" applyFill="0" applyBorder="0" applyAlignment="0" applyProtection="0"/>
    <xf numFmtId="0" fontId="6" fillId="0" borderId="0"/>
    <xf numFmtId="0" fontId="6" fillId="0" borderId="0"/>
    <xf numFmtId="0" fontId="12" fillId="0" borderId="0"/>
    <xf numFmtId="0" fontId="6" fillId="0" borderId="0"/>
    <xf numFmtId="0" fontId="6" fillId="0" borderId="0"/>
    <xf numFmtId="0" fontId="15" fillId="0" borderId="0"/>
    <xf numFmtId="9" fontId="16" fillId="0" borderId="0" applyFont="0" applyFill="0" applyBorder="0" applyAlignment="0" applyProtection="0"/>
    <xf numFmtId="0" fontId="6" fillId="0" borderId="0"/>
    <xf numFmtId="0" fontId="66" fillId="0" borderId="0" applyNumberFormat="0" applyFill="0" applyBorder="0" applyAlignment="0" applyProtection="0"/>
    <xf numFmtId="0" fontId="6" fillId="0" borderId="0"/>
    <xf numFmtId="43" fontId="6" fillId="0" borderId="0" applyFont="0" applyFill="0" applyBorder="0" applyAlignment="0" applyProtection="0"/>
  </cellStyleXfs>
  <cellXfs count="1056">
    <xf numFmtId="0" fontId="0" fillId="0" borderId="0" xfId="0"/>
    <xf numFmtId="0" fontId="19" fillId="0" borderId="0" xfId="0" applyFont="1"/>
    <xf numFmtId="0" fontId="20" fillId="0" borderId="0" xfId="0" applyFont="1"/>
    <xf numFmtId="0" fontId="19" fillId="0" borderId="0" xfId="0" applyFont="1" applyAlignment="1">
      <alignment horizontal="right"/>
    </xf>
    <xf numFmtId="165" fontId="19" fillId="0" borderId="0" xfId="0" applyNumberFormat="1" applyFont="1" applyAlignment="1">
      <alignment horizontal="center"/>
    </xf>
    <xf numFmtId="0" fontId="21" fillId="2" borderId="0" xfId="0" applyFont="1" applyFill="1" applyProtection="1">
      <protection locked="0"/>
    </xf>
    <xf numFmtId="0" fontId="21" fillId="2" borderId="0" xfId="0" applyFont="1" applyFill="1"/>
    <xf numFmtId="0" fontId="4" fillId="2" borderId="0" xfId="0" applyFont="1" applyFill="1"/>
    <xf numFmtId="0" fontId="21" fillId="2" borderId="1" xfId="0" applyFont="1" applyFill="1" applyBorder="1" applyAlignment="1">
      <alignment horizontal="left" vertical="center"/>
    </xf>
    <xf numFmtId="0" fontId="0" fillId="0" borderId="0" xfId="0" applyAlignment="1">
      <alignment horizontal="center"/>
    </xf>
    <xf numFmtId="0" fontId="6" fillId="0" borderId="0" xfId="0" applyFont="1"/>
    <xf numFmtId="0" fontId="0" fillId="0" borderId="0" xfId="0" applyProtection="1">
      <protection locked="0"/>
    </xf>
    <xf numFmtId="0" fontId="0" fillId="6" borderId="0" xfId="0" applyFill="1"/>
    <xf numFmtId="166" fontId="24" fillId="6" borderId="0" xfId="0" applyNumberFormat="1" applyFont="1" applyFill="1" applyAlignment="1">
      <alignment horizontal="center"/>
    </xf>
    <xf numFmtId="0" fontId="23" fillId="6" borderId="0" xfId="0" applyFont="1" applyFill="1" applyAlignment="1">
      <alignment vertical="center"/>
    </xf>
    <xf numFmtId="0" fontId="23" fillId="6" borderId="0" xfId="0" applyFont="1" applyFill="1" applyAlignment="1">
      <alignment horizontal="center" vertical="center"/>
    </xf>
    <xf numFmtId="167" fontId="23" fillId="6" borderId="0" xfId="0" applyNumberFormat="1" applyFont="1" applyFill="1" applyAlignment="1">
      <alignment horizontal="center" vertical="center"/>
    </xf>
    <xf numFmtId="0" fontId="18" fillId="8" borderId="10" xfId="0" applyFont="1" applyFill="1" applyBorder="1" applyAlignment="1">
      <alignment horizontal="center"/>
    </xf>
    <xf numFmtId="0" fontId="18" fillId="8" borderId="11" xfId="0" applyFont="1" applyFill="1" applyBorder="1" applyAlignment="1">
      <alignment horizontal="center"/>
    </xf>
    <xf numFmtId="0" fontId="18" fillId="8" borderId="12" xfId="0" applyFont="1" applyFill="1" applyBorder="1" applyAlignment="1">
      <alignment horizontal="center"/>
    </xf>
    <xf numFmtId="0" fontId="18" fillId="8" borderId="15" xfId="0" applyFont="1" applyFill="1" applyBorder="1" applyAlignment="1">
      <alignment horizontal="right"/>
    </xf>
    <xf numFmtId="0" fontId="18" fillId="8" borderId="6" xfId="0" applyFont="1" applyFill="1" applyBorder="1" applyAlignment="1">
      <alignment horizontal="right"/>
    </xf>
    <xf numFmtId="0" fontId="18" fillId="8" borderId="17" xfId="0" applyFont="1" applyFill="1" applyBorder="1" applyAlignment="1">
      <alignment horizontal="center"/>
    </xf>
    <xf numFmtId="0" fontId="0" fillId="8" borderId="15" xfId="0" applyFill="1" applyBorder="1"/>
    <xf numFmtId="0" fontId="23" fillId="6" borderId="0" xfId="0" applyFont="1" applyFill="1" applyAlignment="1">
      <alignment horizontal="center" vertical="center" textRotation="90"/>
    </xf>
    <xf numFmtId="0" fontId="29" fillId="6" borderId="0" xfId="0" applyFont="1" applyFill="1" applyAlignment="1">
      <alignment vertical="center"/>
    </xf>
    <xf numFmtId="166" fontId="0" fillId="0" borderId="0" xfId="0" applyNumberFormat="1" applyAlignment="1">
      <alignment horizontal="center"/>
    </xf>
    <xf numFmtId="0" fontId="18" fillId="12" borderId="6" xfId="0" applyFont="1" applyFill="1" applyBorder="1" applyAlignment="1">
      <alignment horizontal="center" vertical="center"/>
    </xf>
    <xf numFmtId="0" fontId="18" fillId="12" borderId="28" xfId="0" applyFont="1" applyFill="1" applyBorder="1" applyAlignment="1">
      <alignment horizontal="center" vertical="center"/>
    </xf>
    <xf numFmtId="0" fontId="18" fillId="12" borderId="22" xfId="0" applyFont="1" applyFill="1" applyBorder="1" applyAlignment="1">
      <alignment horizontal="center" vertical="center"/>
    </xf>
    <xf numFmtId="0" fontId="18" fillId="12" borderId="29" xfId="0" applyFont="1" applyFill="1" applyBorder="1" applyAlignment="1">
      <alignment horizontal="center" vertical="center"/>
    </xf>
    <xf numFmtId="2" fontId="6" fillId="0" borderId="0" xfId="0" applyNumberFormat="1" applyFont="1"/>
    <xf numFmtId="0" fontId="6" fillId="0" borderId="0" xfId="3"/>
    <xf numFmtId="166" fontId="6" fillId="0" borderId="0" xfId="0" applyNumberFormat="1" applyFont="1"/>
    <xf numFmtId="0" fontId="0" fillId="12" borderId="29" xfId="0" applyFill="1" applyBorder="1" applyAlignment="1">
      <alignment horizontal="center" vertical="center" wrapText="1"/>
    </xf>
    <xf numFmtId="170" fontId="6" fillId="0" borderId="0" xfId="0" applyNumberFormat="1" applyFont="1"/>
    <xf numFmtId="170" fontId="0" fillId="0" borderId="0" xfId="0" applyNumberFormat="1"/>
    <xf numFmtId="169" fontId="6" fillId="6" borderId="18" xfId="0" applyNumberFormat="1" applyFont="1" applyFill="1" applyBorder="1" applyAlignment="1">
      <alignment horizontal="center" vertical="center" wrapText="1"/>
    </xf>
    <xf numFmtId="0" fontId="18" fillId="14" borderId="29" xfId="0" applyFont="1" applyFill="1" applyBorder="1" applyAlignment="1">
      <alignment horizontal="center" vertical="center"/>
    </xf>
    <xf numFmtId="166" fontId="6" fillId="0" borderId="0" xfId="3" applyNumberFormat="1"/>
    <xf numFmtId="2" fontId="6" fillId="6" borderId="0" xfId="0" applyNumberFormat="1" applyFont="1" applyFill="1" applyAlignment="1">
      <alignment horizontal="center" vertical="center" wrapText="1"/>
    </xf>
    <xf numFmtId="170" fontId="6" fillId="0" borderId="0" xfId="3" applyNumberFormat="1"/>
    <xf numFmtId="169" fontId="6" fillId="6" borderId="0" xfId="0" applyNumberFormat="1" applyFont="1" applyFill="1" applyAlignment="1">
      <alignment horizontal="center" vertical="center" wrapText="1"/>
    </xf>
    <xf numFmtId="166" fontId="6" fillId="0" borderId="0" xfId="3" applyNumberFormat="1" applyAlignment="1">
      <alignment horizontal="center"/>
    </xf>
    <xf numFmtId="0" fontId="6" fillId="6" borderId="0" xfId="0" applyFont="1" applyFill="1"/>
    <xf numFmtId="0" fontId="6" fillId="6" borderId="0" xfId="3" applyFill="1" applyAlignment="1">
      <alignment horizontal="center"/>
    </xf>
    <xf numFmtId="172" fontId="6" fillId="6" borderId="0" xfId="0" applyNumberFormat="1" applyFont="1" applyFill="1"/>
    <xf numFmtId="0" fontId="6" fillId="6" borderId="0" xfId="3" applyFill="1"/>
    <xf numFmtId="2" fontId="6" fillId="6" borderId="0" xfId="0" applyNumberFormat="1" applyFont="1" applyFill="1"/>
    <xf numFmtId="166" fontId="6" fillId="6" borderId="0" xfId="0" applyNumberFormat="1" applyFont="1" applyFill="1"/>
    <xf numFmtId="0" fontId="0" fillId="6" borderId="0" xfId="0" applyFill="1" applyAlignment="1">
      <alignment horizontal="center"/>
    </xf>
    <xf numFmtId="0" fontId="21" fillId="0" borderId="0" xfId="0" applyFont="1"/>
    <xf numFmtId="167" fontId="27" fillId="6" borderId="0" xfId="0" applyNumberFormat="1" applyFont="1" applyFill="1" applyAlignment="1">
      <alignment horizontal="center" vertical="center"/>
    </xf>
    <xf numFmtId="0" fontId="27" fillId="6" borderId="0" xfId="0" applyFont="1" applyFill="1" applyAlignment="1">
      <alignment vertical="center"/>
    </xf>
    <xf numFmtId="166" fontId="0" fillId="6" borderId="18" xfId="0" applyNumberFormat="1" applyFill="1" applyBorder="1" applyAlignment="1">
      <alignment horizontal="center"/>
    </xf>
    <xf numFmtId="20" fontId="0" fillId="7" borderId="18" xfId="0" applyNumberFormat="1" applyFill="1" applyBorder="1" applyAlignment="1" applyProtection="1">
      <alignment horizontal="center" vertical="center"/>
      <protection locked="0"/>
    </xf>
    <xf numFmtId="0" fontId="18" fillId="8" borderId="50" xfId="0" applyFont="1" applyFill="1" applyBorder="1" applyAlignment="1">
      <alignment horizontal="center"/>
    </xf>
    <xf numFmtId="166" fontId="0" fillId="0" borderId="18" xfId="0" applyNumberFormat="1" applyBorder="1" applyAlignment="1">
      <alignment horizontal="center"/>
    </xf>
    <xf numFmtId="165" fontId="0" fillId="6" borderId="17" xfId="0" applyNumberFormat="1" applyFill="1" applyBorder="1" applyAlignment="1">
      <alignment horizontal="center"/>
    </xf>
    <xf numFmtId="165" fontId="0" fillId="6" borderId="18" xfId="0" applyNumberFormat="1" applyFill="1" applyBorder="1" applyAlignment="1">
      <alignment horizontal="center"/>
    </xf>
    <xf numFmtId="165" fontId="0" fillId="6" borderId="13" xfId="0" applyNumberFormat="1" applyFill="1" applyBorder="1" applyAlignment="1">
      <alignment horizontal="center"/>
    </xf>
    <xf numFmtId="165" fontId="0" fillId="6" borderId="7" xfId="0" applyNumberFormat="1" applyFill="1" applyBorder="1" applyAlignment="1">
      <alignment horizontal="center"/>
    </xf>
    <xf numFmtId="166" fontId="24" fillId="6" borderId="16" xfId="0" applyNumberFormat="1" applyFont="1" applyFill="1" applyBorder="1" applyAlignment="1">
      <alignment horizontal="center"/>
    </xf>
    <xf numFmtId="166" fontId="24" fillId="6" borderId="46" xfId="0" applyNumberFormat="1" applyFont="1" applyFill="1" applyBorder="1" applyAlignment="1">
      <alignment horizontal="center"/>
    </xf>
    <xf numFmtId="166" fontId="24" fillId="6" borderId="48" xfId="0" applyNumberFormat="1" applyFont="1" applyFill="1" applyBorder="1" applyAlignment="1">
      <alignment horizontal="center"/>
    </xf>
    <xf numFmtId="166" fontId="24" fillId="6" borderId="17" xfId="0" applyNumberFormat="1" applyFont="1" applyFill="1" applyBorder="1" applyAlignment="1">
      <alignment horizontal="center"/>
    </xf>
    <xf numFmtId="166" fontId="24" fillId="6" borderId="18" xfId="0" applyNumberFormat="1" applyFont="1" applyFill="1" applyBorder="1" applyAlignment="1">
      <alignment horizontal="center"/>
    </xf>
    <xf numFmtId="166" fontId="24" fillId="6" borderId="37" xfId="0" applyNumberFormat="1" applyFont="1" applyFill="1" applyBorder="1" applyAlignment="1">
      <alignment horizontal="center"/>
    </xf>
    <xf numFmtId="166" fontId="24" fillId="6" borderId="10" xfId="0" applyNumberFormat="1" applyFont="1" applyFill="1" applyBorder="1" applyAlignment="1">
      <alignment horizontal="center"/>
    </xf>
    <xf numFmtId="166" fontId="24" fillId="6" borderId="11" xfId="0" applyNumberFormat="1" applyFont="1" applyFill="1" applyBorder="1" applyAlignment="1">
      <alignment horizontal="center"/>
    </xf>
    <xf numFmtId="166" fontId="24" fillId="6" borderId="12" xfId="0" applyNumberFormat="1" applyFont="1" applyFill="1" applyBorder="1" applyAlignment="1">
      <alignment horizontal="center"/>
    </xf>
    <xf numFmtId="0" fontId="18" fillId="8" borderId="16" xfId="0" applyFont="1" applyFill="1" applyBorder="1"/>
    <xf numFmtId="0" fontId="18" fillId="8" borderId="18" xfId="0" applyFont="1" applyFill="1" applyBorder="1"/>
    <xf numFmtId="0" fontId="0" fillId="0" borderId="18" xfId="0" applyBorder="1" applyAlignment="1">
      <alignment horizontal="center"/>
    </xf>
    <xf numFmtId="0" fontId="0" fillId="0" borderId="0" xfId="0" applyAlignment="1" applyProtection="1">
      <alignment horizontal="center"/>
      <protection locked="0"/>
    </xf>
    <xf numFmtId="2" fontId="0" fillId="6" borderId="46" xfId="0" applyNumberFormat="1" applyFill="1" applyBorder="1" applyAlignment="1">
      <alignment horizontal="center" vertical="center" wrapText="1"/>
    </xf>
    <xf numFmtId="2" fontId="6" fillId="6" borderId="46" xfId="3" applyNumberFormat="1" applyFill="1" applyBorder="1" applyAlignment="1">
      <alignment horizontal="center" vertical="center" wrapText="1"/>
    </xf>
    <xf numFmtId="2" fontId="0" fillId="6" borderId="8" xfId="0" applyNumberFormat="1" applyFill="1" applyBorder="1" applyAlignment="1">
      <alignment horizontal="center" vertical="center" wrapText="1"/>
    </xf>
    <xf numFmtId="0" fontId="0" fillId="0" borderId="18" xfId="0" applyBorder="1" applyAlignment="1">
      <alignment horizontal="center" vertical="center"/>
    </xf>
    <xf numFmtId="0" fontId="17" fillId="4" borderId="18" xfId="1" applyBorder="1" applyAlignment="1" applyProtection="1">
      <alignment horizontal="center"/>
      <protection locked="0"/>
    </xf>
    <xf numFmtId="2" fontId="6" fillId="0" borderId="0" xfId="0" applyNumberFormat="1" applyFont="1" applyAlignment="1" applyProtection="1">
      <alignment horizontal="center" vertical="center"/>
      <protection locked="0"/>
    </xf>
    <xf numFmtId="0" fontId="6" fillId="0" borderId="0" xfId="3" applyAlignment="1" applyProtection="1">
      <alignment horizontal="center"/>
      <protection locked="0"/>
    </xf>
    <xf numFmtId="0" fontId="0" fillId="6" borderId="0" xfId="0" applyFill="1" applyAlignment="1" applyProtection="1">
      <alignment horizontal="center"/>
      <protection locked="0"/>
    </xf>
    <xf numFmtId="2" fontId="0" fillId="0" borderId="0" xfId="0" applyNumberFormat="1" applyAlignment="1" applyProtection="1">
      <alignment horizontal="center"/>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174" fontId="0" fillId="7" borderId="18" xfId="0" applyNumberFormat="1" applyFill="1" applyBorder="1" applyAlignment="1" applyProtection="1">
      <alignment horizontal="center" vertical="center"/>
      <protection locked="0"/>
    </xf>
    <xf numFmtId="0" fontId="0" fillId="7" borderId="18" xfId="0" applyFill="1" applyBorder="1" applyAlignment="1" applyProtection="1">
      <alignment horizontal="center" vertical="center"/>
      <protection locked="0"/>
    </xf>
    <xf numFmtId="22" fontId="0" fillId="7" borderId="18" xfId="0" applyNumberFormat="1" applyFill="1" applyBorder="1" applyAlignment="1" applyProtection="1">
      <alignment horizontal="center" vertical="center"/>
      <protection locked="0"/>
    </xf>
    <xf numFmtId="14" fontId="0" fillId="7" borderId="18" xfId="0" applyNumberFormat="1" applyFill="1" applyBorder="1" applyAlignment="1" applyProtection="1">
      <alignment horizontal="center" vertical="center"/>
      <protection locked="0"/>
    </xf>
    <xf numFmtId="0" fontId="18" fillId="0" borderId="0" xfId="0" applyFont="1" applyAlignment="1" applyProtection="1">
      <alignment horizontal="center"/>
      <protection locked="0"/>
    </xf>
    <xf numFmtId="0" fontId="4" fillId="0" borderId="0" xfId="3" applyFont="1" applyAlignment="1" applyProtection="1">
      <alignment horizontal="center"/>
      <protection locked="0"/>
    </xf>
    <xf numFmtId="0" fontId="4" fillId="0" borderId="0" xfId="0" applyFont="1" applyAlignment="1" applyProtection="1">
      <alignment horizontal="center"/>
      <protection locked="0"/>
    </xf>
    <xf numFmtId="0" fontId="18" fillId="6" borderId="0" xfId="0" applyFont="1" applyFill="1" applyAlignment="1" applyProtection="1">
      <alignment horizontal="center"/>
      <protection locked="0"/>
    </xf>
    <xf numFmtId="170" fontId="4" fillId="0" borderId="0" xfId="3" applyNumberFormat="1" applyFont="1" applyAlignment="1" applyProtection="1">
      <alignment horizontal="center" vertical="center"/>
      <protection locked="0"/>
    </xf>
    <xf numFmtId="0" fontId="18" fillId="0" borderId="0" xfId="0" applyFont="1" applyProtection="1">
      <protection locked="0"/>
    </xf>
    <xf numFmtId="15" fontId="0" fillId="7" borderId="18" xfId="0" applyNumberFormat="1" applyFill="1" applyBorder="1" applyAlignment="1" applyProtection="1">
      <alignment horizontal="left" vertical="center"/>
      <protection locked="0"/>
    </xf>
    <xf numFmtId="0" fontId="0" fillId="0" borderId="0" xfId="0" applyAlignment="1" applyProtection="1">
      <alignment horizontal="center" vertical="center" wrapText="1"/>
      <protection locked="0"/>
    </xf>
    <xf numFmtId="0" fontId="6" fillId="0" borderId="18" xfId="3" applyBorder="1" applyAlignment="1" applyProtection="1">
      <alignment vertical="center" wrapText="1"/>
      <protection locked="0"/>
    </xf>
    <xf numFmtId="0" fontId="6" fillId="0" borderId="0" xfId="3" applyAlignment="1" applyProtection="1">
      <alignment vertical="center"/>
      <protection locked="0"/>
    </xf>
    <xf numFmtId="0" fontId="0" fillId="0" borderId="0" xfId="0" applyAlignment="1" applyProtection="1">
      <alignment vertical="center" wrapText="1"/>
      <protection locked="0"/>
    </xf>
    <xf numFmtId="0" fontId="18" fillId="6" borderId="18" xfId="0" applyFont="1" applyFill="1" applyBorder="1" applyAlignment="1">
      <alignment horizontal="center"/>
    </xf>
    <xf numFmtId="0" fontId="18" fillId="6" borderId="18" xfId="0" applyFont="1" applyFill="1" applyBorder="1" applyAlignment="1">
      <alignment horizontal="center" vertical="center"/>
    </xf>
    <xf numFmtId="0" fontId="4" fillId="0" borderId="0" xfId="3" applyFont="1" applyAlignment="1" applyProtection="1">
      <alignment horizontal="center" vertical="center"/>
      <protection locked="0"/>
    </xf>
    <xf numFmtId="0" fontId="17" fillId="4" borderId="18" xfId="1" applyNumberFormat="1" applyBorder="1" applyAlignment="1" applyProtection="1">
      <alignment horizontal="center"/>
      <protection locked="0"/>
    </xf>
    <xf numFmtId="0" fontId="6" fillId="14" borderId="18" xfId="3" applyFill="1" applyBorder="1" applyAlignment="1" applyProtection="1">
      <alignment horizontal="center"/>
      <protection locked="0"/>
    </xf>
    <xf numFmtId="0" fontId="0" fillId="0" borderId="18" xfId="0" applyBorder="1" applyAlignment="1" applyProtection="1">
      <alignment horizontal="center" vertical="center" wrapText="1"/>
      <protection locked="0"/>
    </xf>
    <xf numFmtId="0" fontId="6" fillId="0" borderId="18" xfId="3" applyBorder="1" applyAlignment="1">
      <alignment horizontal="center"/>
    </xf>
    <xf numFmtId="0" fontId="18" fillId="6" borderId="18" xfId="0" applyFont="1" applyFill="1" applyBorder="1"/>
    <xf numFmtId="20" fontId="0" fillId="7" borderId="62" xfId="0" applyNumberFormat="1" applyFill="1" applyBorder="1" applyAlignment="1" applyProtection="1">
      <alignment horizontal="center" vertical="center"/>
      <protection locked="0"/>
    </xf>
    <xf numFmtId="0" fontId="0" fillId="6" borderId="18" xfId="0" applyFill="1" applyBorder="1"/>
    <xf numFmtId="0" fontId="18" fillId="8" borderId="18" xfId="0" applyFont="1" applyFill="1" applyBorder="1" applyAlignment="1">
      <alignment horizontal="center"/>
    </xf>
    <xf numFmtId="166" fontId="0" fillId="6" borderId="46" xfId="0" applyNumberFormat="1" applyFill="1" applyBorder="1" applyAlignment="1">
      <alignment horizontal="center"/>
    </xf>
    <xf numFmtId="0" fontId="18" fillId="8" borderId="46" xfId="0" applyFont="1" applyFill="1" applyBorder="1" applyAlignment="1">
      <alignment horizontal="center"/>
    </xf>
    <xf numFmtId="2" fontId="0" fillId="6" borderId="11" xfId="0" applyNumberFormat="1" applyFill="1" applyBorder="1" applyAlignment="1">
      <alignment horizontal="center"/>
    </xf>
    <xf numFmtId="2" fontId="0" fillId="6" borderId="18" xfId="0" applyNumberFormat="1" applyFill="1" applyBorder="1" applyAlignment="1">
      <alignment horizontal="center"/>
    </xf>
    <xf numFmtId="0" fontId="29" fillId="6" borderId="19" xfId="0" applyFont="1" applyFill="1" applyBorder="1" applyAlignment="1">
      <alignment vertical="center"/>
    </xf>
    <xf numFmtId="166" fontId="23" fillId="6" borderId="0" xfId="0" applyNumberFormat="1" applyFont="1" applyFill="1" applyAlignment="1">
      <alignment vertical="center"/>
    </xf>
    <xf numFmtId="0" fontId="0" fillId="6" borderId="24" xfId="0" applyFill="1" applyBorder="1" applyAlignment="1">
      <alignment horizontal="center"/>
    </xf>
    <xf numFmtId="10" fontId="0" fillId="18" borderId="0" xfId="9" applyNumberFormat="1" applyFont="1" applyFill="1" applyAlignment="1">
      <alignment horizontal="center" vertical="center"/>
    </xf>
    <xf numFmtId="0" fontId="26" fillId="11" borderId="0" xfId="0" applyFont="1" applyFill="1" applyAlignment="1">
      <alignment horizontal="left"/>
    </xf>
    <xf numFmtId="0" fontId="0" fillId="11" borderId="0" xfId="0" applyFill="1"/>
    <xf numFmtId="0" fontId="18" fillId="0" borderId="0" xfId="0" applyFont="1" applyAlignment="1" applyProtection="1">
      <alignment horizontal="center" vertical="center"/>
      <protection locked="0"/>
    </xf>
    <xf numFmtId="0" fontId="6" fillId="14" borderId="18" xfId="3" applyFill="1" applyBorder="1" applyAlignment="1" applyProtection="1">
      <alignment horizontal="center" vertical="center" wrapText="1"/>
      <protection locked="0"/>
    </xf>
    <xf numFmtId="0" fontId="18" fillId="12" borderId="38" xfId="0" applyFont="1" applyFill="1" applyBorder="1" applyAlignment="1">
      <alignment horizontal="center" vertical="center"/>
    </xf>
    <xf numFmtId="0" fontId="21" fillId="0" borderId="18" xfId="0" applyFont="1" applyBorder="1" applyAlignment="1">
      <alignment horizontal="right"/>
    </xf>
    <xf numFmtId="166" fontId="0" fillId="0" borderId="18" xfId="0" applyNumberFormat="1" applyBorder="1" applyAlignment="1">
      <alignment horizontal="center" vertical="center"/>
    </xf>
    <xf numFmtId="0" fontId="0" fillId="12" borderId="18" xfId="0" applyFill="1" applyBorder="1" applyAlignment="1" applyProtection="1">
      <alignment horizontal="center"/>
      <protection locked="0"/>
    </xf>
    <xf numFmtId="170" fontId="6" fillId="0" borderId="26" xfId="0" applyNumberFormat="1" applyFont="1" applyBorder="1" applyAlignment="1">
      <alignment horizontal="center"/>
    </xf>
    <xf numFmtId="22" fontId="0" fillId="7" borderId="69" xfId="0" applyNumberFormat="1" applyFill="1" applyBorder="1" applyAlignment="1" applyProtection="1">
      <alignment horizontal="center" vertical="center"/>
      <protection locked="0"/>
    </xf>
    <xf numFmtId="21" fontId="0" fillId="7" borderId="70" xfId="0" applyNumberFormat="1" applyFill="1" applyBorder="1" applyAlignment="1" applyProtection="1">
      <alignment horizontal="center" vertical="center"/>
      <protection locked="0"/>
    </xf>
    <xf numFmtId="0" fontId="0" fillId="0" borderId="18" xfId="0" applyBorder="1"/>
    <xf numFmtId="178" fontId="0" fillId="0" borderId="18" xfId="0" applyNumberFormat="1" applyBorder="1"/>
    <xf numFmtId="167" fontId="0" fillId="0" borderId="0" xfId="0" applyNumberFormat="1"/>
    <xf numFmtId="0" fontId="0" fillId="12" borderId="18" xfId="0" applyFill="1" applyBorder="1"/>
    <xf numFmtId="177" fontId="0" fillId="0" borderId="0" xfId="0" applyNumberFormat="1"/>
    <xf numFmtId="0" fontId="6" fillId="0" borderId="18" xfId="0" applyFont="1" applyBorder="1"/>
    <xf numFmtId="0" fontId="18" fillId="12" borderId="18" xfId="0" applyFont="1" applyFill="1" applyBorder="1" applyAlignment="1">
      <alignment horizontal="center" vertical="center"/>
    </xf>
    <xf numFmtId="167" fontId="6" fillId="6" borderId="16" xfId="0" applyNumberFormat="1" applyFont="1" applyFill="1" applyBorder="1" applyAlignment="1">
      <alignment horizontal="center" vertical="center" wrapText="1"/>
    </xf>
    <xf numFmtId="178" fontId="0" fillId="0" borderId="71" xfId="0" applyNumberFormat="1" applyBorder="1"/>
    <xf numFmtId="0" fontId="18" fillId="12" borderId="23" xfId="0" applyFont="1" applyFill="1" applyBorder="1" applyAlignment="1">
      <alignment horizontal="center" vertical="center"/>
    </xf>
    <xf numFmtId="0" fontId="0" fillId="12" borderId="22" xfId="0" applyFill="1" applyBorder="1"/>
    <xf numFmtId="0" fontId="18" fillId="12" borderId="53" xfId="0" applyFont="1" applyFill="1" applyBorder="1" applyAlignment="1">
      <alignment horizontal="center" vertical="center"/>
    </xf>
    <xf numFmtId="167" fontId="0" fillId="0" borderId="18" xfId="0" applyNumberFormat="1" applyBorder="1"/>
    <xf numFmtId="0" fontId="0" fillId="0" borderId="26" xfId="0" applyBorder="1"/>
    <xf numFmtId="167" fontId="0" fillId="0" borderId="26" xfId="0" applyNumberFormat="1" applyBorder="1"/>
    <xf numFmtId="165" fontId="0" fillId="0" borderId="26" xfId="0" applyNumberFormat="1" applyBorder="1"/>
    <xf numFmtId="0" fontId="18" fillId="12" borderId="61" xfId="0" applyFont="1" applyFill="1" applyBorder="1" applyAlignment="1">
      <alignment horizontal="center" vertical="center"/>
    </xf>
    <xf numFmtId="170" fontId="0" fillId="0" borderId="18" xfId="0" applyNumberFormat="1" applyBorder="1"/>
    <xf numFmtId="170" fontId="0" fillId="12" borderId="18" xfId="0" applyNumberFormat="1" applyFill="1" applyBorder="1"/>
    <xf numFmtId="0" fontId="0" fillId="9" borderId="18" xfId="0" applyFill="1" applyBorder="1"/>
    <xf numFmtId="176" fontId="0" fillId="0" borderId="0" xfId="0" applyNumberFormat="1"/>
    <xf numFmtId="176" fontId="0" fillId="0" borderId="18" xfId="0" applyNumberFormat="1" applyBorder="1"/>
    <xf numFmtId="0" fontId="21" fillId="2" borderId="0" xfId="0" applyFont="1" applyFill="1" applyAlignment="1">
      <alignment horizontal="left" vertical="center"/>
    </xf>
    <xf numFmtId="0" fontId="21" fillId="2" borderId="18" xfId="0" applyFont="1" applyFill="1" applyBorder="1" applyAlignment="1">
      <alignment vertical="center"/>
    </xf>
    <xf numFmtId="0" fontId="47" fillId="2" borderId="0" xfId="0" applyFont="1" applyFill="1"/>
    <xf numFmtId="2" fontId="6" fillId="22" borderId="31" xfId="0" applyNumberFormat="1" applyFont="1" applyFill="1" applyBorder="1" applyAlignment="1">
      <alignment horizontal="center" vertical="center"/>
    </xf>
    <xf numFmtId="2" fontId="6" fillId="19" borderId="31" xfId="0" applyNumberFormat="1" applyFont="1" applyFill="1" applyBorder="1" applyAlignment="1">
      <alignment horizontal="center" vertical="center"/>
    </xf>
    <xf numFmtId="0" fontId="0" fillId="22" borderId="18" xfId="0" applyFill="1" applyBorder="1" applyAlignment="1">
      <alignment horizontal="center" vertical="center"/>
    </xf>
    <xf numFmtId="0" fontId="21" fillId="5" borderId="0" xfId="0" applyFont="1" applyFill="1" applyAlignment="1">
      <alignment horizontal="left" vertical="center"/>
    </xf>
    <xf numFmtId="168" fontId="21" fillId="5" borderId="0" xfId="0" applyNumberFormat="1" applyFont="1" applyFill="1" applyAlignment="1" applyProtection="1">
      <alignment horizontal="center" vertical="center"/>
      <protection locked="0"/>
    </xf>
    <xf numFmtId="0" fontId="21" fillId="5" borderId="0" xfId="0" applyFont="1" applyFill="1"/>
    <xf numFmtId="0" fontId="47" fillId="2" borderId="0" xfId="0" applyFont="1" applyFill="1" applyAlignment="1">
      <alignment vertical="top"/>
    </xf>
    <xf numFmtId="0" fontId="34" fillId="0" borderId="0" xfId="0" applyFont="1" applyAlignment="1">
      <alignment horizontal="centerContinuous"/>
    </xf>
    <xf numFmtId="0" fontId="49" fillId="0" borderId="0" xfId="0" applyFont="1" applyAlignment="1">
      <alignment horizontal="left"/>
    </xf>
    <xf numFmtId="0" fontId="0" fillId="0" borderId="25" xfId="0"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27" fillId="2" borderId="26" xfId="0" applyFont="1" applyFill="1" applyBorder="1" applyAlignment="1">
      <alignment horizontal="center" vertical="center"/>
    </xf>
    <xf numFmtId="0" fontId="18" fillId="8" borderId="89" xfId="0" applyFont="1" applyFill="1" applyBorder="1" applyAlignment="1">
      <alignment horizontal="right"/>
    </xf>
    <xf numFmtId="0" fontId="18" fillId="8" borderId="90" xfId="0" applyFont="1" applyFill="1" applyBorder="1" applyAlignment="1">
      <alignment horizontal="center"/>
    </xf>
    <xf numFmtId="0" fontId="18" fillId="8" borderId="35" xfId="0" applyFont="1" applyFill="1" applyBorder="1" applyAlignment="1">
      <alignment horizontal="center"/>
    </xf>
    <xf numFmtId="166" fontId="0" fillId="6" borderId="26" xfId="0" applyNumberFormat="1" applyFill="1" applyBorder="1" applyAlignment="1">
      <alignment horizontal="center"/>
    </xf>
    <xf numFmtId="0" fontId="18" fillId="8" borderId="26" xfId="0" applyFont="1" applyFill="1" applyBorder="1" applyAlignment="1">
      <alignment horizontal="center"/>
    </xf>
    <xf numFmtId="166" fontId="0" fillId="0" borderId="16" xfId="0" applyNumberFormat="1" applyBorder="1" applyAlignment="1">
      <alignment horizontal="center"/>
    </xf>
    <xf numFmtId="166" fontId="0" fillId="0" borderId="17" xfId="0" applyNumberFormat="1" applyBorder="1" applyAlignment="1">
      <alignment horizontal="center"/>
    </xf>
    <xf numFmtId="166" fontId="0" fillId="0" borderId="10" xfId="0" applyNumberFormat="1" applyBorder="1" applyAlignment="1">
      <alignment horizontal="center"/>
    </xf>
    <xf numFmtId="166" fontId="0" fillId="0" borderId="46" xfId="0" applyNumberFormat="1" applyBorder="1" applyAlignment="1">
      <alignment horizontal="center"/>
    </xf>
    <xf numFmtId="0" fontId="18" fillId="8" borderId="46" xfId="0" applyFont="1" applyFill="1" applyBorder="1"/>
    <xf numFmtId="2" fontId="0" fillId="0" borderId="46" xfId="0" applyNumberFormat="1" applyBorder="1" applyAlignment="1">
      <alignment horizontal="center"/>
    </xf>
    <xf numFmtId="166" fontId="0" fillId="0" borderId="11" xfId="0" applyNumberFormat="1" applyBorder="1" applyAlignment="1">
      <alignment horizontal="center"/>
    </xf>
    <xf numFmtId="2" fontId="0" fillId="0" borderId="11" xfId="0" applyNumberFormat="1" applyBorder="1" applyAlignment="1">
      <alignment horizontal="center"/>
    </xf>
    <xf numFmtId="2" fontId="0" fillId="0" borderId="48" xfId="0" applyNumberFormat="1" applyBorder="1" applyAlignment="1">
      <alignment horizontal="center"/>
    </xf>
    <xf numFmtId="0" fontId="18" fillId="8" borderId="17" xfId="0" applyFont="1" applyFill="1" applyBorder="1"/>
    <xf numFmtId="2" fontId="0" fillId="0" borderId="37" xfId="0" applyNumberFormat="1" applyBorder="1" applyAlignment="1">
      <alignment horizontal="center"/>
    </xf>
    <xf numFmtId="0" fontId="18" fillId="8" borderId="10" xfId="0" applyFont="1" applyFill="1" applyBorder="1"/>
    <xf numFmtId="0" fontId="18" fillId="8" borderId="11" xfId="0" applyFont="1" applyFill="1" applyBorder="1"/>
    <xf numFmtId="2" fontId="0" fillId="0" borderId="12" xfId="0" applyNumberFormat="1" applyBorder="1" applyAlignment="1">
      <alignment horizontal="center"/>
    </xf>
    <xf numFmtId="176" fontId="18" fillId="26" borderId="34" xfId="0" applyNumberFormat="1" applyFont="1" applyFill="1" applyBorder="1" applyAlignment="1">
      <alignment horizontal="center"/>
    </xf>
    <xf numFmtId="165" fontId="18" fillId="26" borderId="24" xfId="0" applyNumberFormat="1" applyFont="1" applyFill="1" applyBorder="1" applyAlignment="1">
      <alignment horizontal="center"/>
    </xf>
    <xf numFmtId="0" fontId="18" fillId="12" borderId="52" xfId="0" applyFont="1" applyFill="1" applyBorder="1" applyAlignment="1">
      <alignment horizontal="center" vertical="center"/>
    </xf>
    <xf numFmtId="0" fontId="18" fillId="25" borderId="16" xfId="0" applyFont="1" applyFill="1" applyBorder="1" applyAlignment="1">
      <alignment horizontal="center" vertical="center"/>
    </xf>
    <xf numFmtId="0" fontId="18" fillId="25" borderId="46" xfId="0" applyFont="1" applyFill="1" applyBorder="1" applyAlignment="1">
      <alignment horizontal="center" vertical="center"/>
    </xf>
    <xf numFmtId="0" fontId="6" fillId="7" borderId="0" xfId="3" applyFill="1" applyAlignment="1" applyProtection="1">
      <alignment horizontal="center"/>
      <protection locked="0"/>
    </xf>
    <xf numFmtId="0" fontId="0" fillId="7" borderId="0" xfId="0" applyFill="1" applyAlignment="1" applyProtection="1">
      <alignment horizontal="center"/>
      <protection locked="0"/>
    </xf>
    <xf numFmtId="2" fontId="0" fillId="7" borderId="0" xfId="0" applyNumberFormat="1" applyFill="1" applyAlignment="1" applyProtection="1">
      <alignment horizontal="center"/>
      <protection locked="0"/>
    </xf>
    <xf numFmtId="2" fontId="6" fillId="19" borderId="18" xfId="0" applyNumberFormat="1" applyFont="1" applyFill="1" applyBorder="1" applyAlignment="1">
      <alignment horizontal="center" vertical="center"/>
    </xf>
    <xf numFmtId="1" fontId="0" fillId="0" borderId="0" xfId="0" applyNumberFormat="1"/>
    <xf numFmtId="0" fontId="18" fillId="0" borderId="0" xfId="0" applyFont="1"/>
    <xf numFmtId="0" fontId="0" fillId="0" borderId="0" xfId="0" applyAlignment="1">
      <alignment vertical="center" wrapText="1"/>
    </xf>
    <xf numFmtId="1" fontId="0" fillId="0" borderId="0" xfId="0" applyNumberFormat="1" applyAlignment="1">
      <alignment vertical="center" wrapText="1"/>
    </xf>
    <xf numFmtId="1" fontId="0" fillId="6" borderId="18" xfId="0" applyNumberFormat="1" applyFill="1" applyBorder="1" applyAlignment="1">
      <alignment horizontal="center" vertical="center" wrapText="1"/>
    </xf>
    <xf numFmtId="0" fontId="22" fillId="0" borderId="17" xfId="0" applyFont="1" applyBorder="1"/>
    <xf numFmtId="1" fontId="0" fillId="6" borderId="37" xfId="0" applyNumberFormat="1" applyFill="1" applyBorder="1" applyAlignment="1">
      <alignment horizontal="center" vertical="center" wrapText="1"/>
    </xf>
    <xf numFmtId="0" fontId="18" fillId="6" borderId="0" xfId="0" applyFont="1" applyFill="1" applyAlignment="1">
      <alignment horizontal="center"/>
    </xf>
    <xf numFmtId="176" fontId="0" fillId="26" borderId="18" xfId="0" applyNumberFormat="1" applyFill="1" applyBorder="1" applyAlignment="1">
      <alignment horizontal="center" vertical="center"/>
    </xf>
    <xf numFmtId="176" fontId="18" fillId="26" borderId="18" xfId="0" applyNumberFormat="1" applyFont="1" applyFill="1" applyBorder="1" applyAlignment="1">
      <alignment horizontal="center"/>
    </xf>
    <xf numFmtId="170" fontId="0" fillId="25" borderId="18" xfId="0" applyNumberFormat="1" applyFill="1" applyBorder="1" applyAlignment="1">
      <alignment horizontal="center" vertical="center"/>
    </xf>
    <xf numFmtId="11" fontId="43" fillId="25" borderId="18" xfId="0" applyNumberFormat="1" applyFont="1" applyFill="1" applyBorder="1" applyAlignment="1">
      <alignment vertical="center"/>
    </xf>
    <xf numFmtId="11" fontId="43" fillId="25" borderId="18" xfId="0" applyNumberFormat="1" applyFont="1" applyFill="1" applyBorder="1"/>
    <xf numFmtId="2" fontId="43" fillId="25" borderId="18" xfId="0" applyNumberFormat="1" applyFont="1" applyFill="1" applyBorder="1"/>
    <xf numFmtId="176" fontId="0" fillId="26" borderId="25" xfId="0" applyNumberFormat="1" applyFill="1" applyBorder="1" applyAlignment="1">
      <alignment horizontal="center"/>
    </xf>
    <xf numFmtId="176" fontId="6" fillId="26" borderId="25" xfId="3" applyNumberFormat="1" applyFill="1" applyBorder="1" applyAlignment="1">
      <alignment horizontal="center"/>
    </xf>
    <xf numFmtId="165" fontId="6" fillId="26" borderId="25" xfId="3" applyNumberFormat="1" applyFill="1" applyBorder="1" applyAlignment="1">
      <alignment horizontal="center"/>
    </xf>
    <xf numFmtId="165" fontId="0" fillId="6" borderId="35" xfId="0" applyNumberFormat="1" applyFill="1" applyBorder="1" applyAlignment="1">
      <alignment horizontal="center"/>
    </xf>
    <xf numFmtId="165" fontId="0" fillId="6" borderId="26" xfId="0" applyNumberFormat="1" applyFill="1" applyBorder="1" applyAlignment="1">
      <alignment horizontal="center"/>
    </xf>
    <xf numFmtId="0" fontId="26" fillId="8" borderId="6" xfId="0" applyFont="1" applyFill="1" applyBorder="1" applyAlignment="1">
      <alignment horizontal="center"/>
    </xf>
    <xf numFmtId="0" fontId="26" fillId="8" borderId="13" xfId="0" applyFont="1" applyFill="1" applyBorder="1" applyAlignment="1">
      <alignment horizontal="center"/>
    </xf>
    <xf numFmtId="0" fontId="26" fillId="8" borderId="7" xfId="0" applyFont="1" applyFill="1" applyBorder="1" applyAlignment="1">
      <alignment horizontal="center"/>
    </xf>
    <xf numFmtId="0" fontId="18" fillId="8" borderId="83" xfId="0" applyFont="1" applyFill="1" applyBorder="1" applyAlignment="1">
      <alignment horizontal="right"/>
    </xf>
    <xf numFmtId="0" fontId="18" fillId="8" borderId="8" xfId="0" applyFont="1" applyFill="1" applyBorder="1" applyAlignment="1">
      <alignment horizontal="right"/>
    </xf>
    <xf numFmtId="0" fontId="55" fillId="2" borderId="0" xfId="0" applyFont="1" applyFill="1" applyAlignment="1">
      <alignment horizontal="center" vertical="center"/>
    </xf>
    <xf numFmtId="0" fontId="18" fillId="6" borderId="93" xfId="0" applyFont="1" applyFill="1" applyBorder="1" applyAlignment="1">
      <alignment horizontal="center" vertical="center"/>
    </xf>
    <xf numFmtId="1" fontId="6" fillId="22" borderId="18" xfId="0" applyNumberFormat="1" applyFont="1" applyFill="1" applyBorder="1" applyAlignment="1">
      <alignment horizontal="center" vertical="center"/>
    </xf>
    <xf numFmtId="166" fontId="6" fillId="22" borderId="18" xfId="0" applyNumberFormat="1" applyFont="1" applyFill="1" applyBorder="1" applyAlignment="1">
      <alignment horizontal="center" vertical="center"/>
    </xf>
    <xf numFmtId="0" fontId="0" fillId="19" borderId="18" xfId="0" applyFill="1" applyBorder="1" applyAlignment="1">
      <alignment horizontal="center" vertical="center"/>
    </xf>
    <xf numFmtId="1" fontId="6" fillId="19" borderId="18" xfId="0" applyNumberFormat="1" applyFont="1" applyFill="1" applyBorder="1" applyAlignment="1">
      <alignment horizontal="center" vertical="center"/>
    </xf>
    <xf numFmtId="166" fontId="6" fillId="19" borderId="18" xfId="0" applyNumberFormat="1" applyFont="1" applyFill="1" applyBorder="1" applyAlignment="1">
      <alignment horizontal="center" vertical="center"/>
    </xf>
    <xf numFmtId="0" fontId="21" fillId="21" borderId="18" xfId="0" quotePrefix="1" applyFont="1" applyFill="1" applyBorder="1" applyAlignment="1" applyProtection="1">
      <alignment horizontal="center" vertical="center"/>
      <protection locked="0"/>
    </xf>
    <xf numFmtId="14" fontId="21" fillId="21" borderId="18" xfId="0" applyNumberFormat="1" applyFont="1" applyFill="1" applyBorder="1" applyAlignment="1" applyProtection="1">
      <alignment horizontal="center" vertical="center"/>
      <protection locked="0"/>
    </xf>
    <xf numFmtId="0" fontId="0" fillId="0" borderId="96" xfId="0" applyBorder="1" applyAlignment="1">
      <alignment horizontal="center" vertical="center"/>
    </xf>
    <xf numFmtId="0" fontId="0" fillId="0" borderId="32" xfId="0" applyBorder="1" applyAlignment="1">
      <alignment horizontal="center" vertical="center"/>
    </xf>
    <xf numFmtId="0" fontId="0" fillId="0" borderId="32" xfId="0" quotePrefix="1" applyBorder="1" applyAlignment="1">
      <alignment horizontal="center" vertical="center"/>
    </xf>
    <xf numFmtId="0" fontId="0" fillId="0" borderId="26" xfId="0" applyBorder="1" applyAlignment="1">
      <alignment horizontal="center"/>
    </xf>
    <xf numFmtId="0" fontId="26" fillId="6" borderId="35" xfId="0" quotePrefix="1" applyFont="1" applyFill="1" applyBorder="1" applyAlignment="1">
      <alignment horizontal="center"/>
    </xf>
    <xf numFmtId="0" fontId="26" fillId="6" borderId="26" xfId="0" quotePrefix="1" applyFont="1" applyFill="1" applyBorder="1" applyAlignment="1">
      <alignment horizontal="center"/>
    </xf>
    <xf numFmtId="0" fontId="0" fillId="0" borderId="26" xfId="0" applyBorder="1" applyAlignment="1">
      <alignment horizontal="center" vertical="center"/>
    </xf>
    <xf numFmtId="2" fontId="0" fillId="6" borderId="24" xfId="0" applyNumberFormat="1" applyFill="1" applyBorder="1" applyAlignment="1">
      <alignment horizontal="center"/>
    </xf>
    <xf numFmtId="2" fontId="0" fillId="18" borderId="0" xfId="0" applyNumberFormat="1" applyFill="1" applyAlignment="1">
      <alignment horizontal="center" vertical="center"/>
    </xf>
    <xf numFmtId="0" fontId="60" fillId="0" borderId="18" xfId="0" applyFont="1" applyBorder="1" applyAlignment="1">
      <alignment horizontal="center" vertical="center"/>
    </xf>
    <xf numFmtId="0" fontId="0" fillId="0" borderId="26" xfId="0" quotePrefix="1" applyBorder="1" applyAlignment="1">
      <alignment horizontal="center" vertical="center"/>
    </xf>
    <xf numFmtId="0" fontId="21" fillId="2" borderId="21" xfId="0" applyFont="1" applyFill="1" applyBorder="1" applyAlignment="1">
      <alignment horizontal="left" vertical="center"/>
    </xf>
    <xf numFmtId="0" fontId="21" fillId="2" borderId="18" xfId="0" applyFont="1" applyFill="1" applyBorder="1" applyAlignment="1">
      <alignment horizontal="right"/>
    </xf>
    <xf numFmtId="0" fontId="34" fillId="2" borderId="0" xfId="0" applyFont="1" applyFill="1"/>
    <xf numFmtId="0" fontId="56" fillId="0" borderId="0" xfId="0" applyFont="1"/>
    <xf numFmtId="167" fontId="21" fillId="0" borderId="1" xfId="0" applyNumberFormat="1" applyFont="1" applyBorder="1" applyAlignment="1">
      <alignment horizontal="center" vertical="center"/>
    </xf>
    <xf numFmtId="0" fontId="64" fillId="0" borderId="0" xfId="0" applyFont="1"/>
    <xf numFmtId="0" fontId="18" fillId="8" borderId="16" xfId="0" applyFont="1" applyFill="1" applyBorder="1" applyAlignment="1">
      <alignment horizontal="center"/>
    </xf>
    <xf numFmtId="0" fontId="0" fillId="6" borderId="0" xfId="0" applyFill="1" applyProtection="1">
      <protection locked="0"/>
    </xf>
    <xf numFmtId="0" fontId="0" fillId="0" borderId="42" xfId="0" applyBorder="1" applyAlignment="1">
      <alignment horizontal="center"/>
    </xf>
    <xf numFmtId="0" fontId="0" fillId="0" borderId="94" xfId="0" applyBorder="1" applyAlignment="1">
      <alignment horizontal="center"/>
    </xf>
    <xf numFmtId="0" fontId="6" fillId="6" borderId="0" xfId="3" applyFill="1" applyAlignment="1" applyProtection="1">
      <alignment horizontal="center"/>
      <protection locked="0"/>
    </xf>
    <xf numFmtId="2" fontId="0" fillId="6" borderId="0" xfId="0" applyNumberFormat="1" applyFill="1" applyAlignment="1" applyProtection="1">
      <alignment horizontal="center"/>
      <protection locked="0"/>
    </xf>
    <xf numFmtId="0" fontId="0" fillId="7" borderId="0" xfId="0" applyFill="1" applyProtection="1">
      <protection locked="0"/>
    </xf>
    <xf numFmtId="0" fontId="0" fillId="6" borderId="11" xfId="0" applyFill="1" applyBorder="1" applyAlignment="1">
      <alignment horizontal="center" vertical="center" wrapText="1"/>
    </xf>
    <xf numFmtId="0" fontId="0" fillId="6" borderId="10" xfId="0" applyFill="1" applyBorder="1" applyAlignment="1">
      <alignment horizontal="center" vertical="center" wrapText="1"/>
    </xf>
    <xf numFmtId="0" fontId="23" fillId="0" borderId="0" xfId="0" applyFont="1" applyAlignment="1">
      <alignment vertical="center"/>
    </xf>
    <xf numFmtId="0" fontId="21" fillId="12" borderId="105" xfId="0" applyFont="1" applyFill="1" applyBorder="1"/>
    <xf numFmtId="0" fontId="21" fillId="2" borderId="18" xfId="0" applyFont="1" applyFill="1" applyBorder="1" applyAlignment="1">
      <alignment horizontal="left" vertical="center"/>
    </xf>
    <xf numFmtId="0" fontId="21" fillId="2" borderId="26" xfId="0" applyFont="1" applyFill="1" applyBorder="1"/>
    <xf numFmtId="0" fontId="34" fillId="30" borderId="106" xfId="0" applyFont="1" applyFill="1" applyBorder="1"/>
    <xf numFmtId="0" fontId="34" fillId="30" borderId="42" xfId="0" applyFont="1" applyFill="1" applyBorder="1"/>
    <xf numFmtId="0" fontId="21" fillId="30" borderId="55" xfId="0" applyFont="1" applyFill="1" applyBorder="1"/>
    <xf numFmtId="0" fontId="18" fillId="8" borderId="108" xfId="0" applyFont="1" applyFill="1" applyBorder="1" applyAlignment="1">
      <alignment horizontal="center"/>
    </xf>
    <xf numFmtId="166" fontId="0" fillId="6" borderId="109" xfId="0" applyNumberFormat="1" applyFill="1" applyBorder="1" applyAlignment="1">
      <alignment horizontal="center"/>
    </xf>
    <xf numFmtId="0" fontId="18" fillId="8" borderId="109" xfId="0" applyFont="1" applyFill="1" applyBorder="1" applyAlignment="1">
      <alignment horizontal="center"/>
    </xf>
    <xf numFmtId="0" fontId="34" fillId="30" borderId="110" xfId="0" applyFont="1" applyFill="1" applyBorder="1"/>
    <xf numFmtId="0" fontId="21" fillId="30" borderId="107" xfId="0" applyFont="1" applyFill="1" applyBorder="1"/>
    <xf numFmtId="0" fontId="21" fillId="30" borderId="20" xfId="0" applyFont="1" applyFill="1" applyBorder="1"/>
    <xf numFmtId="0" fontId="21" fillId="21" borderId="105" xfId="0" applyFont="1" applyFill="1" applyBorder="1"/>
    <xf numFmtId="0" fontId="21" fillId="21" borderId="104" xfId="0" applyFont="1" applyFill="1" applyBorder="1"/>
    <xf numFmtId="0" fontId="18" fillId="0" borderId="18" xfId="0" applyFont="1" applyBorder="1"/>
    <xf numFmtId="0" fontId="0" fillId="12" borderId="18" xfId="0" quotePrefix="1" applyFill="1" applyBorder="1" applyAlignment="1" applyProtection="1">
      <alignment horizontal="center"/>
      <protection locked="0"/>
    </xf>
    <xf numFmtId="0" fontId="0" fillId="0" borderId="109" xfId="0" applyBorder="1" applyAlignment="1">
      <alignment horizontal="center"/>
    </xf>
    <xf numFmtId="0" fontId="0" fillId="0" borderId="107" xfId="0" applyBorder="1" applyAlignment="1">
      <alignment horizontal="center"/>
    </xf>
    <xf numFmtId="0" fontId="21" fillId="2" borderId="18" xfId="0" applyFont="1" applyFill="1" applyBorder="1" applyAlignment="1">
      <alignment horizontal="center" vertical="center"/>
    </xf>
    <xf numFmtId="0" fontId="0" fillId="7" borderId="24" xfId="0" applyFill="1" applyBorder="1" applyAlignment="1" applyProtection="1">
      <alignment horizontal="center"/>
      <protection locked="0"/>
    </xf>
    <xf numFmtId="0" fontId="23" fillId="2" borderId="18" xfId="0" applyFont="1" applyFill="1" applyBorder="1" applyAlignment="1">
      <alignment horizontal="center" vertical="center"/>
    </xf>
    <xf numFmtId="0" fontId="21" fillId="12" borderId="26" xfId="0" quotePrefix="1" applyFont="1" applyFill="1" applyBorder="1" applyAlignment="1" applyProtection="1">
      <alignment horizontal="center"/>
      <protection locked="0"/>
    </xf>
    <xf numFmtId="166" fontId="68" fillId="0" borderId="18" xfId="0" applyNumberFormat="1" applyFont="1" applyBorder="1" applyAlignment="1">
      <alignment horizontal="center"/>
    </xf>
    <xf numFmtId="0" fontId="68" fillId="0" borderId="18" xfId="0" applyFont="1" applyBorder="1" applyAlignment="1">
      <alignment horizontal="center"/>
    </xf>
    <xf numFmtId="9" fontId="21" fillId="0" borderId="18" xfId="0" applyNumberFormat="1" applyFont="1" applyBorder="1" applyAlignment="1">
      <alignment horizontal="center"/>
    </xf>
    <xf numFmtId="0" fontId="51" fillId="2" borderId="18" xfId="0" quotePrefix="1" applyFont="1" applyFill="1" applyBorder="1" applyAlignment="1" applyProtection="1">
      <alignment horizontal="center"/>
      <protection locked="0"/>
    </xf>
    <xf numFmtId="0" fontId="7" fillId="12" borderId="26" xfId="0" quotePrefix="1" applyFont="1" applyFill="1" applyBorder="1" applyAlignment="1" applyProtection="1">
      <alignment horizontal="center"/>
      <protection locked="0"/>
    </xf>
    <xf numFmtId="0" fontId="7" fillId="12" borderId="18" xfId="0" quotePrefix="1" applyFont="1" applyFill="1" applyBorder="1" applyAlignment="1" applyProtection="1">
      <alignment horizontal="center"/>
      <protection locked="0"/>
    </xf>
    <xf numFmtId="0" fontId="47" fillId="2" borderId="0" xfId="0" applyFont="1" applyFill="1" applyAlignment="1">
      <alignment vertical="center"/>
    </xf>
    <xf numFmtId="168" fontId="21" fillId="30" borderId="18" xfId="0" applyNumberFormat="1" applyFont="1" applyFill="1" applyBorder="1" applyAlignment="1" applyProtection="1">
      <alignment horizontal="left" vertical="center"/>
      <protection locked="0"/>
    </xf>
    <xf numFmtId="0" fontId="21" fillId="30" borderId="91" xfId="0" applyFont="1" applyFill="1" applyBorder="1" applyAlignment="1">
      <alignment horizontal="left"/>
    </xf>
    <xf numFmtId="0" fontId="21" fillId="30" borderId="95" xfId="0" applyFont="1" applyFill="1" applyBorder="1" applyAlignment="1">
      <alignment horizontal="left"/>
    </xf>
    <xf numFmtId="0" fontId="21" fillId="30" borderId="17" xfId="0" applyFont="1" applyFill="1" applyBorder="1" applyAlignment="1">
      <alignment horizontal="left" vertical="center"/>
    </xf>
    <xf numFmtId="0" fontId="21" fillId="30" borderId="10" xfId="0" applyFont="1" applyFill="1" applyBorder="1" applyAlignment="1">
      <alignment horizontal="left" vertical="center"/>
    </xf>
    <xf numFmtId="0" fontId="0" fillId="0" borderId="0" xfId="0" applyAlignment="1" applyProtection="1">
      <alignment horizontal="center" vertical="center"/>
      <protection locked="0"/>
    </xf>
    <xf numFmtId="0" fontId="0" fillId="12" borderId="12" xfId="0" quotePrefix="1" applyFill="1" applyBorder="1" applyAlignment="1" applyProtection="1">
      <alignment horizontal="center" vertical="center" wrapText="1"/>
      <protection locked="0"/>
    </xf>
    <xf numFmtId="166" fontId="21" fillId="21" borderId="18" xfId="0" quotePrefix="1" applyNumberFormat="1" applyFont="1" applyFill="1" applyBorder="1" applyAlignment="1" applyProtection="1">
      <alignment horizontal="center" vertical="center"/>
      <protection locked="0"/>
    </xf>
    <xf numFmtId="166" fontId="0" fillId="0" borderId="0" xfId="0" applyNumberFormat="1" applyAlignment="1" applyProtection="1">
      <alignment horizontal="center"/>
      <protection locked="0"/>
    </xf>
    <xf numFmtId="0" fontId="0" fillId="7" borderId="91" xfId="0" applyFill="1" applyBorder="1" applyAlignment="1" applyProtection="1">
      <alignment horizontal="center" vertical="center"/>
      <protection locked="0"/>
    </xf>
    <xf numFmtId="0" fontId="18" fillId="0" borderId="18" xfId="0" applyFont="1" applyBorder="1" applyAlignment="1">
      <alignment horizontal="center"/>
    </xf>
    <xf numFmtId="0" fontId="18" fillId="0" borderId="0" xfId="0" applyFont="1" applyAlignment="1">
      <alignment horizontal="center"/>
    </xf>
    <xf numFmtId="166" fontId="0" fillId="0" borderId="47" xfId="0" applyNumberFormat="1" applyBorder="1" applyAlignment="1">
      <alignment horizontal="center"/>
    </xf>
    <xf numFmtId="166" fontId="0" fillId="0" borderId="113" xfId="0" applyNumberFormat="1" applyBorder="1" applyAlignment="1">
      <alignment horizontal="center"/>
    </xf>
    <xf numFmtId="166" fontId="0" fillId="0" borderId="44" xfId="0" applyNumberFormat="1" applyBorder="1" applyAlignment="1">
      <alignment horizontal="center"/>
    </xf>
    <xf numFmtId="165" fontId="21" fillId="0" borderId="1" xfId="0" applyNumberFormat="1" applyFont="1" applyBorder="1" applyAlignment="1">
      <alignment horizontal="center" vertical="center"/>
    </xf>
    <xf numFmtId="0" fontId="18" fillId="0" borderId="18" xfId="0" applyFont="1" applyBorder="1" applyAlignment="1">
      <alignment horizontal="center" vertical="center"/>
    </xf>
    <xf numFmtId="0" fontId="41" fillId="0" borderId="112" xfId="0" applyFont="1" applyBorder="1" applyAlignment="1">
      <alignment horizontal="center" vertical="center"/>
    </xf>
    <xf numFmtId="166" fontId="0" fillId="0" borderId="112" xfId="0" applyNumberFormat="1" applyBorder="1" applyAlignment="1">
      <alignment horizontal="center"/>
    </xf>
    <xf numFmtId="0" fontId="18" fillId="8" borderId="58" xfId="0" applyFont="1" applyFill="1" applyBorder="1" applyAlignment="1">
      <alignment horizontal="center"/>
    </xf>
    <xf numFmtId="22" fontId="0" fillId="0" borderId="0" xfId="0" applyNumberFormat="1" applyProtection="1">
      <protection locked="0"/>
    </xf>
    <xf numFmtId="0" fontId="0" fillId="0" borderId="18" xfId="0" applyBorder="1" applyProtection="1">
      <protection locked="0"/>
    </xf>
    <xf numFmtId="1" fontId="0" fillId="0" borderId="0" xfId="0" applyNumberFormat="1" applyProtection="1">
      <protection locked="0"/>
    </xf>
    <xf numFmtId="179" fontId="0" fillId="0" borderId="0" xfId="0" applyNumberFormat="1" applyProtection="1">
      <protection locked="0"/>
    </xf>
    <xf numFmtId="0" fontId="0" fillId="0" borderId="0" xfId="0" quotePrefix="1" applyProtection="1">
      <protection locked="0"/>
    </xf>
    <xf numFmtId="165" fontId="0" fillId="0" borderId="0" xfId="0" applyNumberFormat="1" applyProtection="1">
      <protection locked="0"/>
    </xf>
    <xf numFmtId="14" fontId="0" fillId="0" borderId="0" xfId="0" applyNumberFormat="1" applyProtection="1">
      <protection locked="0"/>
    </xf>
    <xf numFmtId="21" fontId="0" fillId="0" borderId="0" xfId="0" applyNumberFormat="1" applyProtection="1">
      <protection locked="0"/>
    </xf>
    <xf numFmtId="2" fontId="0" fillId="0" borderId="0" xfId="0" applyNumberFormat="1" applyProtection="1">
      <protection locked="0"/>
    </xf>
    <xf numFmtId="22" fontId="0" fillId="7" borderId="0" xfId="0" applyNumberFormat="1" applyFill="1" applyProtection="1">
      <protection locked="0"/>
    </xf>
    <xf numFmtId="14" fontId="0" fillId="7" borderId="0" xfId="0" applyNumberFormat="1" applyFill="1" applyProtection="1">
      <protection locked="0"/>
    </xf>
    <xf numFmtId="21" fontId="0" fillId="7" borderId="0" xfId="0" applyNumberFormat="1" applyFill="1" applyProtection="1">
      <protection locked="0"/>
    </xf>
    <xf numFmtId="0" fontId="0" fillId="7" borderId="18" xfId="0" applyFill="1" applyBorder="1" applyProtection="1">
      <protection locked="0"/>
    </xf>
    <xf numFmtId="0" fontId="17" fillId="4" borderId="92" xfId="1" applyBorder="1" applyAlignment="1" applyProtection="1">
      <alignment horizontal="center"/>
      <protection locked="0"/>
    </xf>
    <xf numFmtId="0" fontId="6" fillId="0" borderId="0" xfId="3" applyAlignment="1" applyProtection="1">
      <alignment horizontal="center" vertical="center"/>
      <protection locked="0"/>
    </xf>
    <xf numFmtId="20" fontId="0" fillId="0" borderId="18" xfId="0" applyNumberFormat="1" applyBorder="1" applyProtection="1">
      <protection locked="0"/>
    </xf>
    <xf numFmtId="20" fontId="0" fillId="7" borderId="18" xfId="0" applyNumberFormat="1" applyFill="1" applyBorder="1" applyProtection="1">
      <protection locked="0"/>
    </xf>
    <xf numFmtId="169" fontId="17" fillId="4" borderId="92" xfId="1" applyNumberFormat="1" applyBorder="1" applyAlignment="1" applyProtection="1">
      <alignment horizontal="center"/>
      <protection locked="0"/>
    </xf>
    <xf numFmtId="22" fontId="0" fillId="25" borderId="18" xfId="0" applyNumberFormat="1" applyFill="1" applyBorder="1" applyProtection="1">
      <protection locked="0"/>
    </xf>
    <xf numFmtId="169" fontId="0" fillId="0" borderId="0" xfId="0" applyNumberFormat="1" applyProtection="1">
      <protection locked="0"/>
    </xf>
    <xf numFmtId="0" fontId="59" fillId="0" borderId="93" xfId="0" applyFont="1" applyBorder="1" applyAlignment="1" applyProtection="1">
      <alignment horizontal="center" vertical="center" wrapText="1"/>
      <protection locked="0"/>
    </xf>
    <xf numFmtId="168" fontId="59" fillId="0" borderId="18" xfId="0" applyNumberFormat="1" applyFont="1" applyBorder="1" applyAlignment="1" applyProtection="1">
      <alignment horizontal="center" vertical="center"/>
      <protection locked="0"/>
    </xf>
    <xf numFmtId="1" fontId="0" fillId="0" borderId="18" xfId="0" applyNumberFormat="1" applyBorder="1" applyProtection="1">
      <protection locked="0"/>
    </xf>
    <xf numFmtId="0" fontId="0" fillId="9" borderId="18" xfId="0" applyFill="1" applyBorder="1" applyProtection="1">
      <protection locked="0"/>
    </xf>
    <xf numFmtId="0" fontId="59" fillId="0" borderId="32" xfId="0" applyFont="1" applyBorder="1" applyAlignment="1" applyProtection="1">
      <alignment horizontal="center" vertical="center" wrapText="1"/>
      <protection locked="0"/>
    </xf>
    <xf numFmtId="22" fontId="5" fillId="0" borderId="18" xfId="3" applyNumberFormat="1" applyFont="1" applyBorder="1" applyAlignment="1" applyProtection="1">
      <alignment horizontal="center" vertical="center"/>
      <protection locked="0"/>
    </xf>
    <xf numFmtId="22" fontId="0" fillId="25" borderId="113" xfId="0" applyNumberFormat="1" applyFill="1" applyBorder="1" applyProtection="1">
      <protection locked="0"/>
    </xf>
    <xf numFmtId="22" fontId="0" fillId="0" borderId="18" xfId="0" applyNumberFormat="1" applyBorder="1" applyProtection="1">
      <protection locked="0"/>
    </xf>
    <xf numFmtId="22" fontId="0" fillId="9" borderId="18" xfId="0" applyNumberFormat="1" applyFill="1" applyBorder="1" applyProtection="1">
      <protection locked="0"/>
    </xf>
    <xf numFmtId="0" fontId="59" fillId="0" borderId="26" xfId="0" applyFont="1" applyBorder="1" applyAlignment="1" applyProtection="1">
      <alignment horizontal="center" vertical="center" wrapText="1"/>
      <protection locked="0"/>
    </xf>
    <xf numFmtId="0" fontId="0" fillId="0" borderId="113" xfId="0" applyBorder="1" applyProtection="1">
      <protection locked="0"/>
    </xf>
    <xf numFmtId="1" fontId="0" fillId="9" borderId="18" xfId="0" applyNumberFormat="1" applyFill="1" applyBorder="1" applyProtection="1">
      <protection locked="0"/>
    </xf>
    <xf numFmtId="22" fontId="0" fillId="9" borderId="113" xfId="0" applyNumberFormat="1" applyFill="1" applyBorder="1" applyProtection="1">
      <protection locked="0"/>
    </xf>
    <xf numFmtId="165" fontId="0" fillId="0" borderId="18" xfId="0" applyNumberFormat="1" applyBorder="1" applyProtection="1">
      <protection locked="0"/>
    </xf>
    <xf numFmtId="2" fontId="0" fillId="0" borderId="18" xfId="0" quotePrefix="1" applyNumberFormat="1" applyBorder="1" applyAlignment="1">
      <alignment horizontal="center"/>
    </xf>
    <xf numFmtId="2" fontId="0" fillId="0" borderId="26" xfId="0" quotePrefix="1" applyNumberFormat="1" applyBorder="1" applyAlignment="1">
      <alignment horizontal="center"/>
    </xf>
    <xf numFmtId="0" fontId="18" fillId="6" borderId="26" xfId="0" applyFont="1" applyFill="1" applyBorder="1"/>
    <xf numFmtId="0" fontId="0" fillId="6" borderId="26" xfId="0" applyFill="1" applyBorder="1"/>
    <xf numFmtId="167" fontId="0" fillId="12" borderId="18" xfId="0" quotePrefix="1" applyNumberFormat="1" applyFill="1" applyBorder="1" applyAlignment="1" applyProtection="1">
      <alignment horizontal="center"/>
      <protection locked="0"/>
    </xf>
    <xf numFmtId="0" fontId="21" fillId="2" borderId="117" xfId="0" applyFont="1" applyFill="1" applyBorder="1" applyAlignment="1">
      <alignment horizontal="left" vertical="center"/>
    </xf>
    <xf numFmtId="186" fontId="21" fillId="0" borderId="1" xfId="0" applyNumberFormat="1" applyFont="1" applyBorder="1" applyAlignment="1">
      <alignment horizontal="center" vertical="center"/>
    </xf>
    <xf numFmtId="187" fontId="21" fillId="0" borderId="1" xfId="0" applyNumberFormat="1" applyFont="1" applyBorder="1" applyAlignment="1">
      <alignment horizontal="center" vertical="center"/>
    </xf>
    <xf numFmtId="188" fontId="16" fillId="6" borderId="24" xfId="9" applyNumberFormat="1" applyFont="1" applyFill="1" applyBorder="1" applyAlignment="1">
      <alignment horizontal="center"/>
    </xf>
    <xf numFmtId="0" fontId="18" fillId="12" borderId="24" xfId="0" quotePrefix="1" applyFont="1" applyFill="1" applyBorder="1" applyAlignment="1" applyProtection="1">
      <alignment horizontal="center" vertical="center"/>
      <protection locked="0"/>
    </xf>
    <xf numFmtId="0" fontId="34" fillId="30" borderId="124" xfId="0" applyFont="1" applyFill="1" applyBorder="1" applyAlignment="1">
      <alignment vertical="center"/>
    </xf>
    <xf numFmtId="0" fontId="21" fillId="30" borderId="125" xfId="0" applyFont="1" applyFill="1" applyBorder="1"/>
    <xf numFmtId="0" fontId="21" fillId="30" borderId="129" xfId="0" applyFont="1" applyFill="1" applyBorder="1"/>
    <xf numFmtId="0" fontId="18" fillId="14" borderId="15" xfId="0" applyFont="1" applyFill="1" applyBorder="1" applyAlignment="1">
      <alignment horizontal="center" vertical="center"/>
    </xf>
    <xf numFmtId="0" fontId="47" fillId="6" borderId="0" xfId="0" applyFont="1" applyFill="1" applyAlignment="1">
      <alignment horizontal="center" vertical="center" textRotation="90"/>
    </xf>
    <xf numFmtId="165" fontId="33" fillId="25" borderId="11" xfId="0" applyNumberFormat="1" applyFont="1" applyFill="1" applyBorder="1" applyAlignment="1">
      <alignment horizontal="center" vertical="center"/>
    </xf>
    <xf numFmtId="2" fontId="33" fillId="25" borderId="11" xfId="0" applyNumberFormat="1" applyFont="1" applyFill="1" applyBorder="1" applyAlignment="1">
      <alignment horizontal="center" vertical="center"/>
    </xf>
    <xf numFmtId="0" fontId="22" fillId="0" borderId="18" xfId="0" applyFont="1" applyBorder="1"/>
    <xf numFmtId="1" fontId="0" fillId="0" borderId="18" xfId="0" applyNumberFormat="1" applyBorder="1" applyAlignment="1">
      <alignment horizontal="center"/>
    </xf>
    <xf numFmtId="0" fontId="18" fillId="6" borderId="23" xfId="0" applyFont="1" applyFill="1" applyBorder="1" applyAlignment="1">
      <alignment vertical="center"/>
    </xf>
    <xf numFmtId="2" fontId="4" fillId="19" borderId="131" xfId="0" applyNumberFormat="1" applyFont="1" applyFill="1" applyBorder="1" applyAlignment="1">
      <alignment horizontal="center" vertical="center" wrapText="1"/>
    </xf>
    <xf numFmtId="2" fontId="0" fillId="33" borderId="18" xfId="0" applyNumberFormat="1" applyFill="1" applyBorder="1" applyAlignment="1">
      <alignment horizontal="center"/>
    </xf>
    <xf numFmtId="0" fontId="18" fillId="0" borderId="29" xfId="0" applyFont="1" applyBorder="1" applyAlignment="1">
      <alignment horizontal="center" vertical="center"/>
    </xf>
    <xf numFmtId="1" fontId="4" fillId="19" borderId="131" xfId="0" applyNumberFormat="1" applyFont="1" applyFill="1" applyBorder="1" applyAlignment="1">
      <alignment horizontal="center" vertical="center" wrapText="1"/>
    </xf>
    <xf numFmtId="2" fontId="6" fillId="6" borderId="132" xfId="0" applyNumberFormat="1" applyFont="1" applyFill="1" applyBorder="1" applyAlignment="1">
      <alignment horizontal="center" vertical="center" wrapText="1"/>
    </xf>
    <xf numFmtId="0" fontId="0" fillId="23" borderId="18" xfId="0" applyFill="1" applyBorder="1" applyAlignment="1">
      <alignment horizontal="left"/>
    </xf>
    <xf numFmtId="0" fontId="0" fillId="23" borderId="18" xfId="0" applyFill="1" applyBorder="1" applyAlignment="1">
      <alignment horizontal="center"/>
    </xf>
    <xf numFmtId="192" fontId="0" fillId="18" borderId="18" xfId="0" applyNumberFormat="1" applyFill="1" applyBorder="1" applyAlignment="1">
      <alignment horizontal="center" vertical="center"/>
    </xf>
    <xf numFmtId="0" fontId="0" fillId="18" borderId="18" xfId="0" applyFill="1" applyBorder="1" applyAlignment="1">
      <alignment horizontal="center" vertical="center"/>
    </xf>
    <xf numFmtId="0" fontId="0" fillId="23" borderId="18" xfId="0" applyFill="1" applyBorder="1"/>
    <xf numFmtId="170" fontId="0" fillId="0" borderId="18" xfId="0" applyNumberFormat="1" applyBorder="1" applyAlignment="1">
      <alignment horizontal="center" vertical="center"/>
    </xf>
    <xf numFmtId="0" fontId="0" fillId="18" borderId="18" xfId="0" applyFill="1" applyBorder="1"/>
    <xf numFmtId="165" fontId="0" fillId="6" borderId="18" xfId="0" applyNumberFormat="1" applyFill="1" applyBorder="1" applyAlignment="1">
      <alignment horizontal="center" vertical="center"/>
    </xf>
    <xf numFmtId="0" fontId="0" fillId="12" borderId="18" xfId="0" applyFill="1" applyBorder="1" applyAlignment="1">
      <alignment horizontal="center" vertical="center"/>
    </xf>
    <xf numFmtId="2" fontId="0" fillId="0" borderId="132" xfId="0" applyNumberFormat="1" applyBorder="1" applyAlignment="1">
      <alignment horizontal="center"/>
    </xf>
    <xf numFmtId="170" fontId="6" fillId="6" borderId="18" xfId="3" applyNumberFormat="1" applyFill="1" applyBorder="1"/>
    <xf numFmtId="167" fontId="21" fillId="12" borderId="1" xfId="0" quotePrefix="1" applyNumberFormat="1" applyFont="1" applyFill="1" applyBorder="1" applyAlignment="1" applyProtection="1">
      <alignment horizontal="center" vertical="center"/>
      <protection locked="0"/>
    </xf>
    <xf numFmtId="0" fontId="21" fillId="12" borderId="65" xfId="0" quotePrefix="1" applyFont="1" applyFill="1" applyBorder="1" applyAlignment="1" applyProtection="1">
      <alignment horizontal="center" vertical="center"/>
      <protection locked="0"/>
    </xf>
    <xf numFmtId="0" fontId="0" fillId="3" borderId="0" xfId="0" applyFill="1"/>
    <xf numFmtId="0" fontId="72" fillId="3" borderId="0" xfId="0" applyFont="1" applyFill="1" applyAlignment="1">
      <alignment vertical="center" wrapText="1"/>
    </xf>
    <xf numFmtId="0" fontId="73" fillId="3" borderId="0" xfId="0" applyFont="1" applyFill="1" applyAlignment="1">
      <alignment horizontal="center" vertical="center" wrapText="1"/>
    </xf>
    <xf numFmtId="168" fontId="23" fillId="0" borderId="0" xfId="0" applyNumberFormat="1" applyFont="1" applyAlignment="1">
      <alignment horizontal="center" vertical="center" wrapText="1"/>
    </xf>
    <xf numFmtId="0" fontId="29" fillId="0" borderId="0" xfId="0" applyFont="1" applyAlignment="1">
      <alignment vertical="center" wrapText="1"/>
    </xf>
    <xf numFmtId="0" fontId="0" fillId="0" borderId="4" xfId="0" applyBorder="1"/>
    <xf numFmtId="0" fontId="29" fillId="0" borderId="4" xfId="0" applyFont="1" applyBorder="1" applyAlignment="1">
      <alignment vertical="center" wrapText="1"/>
    </xf>
    <xf numFmtId="49" fontId="74" fillId="0" borderId="4" xfId="0" applyNumberFormat="1" applyFont="1" applyBorder="1" applyAlignment="1">
      <alignment vertical="center" wrapText="1"/>
    </xf>
    <xf numFmtId="0" fontId="29" fillId="0" borderId="4" xfId="0" applyFont="1" applyBorder="1" applyAlignment="1">
      <alignment wrapText="1"/>
    </xf>
    <xf numFmtId="0" fontId="29" fillId="6" borderId="4" xfId="0" applyFont="1" applyFill="1" applyBorder="1" applyAlignment="1">
      <alignment wrapText="1"/>
    </xf>
    <xf numFmtId="0" fontId="29" fillId="0" borderId="0" xfId="0" applyFont="1"/>
    <xf numFmtId="0" fontId="29" fillId="0" borderId="2" xfId="0" applyFont="1" applyBorder="1" applyAlignment="1">
      <alignment horizontal="right" vertical="center" wrapText="1"/>
    </xf>
    <xf numFmtId="168" fontId="23" fillId="0" borderId="2" xfId="0" applyNumberFormat="1" applyFont="1" applyBorder="1" applyAlignment="1">
      <alignment horizontal="center" vertical="center" wrapText="1"/>
    </xf>
    <xf numFmtId="0" fontId="29" fillId="0" borderId="2" xfId="0" applyFont="1" applyBorder="1" applyAlignment="1">
      <alignment vertical="center" wrapText="1"/>
    </xf>
    <xf numFmtId="0" fontId="29" fillId="0" borderId="0" xfId="0" applyFont="1" applyAlignment="1">
      <alignment horizontal="right" vertical="center" wrapText="1"/>
    </xf>
    <xf numFmtId="0" fontId="75" fillId="0" borderId="0" xfId="0" applyFont="1" applyAlignment="1">
      <alignment vertical="center" wrapText="1"/>
    </xf>
    <xf numFmtId="0" fontId="23" fillId="0" borderId="0" xfId="0" applyFont="1" applyAlignment="1">
      <alignment horizontal="left" vertical="center"/>
    </xf>
    <xf numFmtId="0" fontId="75" fillId="6" borderId="0" xfId="0" applyFont="1" applyFill="1" applyAlignment="1">
      <alignment vertical="center" wrapText="1"/>
    </xf>
    <xf numFmtId="0" fontId="23" fillId="6" borderId="0" xfId="0" applyFont="1" applyFill="1" applyAlignment="1">
      <alignment horizontal="left" vertical="center"/>
    </xf>
    <xf numFmtId="49" fontId="23" fillId="0" borderId="0" xfId="0" applyNumberFormat="1" applyFont="1" applyAlignment="1">
      <alignment horizontal="left" vertical="center"/>
    </xf>
    <xf numFmtId="168" fontId="29" fillId="3" borderId="0" xfId="0" applyNumberFormat="1" applyFont="1" applyFill="1" applyAlignment="1">
      <alignment horizontal="center" vertical="center" wrapText="1"/>
    </xf>
    <xf numFmtId="0" fontId="23" fillId="0" borderId="0" xfId="0" applyFont="1" applyAlignment="1">
      <alignment horizontal="center" vertical="center"/>
    </xf>
    <xf numFmtId="168" fontId="23" fillId="6" borderId="0" xfId="0" applyNumberFormat="1" applyFont="1" applyFill="1" applyAlignment="1">
      <alignment vertical="center" wrapText="1"/>
    </xf>
    <xf numFmtId="0" fontId="29" fillId="6" borderId="0" xfId="0" applyFont="1" applyFill="1" applyAlignment="1">
      <alignment vertical="center" wrapText="1"/>
    </xf>
    <xf numFmtId="0" fontId="23" fillId="6" borderId="0" xfId="0" applyFont="1" applyFill="1" applyAlignment="1">
      <alignment vertical="center" wrapText="1"/>
    </xf>
    <xf numFmtId="0" fontId="23" fillId="6" borderId="0" xfId="0" applyFont="1" applyFill="1" applyAlignment="1">
      <alignment horizontal="center" vertical="center" wrapText="1"/>
    </xf>
    <xf numFmtId="0" fontId="27" fillId="0" borderId="0" xfId="0" applyFont="1" applyAlignment="1">
      <alignment vertical="center" wrapText="1"/>
    </xf>
    <xf numFmtId="0" fontId="27" fillId="6" borderId="0" xfId="0" applyFont="1" applyFill="1" applyAlignment="1">
      <alignment vertical="center" wrapText="1"/>
    </xf>
    <xf numFmtId="168" fontId="23" fillId="0" borderId="0" xfId="0" applyNumberFormat="1" applyFont="1" applyAlignment="1">
      <alignment vertical="center" wrapText="1"/>
    </xf>
    <xf numFmtId="168" fontId="23" fillId="0" borderId="0" xfId="0" applyNumberFormat="1" applyFont="1" applyAlignment="1">
      <alignment vertical="center"/>
    </xf>
    <xf numFmtId="168" fontId="23" fillId="6" borderId="0" xfId="0" applyNumberFormat="1" applyFont="1" applyFill="1" applyAlignment="1">
      <alignment vertical="center"/>
    </xf>
    <xf numFmtId="0" fontId="29" fillId="6" borderId="0" xfId="0" applyFont="1" applyFill="1" applyAlignment="1">
      <alignment horizontal="left"/>
    </xf>
    <xf numFmtId="0" fontId="0" fillId="3" borderId="0" xfId="0" applyFill="1" applyProtection="1">
      <protection locked="0"/>
    </xf>
    <xf numFmtId="0" fontId="78" fillId="0" borderId="0" xfId="0" applyFont="1" applyAlignment="1" applyProtection="1">
      <alignment horizontal="center"/>
      <protection locked="0"/>
    </xf>
    <xf numFmtId="0" fontId="23" fillId="0" borderId="0" xfId="0" applyFont="1" applyAlignment="1" applyProtection="1">
      <alignment horizontal="center"/>
      <protection locked="0"/>
    </xf>
    <xf numFmtId="1" fontId="23" fillId="0" borderId="0" xfId="0" quotePrefix="1" applyNumberFormat="1" applyFont="1" applyAlignment="1" applyProtection="1">
      <alignment horizontal="center"/>
      <protection locked="0"/>
    </xf>
    <xf numFmtId="168" fontId="23" fillId="0" borderId="0" xfId="0" quotePrefix="1" applyNumberFormat="1" applyFont="1" applyAlignment="1" applyProtection="1">
      <alignment horizontal="center"/>
      <protection locked="0"/>
    </xf>
    <xf numFmtId="0" fontId="27" fillId="3" borderId="0" xfId="0" applyFont="1" applyFill="1" applyAlignment="1">
      <alignment vertical="center" wrapText="1"/>
    </xf>
    <xf numFmtId="0" fontId="78" fillId="6" borderId="0" xfId="0" applyFont="1" applyFill="1" applyAlignment="1">
      <alignment vertical="center" wrapText="1"/>
    </xf>
    <xf numFmtId="0" fontId="23" fillId="0" borderId="0" xfId="0" applyFont="1" applyAlignment="1">
      <alignment vertical="center" wrapText="1"/>
    </xf>
    <xf numFmtId="49" fontId="29" fillId="6" borderId="0" xfId="0" applyNumberFormat="1" applyFont="1" applyFill="1" applyAlignment="1">
      <alignment horizontal="left" vertical="center"/>
    </xf>
    <xf numFmtId="0" fontId="23" fillId="3" borderId="0" xfId="0" applyFont="1" applyFill="1" applyAlignment="1">
      <alignment vertical="center" wrapText="1"/>
    </xf>
    <xf numFmtId="0" fontId="0" fillId="6" borderId="0" xfId="0" applyFill="1" applyAlignment="1">
      <alignment vertical="center"/>
    </xf>
    <xf numFmtId="0" fontId="28" fillId="6" borderId="0" xfId="0" applyFont="1" applyFill="1" applyAlignment="1">
      <alignment horizontal="center" vertical="center"/>
    </xf>
    <xf numFmtId="0" fontId="28" fillId="6" borderId="0" xfId="0" applyFont="1" applyFill="1" applyAlignment="1">
      <alignment horizontal="center" vertical="center" wrapText="1"/>
    </xf>
    <xf numFmtId="0" fontId="47" fillId="6" borderId="0" xfId="0" applyFont="1" applyFill="1"/>
    <xf numFmtId="166" fontId="27" fillId="6" borderId="0" xfId="0" applyNumberFormat="1" applyFont="1" applyFill="1"/>
    <xf numFmtId="166" fontId="47" fillId="6" borderId="0" xfId="0" applyNumberFormat="1" applyFont="1" applyFill="1"/>
    <xf numFmtId="0" fontId="47" fillId="6" borderId="0" xfId="0" applyFont="1" applyFill="1" applyAlignment="1">
      <alignment horizontal="left" vertical="center"/>
    </xf>
    <xf numFmtId="166" fontId="23" fillId="6" borderId="0" xfId="0" applyNumberFormat="1" applyFont="1" applyFill="1" applyAlignment="1">
      <alignment horizontal="center"/>
    </xf>
    <xf numFmtId="169" fontId="29" fillId="6" borderId="0" xfId="0" applyNumberFormat="1" applyFont="1" applyFill="1" applyAlignment="1">
      <alignment horizontal="center" vertical="center"/>
    </xf>
    <xf numFmtId="0" fontId="29" fillId="6" borderId="0" xfId="0" applyFont="1" applyFill="1"/>
    <xf numFmtId="0" fontId="23" fillId="6" borderId="0" xfId="0" applyFont="1" applyFill="1" applyAlignment="1">
      <alignment horizontal="left" wrapText="1"/>
    </xf>
    <xf numFmtId="0" fontId="23" fillId="0" borderId="0" xfId="0" applyFont="1"/>
    <xf numFmtId="0" fontId="82" fillId="6" borderId="0" xfId="0" applyFont="1" applyFill="1" applyAlignment="1">
      <alignment vertical="center"/>
    </xf>
    <xf numFmtId="0" fontId="23" fillId="6" borderId="0" xfId="0" applyFont="1" applyFill="1"/>
    <xf numFmtId="0" fontId="82" fillId="0" borderId="0" xfId="0" applyFont="1" applyAlignment="1">
      <alignment vertical="center"/>
    </xf>
    <xf numFmtId="0" fontId="47" fillId="6" borderId="0" xfId="0" quotePrefix="1" applyFont="1" applyFill="1" applyAlignment="1">
      <alignment horizontal="justify" vertical="center" wrapText="1"/>
    </xf>
    <xf numFmtId="0" fontId="47" fillId="12" borderId="0" xfId="0" applyFont="1" applyFill="1" applyAlignment="1" applyProtection="1">
      <alignment horizontal="center" vertical="center" wrapText="1"/>
      <protection locked="0"/>
    </xf>
    <xf numFmtId="0" fontId="47" fillId="6" borderId="0" xfId="0" applyFont="1" applyFill="1" applyAlignment="1">
      <alignment vertical="center" wrapText="1"/>
    </xf>
    <xf numFmtId="0" fontId="47" fillId="6" borderId="0" xfId="0" applyFont="1" applyFill="1" applyAlignment="1">
      <alignment horizontal="justify" vertical="center" wrapText="1"/>
    </xf>
    <xf numFmtId="0" fontId="47" fillId="6" borderId="0" xfId="0" applyFont="1" applyFill="1" applyAlignment="1">
      <alignment horizontal="centerContinuous" vertical="center" wrapText="1"/>
    </xf>
    <xf numFmtId="0" fontId="47" fillId="6" borderId="0" xfId="0" applyFont="1" applyFill="1" applyAlignment="1" applyProtection="1">
      <alignment horizontal="justify" vertical="center" wrapText="1"/>
      <protection locked="0"/>
    </xf>
    <xf numFmtId="0" fontId="75" fillId="6" borderId="0" xfId="0" applyFont="1" applyFill="1" applyAlignment="1" applyProtection="1">
      <alignment horizontal="center" vertical="center" wrapText="1"/>
      <protection locked="0"/>
    </xf>
    <xf numFmtId="0" fontId="29" fillId="6" borderId="0" xfId="0" applyFont="1" applyFill="1" applyAlignment="1" applyProtection="1">
      <alignment vertical="center" wrapText="1" readingOrder="1"/>
      <protection locked="0"/>
    </xf>
    <xf numFmtId="0" fontId="23" fillId="6" borderId="0" xfId="0" applyFont="1" applyFill="1" applyAlignment="1" applyProtection="1">
      <alignment vertical="center" readingOrder="1"/>
      <protection locked="0"/>
    </xf>
    <xf numFmtId="0" fontId="75" fillId="6" borderId="0" xfId="0" applyFont="1" applyFill="1" applyAlignment="1" applyProtection="1">
      <alignment vertical="center" wrapText="1" readingOrder="1"/>
      <protection locked="0"/>
    </xf>
    <xf numFmtId="0" fontId="82" fillId="6" borderId="0" xfId="0" applyFont="1" applyFill="1" applyProtection="1">
      <protection locked="0"/>
    </xf>
    <xf numFmtId="0" fontId="0" fillId="0" borderId="3" xfId="0" applyBorder="1"/>
    <xf numFmtId="22" fontId="6" fillId="0" borderId="0" xfId="3" applyNumberFormat="1" applyAlignment="1" applyProtection="1">
      <alignment horizontal="left" vertical="center"/>
      <protection locked="0"/>
    </xf>
    <xf numFmtId="0" fontId="6" fillId="0" borderId="0" xfId="3" applyAlignment="1" applyProtection="1">
      <alignment horizontal="left" vertical="center"/>
      <protection locked="0"/>
    </xf>
    <xf numFmtId="22" fontId="6" fillId="0" borderId="0" xfId="0" applyNumberFormat="1" applyFont="1" applyAlignment="1" applyProtection="1">
      <alignment horizontal="left" vertical="center"/>
      <protection locked="0"/>
    </xf>
    <xf numFmtId="0" fontId="6" fillId="0" borderId="0" xfId="0" applyFont="1" applyAlignment="1" applyProtection="1">
      <alignment horizontal="left" vertical="center"/>
      <protection locked="0"/>
    </xf>
    <xf numFmtId="2" fontId="6" fillId="0" borderId="0" xfId="0" applyNumberFormat="1" applyFont="1" applyAlignment="1" applyProtection="1">
      <alignment horizontal="left" vertical="center"/>
      <protection locked="0"/>
    </xf>
    <xf numFmtId="166" fontId="6" fillId="0" borderId="0" xfId="0" applyNumberFormat="1" applyFont="1" applyAlignment="1" applyProtection="1">
      <alignment horizontal="left" vertical="center"/>
      <protection locked="0"/>
    </xf>
    <xf numFmtId="0" fontId="6" fillId="0" borderId="0" xfId="3" applyProtection="1">
      <protection locked="0"/>
    </xf>
    <xf numFmtId="19" fontId="6" fillId="0" borderId="0" xfId="0" applyNumberFormat="1" applyFont="1" applyProtection="1">
      <protection locked="0"/>
    </xf>
    <xf numFmtId="0" fontId="6" fillId="0" borderId="0" xfId="0" applyFont="1" applyProtection="1">
      <protection locked="0"/>
    </xf>
    <xf numFmtId="2" fontId="6" fillId="0" borderId="0" xfId="0" applyNumberFormat="1" applyFont="1" applyProtection="1">
      <protection locked="0"/>
    </xf>
    <xf numFmtId="166" fontId="6" fillId="0" borderId="0" xfId="0" applyNumberFormat="1" applyFont="1" applyProtection="1">
      <protection locked="0"/>
    </xf>
    <xf numFmtId="0" fontId="0" fillId="6" borderId="57" xfId="0" applyFill="1" applyBorder="1" applyAlignment="1" applyProtection="1">
      <alignment horizontal="center"/>
      <protection locked="0"/>
    </xf>
    <xf numFmtId="0" fontId="0" fillId="27" borderId="22" xfId="0" applyFill="1" applyBorder="1" applyAlignment="1" applyProtection="1">
      <alignment horizontal="center"/>
      <protection locked="0"/>
    </xf>
    <xf numFmtId="0" fontId="0" fillId="27" borderId="61" xfId="0" applyFill="1" applyBorder="1" applyProtection="1">
      <protection locked="0"/>
    </xf>
    <xf numFmtId="167" fontId="0" fillId="0" borderId="0" xfId="0" applyNumberFormat="1" applyProtection="1">
      <protection locked="0"/>
    </xf>
    <xf numFmtId="0" fontId="58" fillId="0" borderId="0" xfId="3" applyFont="1" applyAlignment="1" applyProtection="1">
      <alignment horizontal="left" vertical="center"/>
      <protection locked="0"/>
    </xf>
    <xf numFmtId="0" fontId="0" fillId="0" borderId="0" xfId="0" applyAlignment="1" applyProtection="1">
      <alignment horizontal="left"/>
      <protection locked="0"/>
    </xf>
    <xf numFmtId="167" fontId="0" fillId="6" borderId="0" xfId="0" applyNumberFormat="1" applyFill="1" applyAlignment="1" applyProtection="1">
      <alignment horizontal="center" vertical="center"/>
      <protection locked="0"/>
    </xf>
    <xf numFmtId="0" fontId="18" fillId="6" borderId="18" xfId="0" applyFont="1" applyFill="1" applyBorder="1" applyProtection="1">
      <protection locked="0"/>
    </xf>
    <xf numFmtId="0" fontId="0" fillId="6" borderId="31" xfId="0" applyFill="1" applyBorder="1" applyProtection="1">
      <protection locked="0"/>
    </xf>
    <xf numFmtId="0" fontId="0" fillId="27" borderId="23" xfId="0" applyFill="1" applyBorder="1" applyProtection="1">
      <protection locked="0"/>
    </xf>
    <xf numFmtId="166" fontId="0" fillId="0" borderId="0" xfId="0" applyNumberFormat="1" applyAlignment="1" applyProtection="1">
      <alignment horizontal="center" vertical="center"/>
      <protection locked="0"/>
    </xf>
    <xf numFmtId="0" fontId="0" fillId="24" borderId="18" xfId="0" applyFill="1" applyBorder="1" applyAlignment="1" applyProtection="1">
      <alignment horizontal="center" vertical="center"/>
      <protection locked="0"/>
    </xf>
    <xf numFmtId="0" fontId="0" fillId="27" borderId="22" xfId="0" applyFill="1" applyBorder="1" applyProtection="1">
      <protection locked="0"/>
    </xf>
    <xf numFmtId="0" fontId="18" fillId="28" borderId="18" xfId="0" applyFont="1" applyFill="1" applyBorder="1" applyAlignment="1" applyProtection="1">
      <alignment horizontal="center" vertical="center"/>
      <protection locked="0"/>
    </xf>
    <xf numFmtId="22" fontId="6" fillId="0" borderId="0" xfId="3" applyNumberFormat="1" applyAlignment="1" applyProtection="1">
      <alignment horizontal="center" vertical="center"/>
      <protection locked="0"/>
    </xf>
    <xf numFmtId="22" fontId="6" fillId="0" borderId="0" xfId="0" applyNumberFormat="1" applyFont="1" applyAlignment="1" applyProtection="1">
      <alignment horizontal="center" vertical="center"/>
      <protection locked="0"/>
    </xf>
    <xf numFmtId="166" fontId="13" fillId="0" borderId="0" xfId="3" applyNumberFormat="1" applyFont="1" applyAlignment="1" applyProtection="1">
      <alignment horizontal="left" vertical="top"/>
      <protection locked="0"/>
    </xf>
    <xf numFmtId="166" fontId="10" fillId="0" borderId="0" xfId="3" applyNumberFormat="1" applyFont="1" applyAlignment="1" applyProtection="1">
      <alignment horizontal="center"/>
      <protection locked="0"/>
    </xf>
    <xf numFmtId="0" fontId="56" fillId="0" borderId="0" xfId="0" applyFont="1" applyAlignment="1" applyProtection="1">
      <alignment horizontal="center"/>
      <protection locked="0"/>
    </xf>
    <xf numFmtId="0" fontId="57" fillId="0" borderId="0" xfId="0" applyFont="1" applyAlignment="1" applyProtection="1">
      <alignment horizontal="right"/>
      <protection locked="0"/>
    </xf>
    <xf numFmtId="0" fontId="54" fillId="0" borderId="0" xfId="0" applyFont="1" applyAlignment="1" applyProtection="1">
      <alignment horizontal="right"/>
      <protection locked="0"/>
    </xf>
    <xf numFmtId="20" fontId="54" fillId="0" borderId="0" xfId="0" applyNumberFormat="1" applyFont="1" applyAlignment="1" applyProtection="1">
      <alignment horizontal="left"/>
      <protection locked="0"/>
    </xf>
    <xf numFmtId="0" fontId="25" fillId="0" borderId="0" xfId="0" applyFont="1" applyAlignment="1" applyProtection="1">
      <alignment vertical="center"/>
      <protection locked="0"/>
    </xf>
    <xf numFmtId="0" fontId="18" fillId="18" borderId="22" xfId="0" applyFont="1" applyFill="1" applyBorder="1" applyAlignment="1" applyProtection="1">
      <alignment horizontal="center" vertical="center" wrapText="1"/>
      <protection locked="0"/>
    </xf>
    <xf numFmtId="0" fontId="18" fillId="18" borderId="61" xfId="0" applyFont="1" applyFill="1" applyBorder="1" applyAlignment="1" applyProtection="1">
      <alignment horizontal="center" vertical="center" wrapText="1"/>
      <protection locked="0"/>
    </xf>
    <xf numFmtId="0" fontId="18" fillId="18" borderId="23" xfId="0" applyFont="1" applyFill="1" applyBorder="1" applyAlignment="1" applyProtection="1">
      <alignment horizontal="center" vertical="center" wrapText="1"/>
      <protection locked="0"/>
    </xf>
    <xf numFmtId="182" fontId="52" fillId="0" borderId="0" xfId="3" applyNumberFormat="1" applyFont="1" applyAlignment="1" applyProtection="1">
      <alignment horizontal="center" vertical="center"/>
      <protection locked="0"/>
    </xf>
    <xf numFmtId="0" fontId="0" fillId="13" borderId="25" xfId="0" applyFill="1" applyBorder="1" applyAlignment="1" applyProtection="1">
      <alignment horizontal="center" vertical="center"/>
      <protection locked="0"/>
    </xf>
    <xf numFmtId="0" fontId="0" fillId="13" borderId="63" xfId="0" applyFill="1" applyBorder="1" applyAlignment="1" applyProtection="1">
      <alignment horizontal="center" vertical="center"/>
      <protection locked="0"/>
    </xf>
    <xf numFmtId="0" fontId="0" fillId="8" borderId="26"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8" borderId="26" xfId="0" applyFill="1" applyBorder="1" applyProtection="1">
      <protection locked="0"/>
    </xf>
    <xf numFmtId="0" fontId="0" fillId="6" borderId="0" xfId="0" applyFill="1" applyAlignment="1" applyProtection="1">
      <alignment horizontal="center" vertical="center"/>
      <protection locked="0"/>
    </xf>
    <xf numFmtId="0" fontId="0" fillId="0" borderId="0" xfId="0" applyAlignment="1" applyProtection="1">
      <alignment vertical="center"/>
      <protection locked="0"/>
    </xf>
    <xf numFmtId="0" fontId="18" fillId="11" borderId="18" xfId="0" applyFont="1" applyFill="1" applyBorder="1" applyAlignment="1" applyProtection="1">
      <alignment horizontal="center"/>
      <protection locked="0"/>
    </xf>
    <xf numFmtId="0" fontId="0" fillId="0" borderId="0" xfId="0" applyAlignment="1" applyProtection="1">
      <alignment horizontal="right" vertical="center"/>
      <protection locked="0"/>
    </xf>
    <xf numFmtId="22" fontId="0" fillId="0" borderId="0" xfId="0" quotePrefix="1" applyNumberFormat="1" applyAlignment="1" applyProtection="1">
      <alignment horizontal="center" vertical="center"/>
      <protection locked="0"/>
    </xf>
    <xf numFmtId="174" fontId="0" fillId="0" borderId="0" xfId="0" applyNumberFormat="1" applyAlignment="1" applyProtection="1">
      <alignment horizontal="center" vertical="center"/>
      <protection locked="0"/>
    </xf>
    <xf numFmtId="0" fontId="45" fillId="0" borderId="0" xfId="0" applyFont="1" applyProtection="1">
      <protection locked="0"/>
    </xf>
    <xf numFmtId="2" fontId="19" fillId="0" borderId="0" xfId="0" quotePrefix="1" applyNumberFormat="1" applyFont="1" applyAlignment="1" applyProtection="1">
      <alignment horizontal="right" vertical="center"/>
      <protection locked="0"/>
    </xf>
    <xf numFmtId="0" fontId="18" fillId="11" borderId="22" xfId="0" applyFont="1" applyFill="1" applyBorder="1" applyAlignment="1" applyProtection="1">
      <alignment horizontal="center" vertical="center" wrapText="1"/>
      <protection locked="0"/>
    </xf>
    <xf numFmtId="166" fontId="0" fillId="11" borderId="29" xfId="0" applyNumberFormat="1" applyFill="1" applyBorder="1" applyAlignment="1" applyProtection="1">
      <alignment horizontal="center" vertical="center"/>
      <protection locked="0"/>
    </xf>
    <xf numFmtId="0" fontId="0" fillId="11" borderId="29" xfId="0" applyFill="1" applyBorder="1" applyAlignment="1" applyProtection="1">
      <alignment horizontal="center" vertical="center"/>
      <protection locked="0"/>
    </xf>
    <xf numFmtId="0" fontId="0" fillId="0" borderId="0" xfId="0" applyAlignment="1" applyProtection="1">
      <alignment horizontal="right"/>
      <protection locked="0"/>
    </xf>
    <xf numFmtId="0" fontId="48" fillId="11" borderId="22" xfId="0" applyFont="1" applyFill="1" applyBorder="1" applyAlignment="1" applyProtection="1">
      <alignment horizontal="center"/>
      <protection locked="0"/>
    </xf>
    <xf numFmtId="0" fontId="44" fillId="0" borderId="75" xfId="0" applyFont="1" applyBorder="1" applyAlignment="1" applyProtection="1">
      <alignment vertical="top"/>
      <protection locked="0"/>
    </xf>
    <xf numFmtId="0" fontId="0" fillId="0" borderId="75" xfId="0" applyBorder="1" applyAlignment="1" applyProtection="1">
      <alignment horizontal="center"/>
      <protection locked="0"/>
    </xf>
    <xf numFmtId="0" fontId="0" fillId="0" borderId="75" xfId="0" applyBorder="1" applyProtection="1">
      <protection locked="0"/>
    </xf>
    <xf numFmtId="174" fontId="0" fillId="0" borderId="19" xfId="0" applyNumberFormat="1" applyBorder="1" applyAlignment="1" applyProtection="1">
      <alignment horizontal="center" vertical="center"/>
      <protection locked="0"/>
    </xf>
    <xf numFmtId="0" fontId="0" fillId="0" borderId="0" xfId="0" applyAlignment="1" applyProtection="1">
      <alignment horizontal="centerContinuous"/>
      <protection locked="0"/>
    </xf>
    <xf numFmtId="0" fontId="30" fillId="0" borderId="82" xfId="0" applyFont="1" applyBorder="1" applyProtection="1">
      <protection locked="0"/>
    </xf>
    <xf numFmtId="0" fontId="0" fillId="0" borderId="82" xfId="0" applyBorder="1" applyProtection="1">
      <protection locked="0"/>
    </xf>
    <xf numFmtId="0" fontId="46" fillId="0" borderId="0" xfId="0" applyFont="1" applyProtection="1">
      <protection locked="0"/>
    </xf>
    <xf numFmtId="0" fontId="30" fillId="0" borderId="0" xfId="0" applyFont="1" applyProtection="1">
      <protection locked="0"/>
    </xf>
    <xf numFmtId="22" fontId="0" fillId="0" borderId="0" xfId="0" applyNumberFormat="1" applyAlignment="1" applyProtection="1">
      <alignment horizontal="center" vertical="center"/>
      <protection locked="0"/>
    </xf>
    <xf numFmtId="0" fontId="18" fillId="11" borderId="6" xfId="0" applyFont="1" applyFill="1" applyBorder="1" applyAlignment="1">
      <alignment horizontal="center"/>
    </xf>
    <xf numFmtId="0" fontId="18" fillId="11" borderId="13" xfId="0" applyFont="1" applyFill="1" applyBorder="1" applyAlignment="1">
      <alignment horizontal="center"/>
    </xf>
    <xf numFmtId="0" fontId="18" fillId="6" borderId="7" xfId="0" applyFont="1" applyFill="1" applyBorder="1" applyAlignment="1">
      <alignment horizontal="center"/>
    </xf>
    <xf numFmtId="166" fontId="9" fillId="0" borderId="46" xfId="3" applyNumberFormat="1" applyFont="1" applyBorder="1" applyAlignment="1">
      <alignment horizontal="center"/>
    </xf>
    <xf numFmtId="166" fontId="32" fillId="0" borderId="18" xfId="0" applyNumberFormat="1" applyFont="1" applyBorder="1" applyAlignment="1">
      <alignment horizontal="center"/>
    </xf>
    <xf numFmtId="166" fontId="9" fillId="0" borderId="18" xfId="3" applyNumberFormat="1" applyFont="1" applyBorder="1" applyAlignment="1">
      <alignment horizontal="center"/>
    </xf>
    <xf numFmtId="0" fontId="26" fillId="11" borderId="8" xfId="0" applyFont="1" applyFill="1" applyBorder="1" applyAlignment="1">
      <alignment horizontal="center" vertical="center"/>
    </xf>
    <xf numFmtId="169" fontId="0" fillId="6" borderId="9" xfId="0" applyNumberFormat="1" applyFill="1" applyBorder="1"/>
    <xf numFmtId="0" fontId="0" fillId="6" borderId="9" xfId="0" applyFill="1" applyBorder="1"/>
    <xf numFmtId="0" fontId="0" fillId="6" borderId="15" xfId="0" applyFill="1" applyBorder="1"/>
    <xf numFmtId="165" fontId="31" fillId="6" borderId="34" xfId="0" applyNumberFormat="1" applyFont="1" applyFill="1" applyBorder="1" applyAlignment="1">
      <alignment horizontal="center"/>
    </xf>
    <xf numFmtId="0" fontId="0" fillId="6" borderId="24" xfId="0" applyFill="1" applyBorder="1"/>
    <xf numFmtId="2" fontId="31" fillId="6" borderId="34" xfId="0" applyNumberFormat="1" applyFont="1" applyFill="1" applyBorder="1" applyAlignment="1">
      <alignment horizontal="center"/>
    </xf>
    <xf numFmtId="0" fontId="18" fillId="11" borderId="7" xfId="0" applyFont="1" applyFill="1" applyBorder="1" applyAlignment="1">
      <alignment horizontal="center"/>
    </xf>
    <xf numFmtId="166" fontId="32" fillId="6" borderId="35" xfId="0" applyNumberFormat="1" applyFont="1" applyFill="1" applyBorder="1" applyAlignment="1">
      <alignment horizontal="center"/>
    </xf>
    <xf numFmtId="166" fontId="21" fillId="6" borderId="26" xfId="0" applyNumberFormat="1" applyFont="1" applyFill="1" applyBorder="1" applyAlignment="1">
      <alignment horizontal="center"/>
    </xf>
    <xf numFmtId="166" fontId="21" fillId="6" borderId="36" xfId="0" applyNumberFormat="1" applyFont="1" applyFill="1" applyBorder="1" applyAlignment="1">
      <alignment horizontal="center"/>
    </xf>
    <xf numFmtId="166" fontId="21" fillId="6" borderId="37" xfId="0" applyNumberFormat="1" applyFont="1" applyFill="1" applyBorder="1" applyAlignment="1">
      <alignment horizontal="center"/>
    </xf>
    <xf numFmtId="166" fontId="32" fillId="6" borderId="38" xfId="0" applyNumberFormat="1" applyFont="1" applyFill="1" applyBorder="1" applyAlignment="1">
      <alignment horizontal="center"/>
    </xf>
    <xf numFmtId="166" fontId="21" fillId="6" borderId="39" xfId="0" applyNumberFormat="1" applyFont="1" applyFill="1" applyBorder="1" applyAlignment="1">
      <alignment horizontal="center"/>
    </xf>
    <xf numFmtId="166" fontId="21" fillId="6" borderId="12" xfId="0" applyNumberFormat="1" applyFont="1" applyFill="1" applyBorder="1" applyAlignment="1">
      <alignment horizontal="center"/>
    </xf>
    <xf numFmtId="0" fontId="0" fillId="24" borderId="18" xfId="0" applyFill="1" applyBorder="1" applyAlignment="1">
      <alignment horizontal="center" vertical="center"/>
    </xf>
    <xf numFmtId="0" fontId="18" fillId="28" borderId="18" xfId="0" applyFont="1" applyFill="1" applyBorder="1" applyAlignment="1">
      <alignment horizontal="center" vertical="center"/>
    </xf>
    <xf numFmtId="0" fontId="57" fillId="7" borderId="18" xfId="0" applyFont="1" applyFill="1" applyBorder="1" applyAlignment="1">
      <alignment horizontal="right"/>
    </xf>
    <xf numFmtId="168" fontId="37" fillId="18" borderId="8" xfId="0" applyNumberFormat="1" applyFont="1" applyFill="1" applyBorder="1" applyAlignment="1">
      <alignment horizontal="center" vertical="center"/>
    </xf>
    <xf numFmtId="20" fontId="38" fillId="18" borderId="14" xfId="3" applyNumberFormat="1" applyFont="1" applyFill="1" applyBorder="1" applyAlignment="1">
      <alignment horizontal="center" vertical="center"/>
    </xf>
    <xf numFmtId="20" fontId="38" fillId="18" borderId="9" xfId="3" applyNumberFormat="1" applyFont="1" applyFill="1" applyBorder="1" applyAlignment="1">
      <alignment horizontal="center" vertical="center"/>
    </xf>
    <xf numFmtId="14" fontId="0" fillId="0" borderId="18" xfId="0" applyNumberFormat="1" applyBorder="1" applyAlignment="1">
      <alignment horizontal="center" vertical="center"/>
    </xf>
    <xf numFmtId="0" fontId="0" fillId="0" borderId="18" xfId="0" applyBorder="1" applyAlignment="1">
      <alignment horizontal="left" vertical="center"/>
    </xf>
    <xf numFmtId="0" fontId="18" fillId="11" borderId="18" xfId="0" applyFont="1" applyFill="1" applyBorder="1" applyAlignment="1">
      <alignment horizontal="center"/>
    </xf>
    <xf numFmtId="166" fontId="0" fillId="9" borderId="18" xfId="0" applyNumberFormat="1" applyFill="1" applyBorder="1" applyAlignment="1">
      <alignment horizontal="center" vertical="center"/>
    </xf>
    <xf numFmtId="0" fontId="18" fillId="11" borderId="8" xfId="0" applyFont="1" applyFill="1" applyBorder="1" applyAlignment="1">
      <alignment vertical="center"/>
    </xf>
    <xf numFmtId="2" fontId="0" fillId="6" borderId="23" xfId="0" applyNumberFormat="1" applyFill="1" applyBorder="1" applyAlignment="1">
      <alignment horizontal="center" vertical="center"/>
    </xf>
    <xf numFmtId="0" fontId="18" fillId="11" borderId="8" xfId="0" applyFont="1" applyFill="1" applyBorder="1" applyAlignment="1">
      <alignment horizontal="center" vertical="center"/>
    </xf>
    <xf numFmtId="0" fontId="0" fillId="11" borderId="29" xfId="0" applyFill="1" applyBorder="1" applyAlignment="1">
      <alignment horizontal="center" vertical="center"/>
    </xf>
    <xf numFmtId="0" fontId="18" fillId="11" borderId="23" xfId="0" applyFont="1" applyFill="1" applyBorder="1" applyAlignment="1">
      <alignment horizontal="center" vertical="center" wrapText="1"/>
    </xf>
    <xf numFmtId="166" fontId="0" fillId="11" borderId="29" xfId="0" applyNumberFormat="1" applyFill="1" applyBorder="1" applyAlignment="1">
      <alignment horizontal="center" vertical="center"/>
    </xf>
    <xf numFmtId="166" fontId="32" fillId="6" borderId="18" xfId="0" applyNumberFormat="1" applyFont="1" applyFill="1" applyBorder="1" applyAlignment="1">
      <alignment horizontal="center"/>
    </xf>
    <xf numFmtId="0" fontId="44" fillId="7" borderId="0" xfId="0" applyFont="1" applyFill="1"/>
    <xf numFmtId="0" fontId="48" fillId="11" borderId="23" xfId="0" applyFont="1" applyFill="1" applyBorder="1" applyAlignment="1">
      <alignment horizontal="center"/>
    </xf>
    <xf numFmtId="0" fontId="69" fillId="11" borderId="29" xfId="0" applyFont="1" applyFill="1" applyBorder="1" applyAlignment="1">
      <alignment horizontal="center"/>
    </xf>
    <xf numFmtId="2" fontId="0" fillId="0" borderId="29" xfId="0" applyNumberFormat="1" applyBorder="1" applyAlignment="1">
      <alignment horizontal="center"/>
    </xf>
    <xf numFmtId="0" fontId="0" fillId="0" borderId="29" xfId="0" applyBorder="1" applyAlignment="1">
      <alignment horizontal="center"/>
    </xf>
    <xf numFmtId="0" fontId="18" fillId="11" borderId="6" xfId="0" applyFont="1" applyFill="1" applyBorder="1" applyAlignment="1">
      <alignment horizontal="center" vertical="center" wrapText="1"/>
    </xf>
    <xf numFmtId="0" fontId="18" fillId="11" borderId="13" xfId="0" applyFont="1" applyFill="1" applyBorder="1" applyAlignment="1">
      <alignment horizontal="center" vertical="center" wrapText="1"/>
    </xf>
    <xf numFmtId="166" fontId="0" fillId="0" borderId="26" xfId="0" applyNumberFormat="1" applyBorder="1" applyAlignment="1">
      <alignment horizontal="center"/>
    </xf>
    <xf numFmtId="2" fontId="0" fillId="0" borderId="26" xfId="0" applyNumberFormat="1" applyBorder="1" applyAlignment="1">
      <alignment horizontal="center"/>
    </xf>
    <xf numFmtId="0" fontId="48" fillId="0" borderId="0" xfId="0" applyFont="1" applyAlignment="1">
      <alignment horizontal="left"/>
    </xf>
    <xf numFmtId="0" fontId="30" fillId="0" borderId="0" xfId="0" applyFont="1" applyAlignment="1">
      <alignment horizontal="right"/>
    </xf>
    <xf numFmtId="0" fontId="0" fillId="6" borderId="0" xfId="0" applyFill="1" applyAlignment="1">
      <alignment horizontal="left" vertical="top"/>
    </xf>
    <xf numFmtId="165" fontId="0" fillId="0" borderId="18" xfId="0" applyNumberFormat="1" applyBorder="1"/>
    <xf numFmtId="2" fontId="0" fillId="0" borderId="18" xfId="0" applyNumberFormat="1" applyBorder="1"/>
    <xf numFmtId="0" fontId="18" fillId="11" borderId="74" xfId="0" applyFont="1" applyFill="1" applyBorder="1" applyAlignment="1">
      <alignment horizontal="center"/>
    </xf>
    <xf numFmtId="166" fontId="0" fillId="0" borderId="25" xfId="0" applyNumberFormat="1" applyBorder="1" applyAlignment="1">
      <alignment horizontal="center"/>
    </xf>
    <xf numFmtId="166" fontId="0" fillId="0" borderId="73" xfId="0" applyNumberFormat="1" applyBorder="1" applyAlignment="1">
      <alignment horizontal="center"/>
    </xf>
    <xf numFmtId="0" fontId="18" fillId="0" borderId="16" xfId="0" applyFont="1" applyBorder="1" applyAlignment="1">
      <alignment horizontal="center"/>
    </xf>
    <xf numFmtId="0" fontId="18" fillId="0" borderId="46" xfId="0" applyFont="1" applyBorder="1" applyAlignment="1">
      <alignment horizontal="center" vertical="center"/>
    </xf>
    <xf numFmtId="0" fontId="0" fillId="0" borderId="46" xfId="0" applyBorder="1" applyAlignment="1">
      <alignment horizontal="center" vertical="center"/>
    </xf>
    <xf numFmtId="0" fontId="0" fillId="0" borderId="54" xfId="0" applyBorder="1"/>
    <xf numFmtId="0" fontId="18" fillId="0" borderId="17" xfId="0" applyFont="1" applyBorder="1" applyAlignment="1">
      <alignment horizontal="right"/>
    </xf>
    <xf numFmtId="167" fontId="0" fillId="15" borderId="18" xfId="0" applyNumberFormat="1" applyFill="1" applyBorder="1" applyAlignment="1">
      <alignment horizontal="center" vertical="center"/>
    </xf>
    <xf numFmtId="0" fontId="0" fillId="15" borderId="37" xfId="0" applyFill="1" applyBorder="1" applyAlignment="1">
      <alignment horizontal="center"/>
    </xf>
    <xf numFmtId="167" fontId="0" fillId="16" borderId="18" xfId="0" applyNumberFormat="1" applyFill="1" applyBorder="1" applyAlignment="1">
      <alignment horizontal="center" vertical="center"/>
    </xf>
    <xf numFmtId="0" fontId="0" fillId="16" borderId="37" xfId="0" applyFill="1" applyBorder="1" applyAlignment="1">
      <alignment horizontal="center"/>
    </xf>
    <xf numFmtId="0" fontId="0" fillId="0" borderId="10" xfId="0" applyBorder="1"/>
    <xf numFmtId="0" fontId="0" fillId="0" borderId="11" xfId="0" applyBorder="1"/>
    <xf numFmtId="2" fontId="0" fillId="17" borderId="11" xfId="0" applyNumberFormat="1" applyFill="1" applyBorder="1" applyAlignment="1">
      <alignment horizontal="center" vertical="center"/>
    </xf>
    <xf numFmtId="1" fontId="0" fillId="17" borderId="12" xfId="0" applyNumberFormat="1" applyFill="1" applyBorder="1"/>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1" borderId="37" xfId="0" applyFill="1" applyBorder="1" applyAlignment="1">
      <alignment horizontal="center"/>
    </xf>
    <xf numFmtId="166" fontId="0" fillId="5" borderId="17" xfId="0" applyNumberFormat="1" applyFill="1" applyBorder="1" applyAlignment="1">
      <alignment horizontal="center" vertical="center"/>
    </xf>
    <xf numFmtId="166" fontId="0" fillId="5" borderId="18" xfId="0" applyNumberFormat="1" applyFill="1" applyBorder="1" applyAlignment="1">
      <alignment horizontal="center" vertical="center"/>
    </xf>
    <xf numFmtId="166" fontId="0" fillId="6" borderId="37" xfId="0" applyNumberFormat="1" applyFill="1" applyBorder="1" applyAlignment="1">
      <alignment horizontal="center"/>
    </xf>
    <xf numFmtId="0" fontId="0" fillId="0" borderId="52" xfId="0" applyBorder="1"/>
    <xf numFmtId="0" fontId="0" fillId="9" borderId="11" xfId="0" applyFill="1" applyBorder="1"/>
    <xf numFmtId="166" fontId="0" fillId="9" borderId="11" xfId="0" applyNumberFormat="1" applyFill="1" applyBorder="1" applyAlignment="1">
      <alignment horizontal="center" vertical="center"/>
    </xf>
    <xf numFmtId="0" fontId="19" fillId="5" borderId="59" xfId="0" applyFont="1" applyFill="1" applyBorder="1"/>
    <xf numFmtId="0" fontId="0" fillId="5" borderId="17" xfId="0" applyFill="1" applyBorder="1" applyAlignment="1">
      <alignment horizontal="center" vertical="center"/>
    </xf>
    <xf numFmtId="0" fontId="0" fillId="5" borderId="18" xfId="0" applyFill="1" applyBorder="1" applyAlignment="1">
      <alignment horizontal="center" vertical="center"/>
    </xf>
    <xf numFmtId="0" fontId="0" fillId="9" borderId="10" xfId="0" applyFill="1" applyBorder="1"/>
    <xf numFmtId="0" fontId="0" fillId="0" borderId="27" xfId="0" applyBorder="1"/>
    <xf numFmtId="0" fontId="19" fillId="0" borderId="59" xfId="0" applyFont="1" applyBorder="1"/>
    <xf numFmtId="0" fontId="18" fillId="0" borderId="16" xfId="0" applyFont="1" applyBorder="1" applyAlignment="1">
      <alignment horizontal="center" wrapText="1"/>
    </xf>
    <xf numFmtId="2" fontId="0" fillId="15" borderId="18" xfId="0" applyNumberFormat="1" applyFill="1" applyBorder="1" applyAlignment="1">
      <alignment horizontal="center" vertical="center"/>
    </xf>
    <xf numFmtId="2" fontId="0" fillId="16" borderId="18" xfId="0" applyNumberFormat="1" applyFill="1" applyBorder="1" applyAlignment="1">
      <alignment horizontal="center" vertical="center"/>
    </xf>
    <xf numFmtId="166" fontId="0" fillId="17" borderId="11" xfId="0" applyNumberFormat="1" applyFill="1" applyBorder="1" applyAlignment="1">
      <alignment horizontal="center" vertical="center"/>
    </xf>
    <xf numFmtId="0" fontId="18" fillId="18" borderId="22" xfId="0" applyFont="1" applyFill="1" applyBorder="1" applyAlignment="1">
      <alignment horizontal="center" vertical="center" wrapText="1"/>
    </xf>
    <xf numFmtId="0" fontId="18" fillId="18" borderId="61" xfId="0" applyFont="1" applyFill="1" applyBorder="1" applyAlignment="1">
      <alignment horizontal="center" vertical="center" wrapText="1"/>
    </xf>
    <xf numFmtId="0" fontId="18" fillId="18" borderId="23" xfId="0" applyFont="1" applyFill="1" applyBorder="1" applyAlignment="1">
      <alignment horizontal="center" vertical="center" wrapText="1"/>
    </xf>
    <xf numFmtId="21" fontId="0" fillId="0" borderId="18" xfId="0" applyNumberFormat="1" applyBorder="1" applyAlignment="1">
      <alignment horizontal="center" vertical="center"/>
    </xf>
    <xf numFmtId="0" fontId="0" fillId="0" borderId="73" xfId="0" applyBorder="1" applyAlignment="1">
      <alignment horizontal="left" vertical="center"/>
    </xf>
    <xf numFmtId="0" fontId="0" fillId="0" borderId="55" xfId="0" applyBorder="1" applyAlignment="1">
      <alignment horizontal="left" vertical="center"/>
    </xf>
    <xf numFmtId="0" fontId="0" fillId="6" borderId="0" xfId="0" applyFill="1" applyAlignment="1">
      <alignment horizontal="center" vertical="center"/>
    </xf>
    <xf numFmtId="2" fontId="18" fillId="6" borderId="51" xfId="0" applyNumberFormat="1" applyFont="1" applyFill="1" applyBorder="1" applyAlignment="1">
      <alignment horizontal="center" vertical="center"/>
    </xf>
    <xf numFmtId="2" fontId="18" fillId="6" borderId="18" xfId="0" applyNumberFormat="1" applyFont="1" applyFill="1" applyBorder="1" applyAlignment="1">
      <alignment horizontal="center" vertical="center"/>
    </xf>
    <xf numFmtId="0" fontId="0" fillId="6" borderId="31" xfId="0" applyFill="1" applyBorder="1" applyAlignment="1">
      <alignment horizontal="center" vertical="center"/>
    </xf>
    <xf numFmtId="0" fontId="0" fillId="6" borderId="18" xfId="0" applyFill="1" applyBorder="1" applyAlignment="1">
      <alignment horizontal="center" vertical="center"/>
    </xf>
    <xf numFmtId="0" fontId="0" fillId="6" borderId="31" xfId="0" applyFill="1" applyBorder="1"/>
    <xf numFmtId="0" fontId="33" fillId="14" borderId="22" xfId="0" applyFont="1" applyFill="1" applyBorder="1" applyAlignment="1">
      <alignment horizontal="center" vertical="center" wrapText="1"/>
    </xf>
    <xf numFmtId="0" fontId="18" fillId="14" borderId="61" xfId="0" applyFont="1" applyFill="1" applyBorder="1" applyAlignment="1">
      <alignment horizontal="center" vertical="center"/>
    </xf>
    <xf numFmtId="0" fontId="33" fillId="14" borderId="23" xfId="0" applyFont="1" applyFill="1" applyBorder="1" applyAlignment="1">
      <alignment horizontal="center" vertical="center"/>
    </xf>
    <xf numFmtId="0" fontId="33" fillId="14" borderId="23" xfId="0" applyFont="1" applyFill="1" applyBorder="1" applyAlignment="1">
      <alignment horizontal="center" vertical="center" wrapText="1"/>
    </xf>
    <xf numFmtId="22" fontId="6" fillId="0" borderId="26" xfId="3" applyNumberFormat="1" applyBorder="1" applyAlignment="1">
      <alignment horizontal="center" vertical="center"/>
    </xf>
    <xf numFmtId="167" fontId="18" fillId="6" borderId="51" xfId="0" applyNumberFormat="1" applyFont="1" applyFill="1" applyBorder="1" applyAlignment="1">
      <alignment horizontal="center" vertical="center"/>
    </xf>
    <xf numFmtId="0" fontId="63" fillId="0" borderId="0" xfId="0" applyFont="1" applyProtection="1">
      <protection locked="0"/>
    </xf>
    <xf numFmtId="181" fontId="52" fillId="0" borderId="0" xfId="3" applyNumberFormat="1" applyFont="1" applyAlignment="1" applyProtection="1">
      <alignment horizontal="center" vertical="center"/>
      <protection locked="0"/>
    </xf>
    <xf numFmtId="184" fontId="53" fillId="0" borderId="0" xfId="0" applyNumberFormat="1" applyFont="1" applyAlignment="1" applyProtection="1">
      <alignment horizontal="center" vertical="center"/>
      <protection locked="0"/>
    </xf>
    <xf numFmtId="183" fontId="52" fillId="0" borderId="0" xfId="0" applyNumberFormat="1" applyFont="1" applyAlignment="1" applyProtection="1">
      <alignment horizontal="center" vertical="center"/>
      <protection locked="0"/>
    </xf>
    <xf numFmtId="165" fontId="52" fillId="0" borderId="0" xfId="0" applyNumberFormat="1" applyFont="1" applyAlignment="1" applyProtection="1">
      <alignment horizontal="center" vertical="center"/>
      <protection locked="0"/>
    </xf>
    <xf numFmtId="0" fontId="0" fillId="14" borderId="72" xfId="0" applyFill="1" applyBorder="1" applyProtection="1">
      <protection locked="0"/>
    </xf>
    <xf numFmtId="2" fontId="19" fillId="0" borderId="0" xfId="0" applyNumberFormat="1" applyFont="1" applyAlignment="1" applyProtection="1">
      <alignment horizontal="center"/>
      <protection locked="0"/>
    </xf>
    <xf numFmtId="180" fontId="0" fillId="0" borderId="0" xfId="0" applyNumberFormat="1" applyAlignment="1" applyProtection="1">
      <alignment horizontal="center" vertical="center"/>
      <protection locked="0"/>
    </xf>
    <xf numFmtId="2" fontId="0" fillId="0" borderId="0" xfId="0" applyNumberFormat="1" applyAlignment="1" applyProtection="1">
      <alignment horizontal="center" vertical="center"/>
      <protection locked="0"/>
    </xf>
    <xf numFmtId="166" fontId="24" fillId="0" borderId="84" xfId="0" applyNumberFormat="1" applyFont="1" applyBorder="1" applyAlignment="1">
      <alignment horizontal="center"/>
    </xf>
    <xf numFmtId="166" fontId="24" fillId="0" borderId="47" xfId="0" applyNumberFormat="1" applyFont="1" applyBorder="1" applyAlignment="1">
      <alignment horizontal="center"/>
    </xf>
    <xf numFmtId="166" fontId="24" fillId="0" borderId="46" xfId="0" applyNumberFormat="1" applyFont="1" applyBorder="1" applyAlignment="1">
      <alignment horizontal="center"/>
    </xf>
    <xf numFmtId="166" fontId="0" fillId="6" borderId="48" xfId="0" applyNumberFormat="1" applyFill="1" applyBorder="1" applyAlignment="1">
      <alignment horizontal="center"/>
    </xf>
    <xf numFmtId="166" fontId="24" fillId="0" borderId="83" xfId="0" applyNumberFormat="1" applyFont="1" applyBorder="1" applyAlignment="1">
      <alignment horizontal="center"/>
    </xf>
    <xf numFmtId="166" fontId="24" fillId="0" borderId="42" xfId="0" applyNumberFormat="1" applyFont="1" applyBorder="1" applyAlignment="1">
      <alignment horizontal="center"/>
    </xf>
    <xf numFmtId="166" fontId="24" fillId="0" borderId="26" xfId="0" applyNumberFormat="1" applyFont="1" applyBorder="1" applyAlignment="1">
      <alignment horizontal="center"/>
    </xf>
    <xf numFmtId="166" fontId="24" fillId="0" borderId="52" xfId="0" applyNumberFormat="1" applyFont="1" applyBorder="1" applyAlignment="1">
      <alignment horizontal="center"/>
    </xf>
    <xf numFmtId="166" fontId="24" fillId="0" borderId="85" xfId="0" applyNumberFormat="1" applyFont="1" applyBorder="1" applyAlignment="1">
      <alignment horizontal="center"/>
    </xf>
    <xf numFmtId="166" fontId="24" fillId="0" borderId="39" xfId="0" applyNumberFormat="1" applyFont="1" applyBorder="1" applyAlignment="1">
      <alignment horizontal="center"/>
    </xf>
    <xf numFmtId="166" fontId="0" fillId="6" borderId="12" xfId="0" applyNumberFormat="1" applyFill="1" applyBorder="1" applyAlignment="1">
      <alignment horizontal="center"/>
    </xf>
    <xf numFmtId="0" fontId="41" fillId="11" borderId="66" xfId="0" applyFont="1" applyFill="1" applyBorder="1"/>
    <xf numFmtId="0" fontId="41" fillId="11" borderId="67" xfId="0" applyFont="1" applyFill="1" applyBorder="1"/>
    <xf numFmtId="0" fontId="41" fillId="11" borderId="68" xfId="0" applyFont="1" applyFill="1" applyBorder="1"/>
    <xf numFmtId="0" fontId="0" fillId="11" borderId="25" xfId="0" applyFill="1" applyBorder="1" applyAlignment="1">
      <alignment horizontal="center"/>
    </xf>
    <xf numFmtId="0" fontId="0" fillId="11" borderId="25" xfId="0" applyFill="1" applyBorder="1" applyAlignment="1">
      <alignment horizontal="center" vertical="center"/>
    </xf>
    <xf numFmtId="0" fontId="0" fillId="11" borderId="26" xfId="0" applyFill="1" applyBorder="1" applyAlignment="1">
      <alignment horizontal="center"/>
    </xf>
    <xf numFmtId="0" fontId="0" fillId="11" borderId="26" xfId="0" applyFill="1" applyBorder="1" applyAlignment="1">
      <alignment horizontal="center" vertical="center"/>
    </xf>
    <xf numFmtId="166" fontId="0" fillId="19" borderId="18" xfId="0" applyNumberFormat="1" applyFill="1" applyBorder="1" applyAlignment="1">
      <alignment horizontal="center" vertical="center"/>
    </xf>
    <xf numFmtId="0" fontId="30" fillId="0" borderId="0" xfId="0" applyFont="1" applyAlignment="1">
      <alignment vertical="top"/>
    </xf>
    <xf numFmtId="0" fontId="0" fillId="0" borderId="72" xfId="0" applyBorder="1"/>
    <xf numFmtId="0" fontId="0" fillId="0" borderId="42" xfId="0" applyBorder="1"/>
    <xf numFmtId="0" fontId="0" fillId="14" borderId="73" xfId="0" applyFill="1" applyBorder="1"/>
    <xf numFmtId="0" fontId="18" fillId="11" borderId="22" xfId="0" applyFont="1" applyFill="1" applyBorder="1" applyAlignment="1">
      <alignment horizontal="center" vertical="center" wrapText="1"/>
    </xf>
    <xf numFmtId="0" fontId="57" fillId="0" borderId="18" xfId="0" applyFont="1" applyBorder="1" applyAlignment="1">
      <alignment horizontal="right"/>
    </xf>
    <xf numFmtId="0" fontId="0" fillId="13" borderId="25" xfId="0" applyFill="1" applyBorder="1" applyAlignment="1">
      <alignment horizontal="center" vertical="center"/>
    </xf>
    <xf numFmtId="0" fontId="0" fillId="13" borderId="63" xfId="0" applyFill="1" applyBorder="1" applyAlignment="1">
      <alignment horizontal="center" vertical="center"/>
    </xf>
    <xf numFmtId="0" fontId="0" fillId="8" borderId="26" xfId="0" applyFill="1" applyBorder="1" applyAlignment="1">
      <alignment horizontal="center" vertical="center"/>
    </xf>
    <xf numFmtId="0" fontId="0" fillId="8" borderId="55" xfId="0" applyFill="1" applyBorder="1" applyAlignment="1">
      <alignment horizontal="center" vertical="center"/>
    </xf>
    <xf numFmtId="0" fontId="0" fillId="8" borderId="26" xfId="0" applyFill="1" applyBorder="1"/>
    <xf numFmtId="167" fontId="0" fillId="6" borderId="55" xfId="0" applyNumberFormat="1" applyFill="1" applyBorder="1" applyAlignment="1">
      <alignment horizontal="center" vertical="center"/>
    </xf>
    <xf numFmtId="0" fontId="0" fillId="0" borderId="0" xfId="0" applyAlignment="1">
      <alignment horizontal="right" vertical="center"/>
    </xf>
    <xf numFmtId="20" fontId="54" fillId="0" borderId="0" xfId="0" applyNumberFormat="1" applyFont="1" applyAlignment="1">
      <alignment horizontal="left"/>
    </xf>
    <xf numFmtId="0" fontId="0" fillId="14" borderId="72" xfId="0" applyFill="1" applyBorder="1"/>
    <xf numFmtId="0" fontId="0" fillId="14" borderId="18" xfId="0" applyFill="1" applyBorder="1"/>
    <xf numFmtId="181" fontId="52" fillId="0" borderId="0" xfId="3" applyNumberFormat="1" applyFont="1" applyAlignment="1">
      <alignment horizontal="center" vertical="center"/>
    </xf>
    <xf numFmtId="0" fontId="66" fillId="12" borderId="136" xfId="11" quotePrefix="1" applyFill="1" applyBorder="1" applyAlignment="1" applyProtection="1">
      <alignment horizontal="left" vertical="center"/>
      <protection locked="0"/>
    </xf>
    <xf numFmtId="0" fontId="17" fillId="4" borderId="137" xfId="1" applyBorder="1" applyProtection="1">
      <protection locked="0"/>
    </xf>
    <xf numFmtId="0" fontId="17" fillId="4" borderId="137" xfId="1" applyBorder="1" applyAlignment="1" applyProtection="1">
      <alignment horizontal="center"/>
      <protection locked="0"/>
    </xf>
    <xf numFmtId="169" fontId="0" fillId="6" borderId="26" xfId="0" applyNumberFormat="1" applyFill="1" applyBorder="1" applyAlignment="1">
      <alignment horizontal="center"/>
    </xf>
    <xf numFmtId="169" fontId="0" fillId="6" borderId="18" xfId="0" applyNumberFormat="1" applyFill="1" applyBorder="1" applyAlignment="1">
      <alignment horizontal="center"/>
    </xf>
    <xf numFmtId="167" fontId="6" fillId="0" borderId="16" xfId="0" applyNumberFormat="1" applyFont="1" applyBorder="1" applyAlignment="1">
      <alignment horizontal="center" vertical="center" wrapText="1"/>
    </xf>
    <xf numFmtId="170" fontId="6" fillId="0" borderId="48" xfId="0" applyNumberFormat="1" applyFont="1" applyBorder="1" applyAlignment="1">
      <alignment horizontal="center" vertical="center" wrapText="1"/>
    </xf>
    <xf numFmtId="167" fontId="6" fillId="0" borderId="8" xfId="0" applyNumberFormat="1" applyFont="1" applyBorder="1" applyAlignment="1">
      <alignment horizontal="center" vertical="center" wrapText="1"/>
    </xf>
    <xf numFmtId="2" fontId="0" fillId="0" borderId="8" xfId="0" applyNumberFormat="1" applyBorder="1" applyAlignment="1">
      <alignment horizontal="center" vertical="center" wrapText="1"/>
    </xf>
    <xf numFmtId="11" fontId="0" fillId="0" borderId="8" xfId="0" applyNumberFormat="1" applyBorder="1" applyAlignment="1">
      <alignment horizontal="center" vertical="center" wrapText="1"/>
    </xf>
    <xf numFmtId="2" fontId="0" fillId="23" borderId="26" xfId="0" applyNumberFormat="1" applyFill="1" applyBorder="1" applyAlignment="1">
      <alignment horizontal="center"/>
    </xf>
    <xf numFmtId="2" fontId="9" fillId="25" borderId="42" xfId="7" applyNumberFormat="1" applyFont="1" applyFill="1" applyBorder="1" applyAlignment="1">
      <alignment horizontal="center"/>
    </xf>
    <xf numFmtId="2" fontId="6" fillId="18" borderId="26" xfId="0" applyNumberFormat="1" applyFont="1" applyFill="1" applyBorder="1" applyAlignment="1">
      <alignment horizontal="center"/>
    </xf>
    <xf numFmtId="2" fontId="0" fillId="6" borderId="18" xfId="0" applyNumberFormat="1" applyFill="1" applyBorder="1" applyAlignment="1">
      <alignment horizontal="center" vertical="center"/>
    </xf>
    <xf numFmtId="0" fontId="27" fillId="6" borderId="0" xfId="0" applyFont="1" applyFill="1" applyAlignment="1">
      <alignment horizontal="left" vertical="center"/>
    </xf>
    <xf numFmtId="166" fontId="27" fillId="6" borderId="0" xfId="0" quotePrefix="1" applyNumberFormat="1" applyFont="1" applyFill="1" applyAlignment="1">
      <alignment horizontal="center" vertical="center"/>
    </xf>
    <xf numFmtId="166" fontId="27" fillId="6" borderId="0" xfId="0" applyNumberFormat="1" applyFont="1" applyFill="1" applyAlignment="1">
      <alignment horizontal="center" vertical="center"/>
    </xf>
    <xf numFmtId="166" fontId="23" fillId="6" borderId="0" xfId="0" applyNumberFormat="1" applyFont="1" applyFill="1" applyAlignment="1">
      <alignment horizontal="center" vertical="center"/>
    </xf>
    <xf numFmtId="0" fontId="23" fillId="0" borderId="0" xfId="0" applyFont="1" applyAlignment="1">
      <alignment horizontal="justify" vertical="center" wrapText="1"/>
    </xf>
    <xf numFmtId="0" fontId="29" fillId="6" borderId="0" xfId="0" applyFont="1" applyFill="1" applyAlignment="1">
      <alignment horizontal="center" vertical="center" wrapText="1"/>
    </xf>
    <xf numFmtId="0" fontId="75" fillId="6" borderId="0" xfId="0" applyFont="1" applyFill="1" applyAlignment="1">
      <alignment horizontal="left" vertical="center" wrapText="1"/>
    </xf>
    <xf numFmtId="0" fontId="29" fillId="0" borderId="0" xfId="0" applyFont="1" applyAlignment="1">
      <alignment horizontal="left" vertical="center" wrapText="1"/>
    </xf>
    <xf numFmtId="0" fontId="75" fillId="0" borderId="0" xfId="0" applyFont="1" applyAlignment="1">
      <alignment horizontal="left" vertical="center" wrapText="1"/>
    </xf>
    <xf numFmtId="0" fontId="29" fillId="6" borderId="0" xfId="0" applyFont="1" applyFill="1" applyAlignment="1">
      <alignment horizontal="left" vertical="center" wrapText="1"/>
    </xf>
    <xf numFmtId="0" fontId="29" fillId="0" borderId="0" xfId="0" applyFont="1" applyAlignment="1">
      <alignment horizontal="left"/>
    </xf>
    <xf numFmtId="0" fontId="29" fillId="0" borderId="0" xfId="0" applyFont="1" applyAlignment="1">
      <alignment horizontal="left" vertical="center" wrapText="1" readingOrder="1"/>
    </xf>
    <xf numFmtId="0" fontId="23" fillId="6" borderId="0" xfId="0" applyFont="1" applyFill="1" applyAlignment="1">
      <alignment horizontal="justify" vertical="center" wrapText="1"/>
    </xf>
    <xf numFmtId="0" fontId="29" fillId="6" borderId="0" xfId="0" applyFont="1" applyFill="1" applyAlignment="1">
      <alignment horizontal="left" vertical="center" wrapText="1" readingOrder="1"/>
    </xf>
    <xf numFmtId="0" fontId="29" fillId="0" borderId="0" xfId="0" applyFont="1" applyAlignment="1">
      <alignment horizontal="center" vertical="center" wrapText="1"/>
    </xf>
    <xf numFmtId="193" fontId="0" fillId="0" borderId="18" xfId="0" applyNumberFormat="1" applyBorder="1" applyAlignment="1">
      <alignment horizontal="center" vertical="center"/>
    </xf>
    <xf numFmtId="0" fontId="21" fillId="0" borderId="2" xfId="0" applyFont="1" applyBorder="1" applyAlignment="1">
      <alignment horizontal="center"/>
    </xf>
    <xf numFmtId="0" fontId="21" fillId="6" borderId="2" xfId="0" applyFont="1" applyFill="1" applyBorder="1" applyAlignment="1">
      <alignment horizontal="center"/>
    </xf>
    <xf numFmtId="0" fontId="21" fillId="0" borderId="2" xfId="0" applyFont="1" applyBorder="1" applyAlignment="1">
      <alignment horizontal="right"/>
    </xf>
    <xf numFmtId="0" fontId="21" fillId="0" borderId="0" xfId="0" applyFont="1" applyAlignment="1">
      <alignment horizontal="center"/>
    </xf>
    <xf numFmtId="0" fontId="21" fillId="6" borderId="0" xfId="0" applyFont="1" applyFill="1" applyAlignment="1">
      <alignment horizontal="center"/>
    </xf>
    <xf numFmtId="0" fontId="21" fillId="0" borderId="0" xfId="0" applyFont="1" applyAlignment="1">
      <alignment horizontal="right"/>
    </xf>
    <xf numFmtId="0" fontId="21" fillId="6" borderId="0" xfId="0" applyFont="1" applyFill="1"/>
    <xf numFmtId="0" fontId="21" fillId="0" borderId="0" xfId="0" applyFont="1" applyAlignment="1">
      <alignment horizontal="left"/>
    </xf>
    <xf numFmtId="0" fontId="21" fillId="0" borderId="0" xfId="0" applyFont="1" applyProtection="1">
      <protection locked="0"/>
    </xf>
    <xf numFmtId="0" fontId="21" fillId="6" borderId="0" xfId="0" applyFont="1" applyFill="1" applyAlignment="1">
      <alignment vertical="center"/>
    </xf>
    <xf numFmtId="0" fontId="47" fillId="6" borderId="0" xfId="0" applyFont="1" applyFill="1" applyAlignment="1">
      <alignment vertical="center"/>
    </xf>
    <xf numFmtId="0" fontId="34" fillId="6" borderId="0" xfId="0" applyFont="1" applyFill="1"/>
    <xf numFmtId="0" fontId="34" fillId="6" borderId="0" xfId="0" applyFont="1" applyFill="1" applyAlignment="1">
      <alignment horizontal="center"/>
    </xf>
    <xf numFmtId="165" fontId="34" fillId="6" borderId="0" xfId="0" applyNumberFormat="1" applyFont="1" applyFill="1" applyAlignment="1">
      <alignment horizontal="center"/>
    </xf>
    <xf numFmtId="167" fontId="34" fillId="6" borderId="0" xfId="0" applyNumberFormat="1" applyFont="1" applyFill="1" applyAlignment="1">
      <alignment horizontal="center"/>
    </xf>
    <xf numFmtId="0" fontId="21" fillId="6" borderId="15" xfId="0" applyFont="1" applyFill="1" applyBorder="1" applyAlignment="1">
      <alignment vertical="center"/>
    </xf>
    <xf numFmtId="0" fontId="21" fillId="6" borderId="34" xfId="0" applyFont="1" applyFill="1" applyBorder="1" applyAlignment="1">
      <alignment vertical="center"/>
    </xf>
    <xf numFmtId="11" fontId="21" fillId="6" borderId="34" xfId="0" applyNumberFormat="1" applyFont="1" applyFill="1" applyBorder="1" applyAlignment="1">
      <alignment vertical="center"/>
    </xf>
    <xf numFmtId="0" fontId="87" fillId="6" borderId="34" xfId="0" applyFont="1" applyFill="1" applyBorder="1" applyAlignment="1">
      <alignment vertical="center"/>
    </xf>
    <xf numFmtId="171" fontId="85" fillId="6" borderId="0" xfId="0" quotePrefix="1" applyNumberFormat="1" applyFont="1" applyFill="1" applyAlignment="1">
      <alignment horizontal="center" vertical="center"/>
    </xf>
    <xf numFmtId="171" fontId="85" fillId="6" borderId="0" xfId="0" quotePrefix="1" applyNumberFormat="1" applyFont="1" applyFill="1" applyAlignment="1">
      <alignment horizontal="right" vertical="center"/>
    </xf>
    <xf numFmtId="2" fontId="21" fillId="6" borderId="0" xfId="0" applyNumberFormat="1" applyFont="1" applyFill="1" applyAlignment="1">
      <alignment horizontal="center" vertical="center"/>
    </xf>
    <xf numFmtId="0" fontId="21" fillId="0" borderId="0" xfId="0" applyFont="1" applyAlignment="1">
      <alignment vertical="center"/>
    </xf>
    <xf numFmtId="11" fontId="21" fillId="0" borderId="0" xfId="0" applyNumberFormat="1" applyFont="1" applyAlignment="1">
      <alignment vertical="center"/>
    </xf>
    <xf numFmtId="11" fontId="21" fillId="0" borderId="0" xfId="0" applyNumberFormat="1" applyFont="1" applyAlignment="1">
      <alignment horizontal="center" vertical="center"/>
    </xf>
    <xf numFmtId="0" fontId="87" fillId="0" borderId="0" xfId="0" applyFont="1" applyAlignment="1">
      <alignment vertical="center"/>
    </xf>
    <xf numFmtId="171" fontId="85" fillId="0" borderId="0" xfId="0" quotePrefix="1" applyNumberFormat="1" applyFont="1" applyAlignment="1">
      <alignment horizontal="center" vertical="center"/>
    </xf>
    <xf numFmtId="11" fontId="21" fillId="6" borderId="0" xfId="0" applyNumberFormat="1" applyFont="1" applyFill="1" applyAlignment="1">
      <alignment vertical="center"/>
    </xf>
    <xf numFmtId="11" fontId="21" fillId="6" borderId="0" xfId="0" applyNumberFormat="1" applyFont="1" applyFill="1" applyAlignment="1">
      <alignment horizontal="center" vertical="center"/>
    </xf>
    <xf numFmtId="0" fontId="87" fillId="6" borderId="0" xfId="0" applyFont="1" applyFill="1" applyAlignment="1">
      <alignment vertical="center"/>
    </xf>
    <xf numFmtId="0" fontId="21" fillId="0" borderId="0" xfId="0" applyFont="1" applyAlignment="1">
      <alignment horizontal="centerContinuous"/>
    </xf>
    <xf numFmtId="0" fontId="21" fillId="6" borderId="0" xfId="0" applyFont="1" applyFill="1" applyProtection="1">
      <protection locked="0"/>
    </xf>
    <xf numFmtId="0" fontId="21" fillId="0" borderId="3" xfId="0" applyFont="1" applyBorder="1"/>
    <xf numFmtId="0" fontId="23" fillId="6" borderId="0" xfId="0" applyFont="1" applyFill="1" applyAlignment="1" applyProtection="1">
      <alignment horizontal="left"/>
      <protection locked="0"/>
    </xf>
    <xf numFmtId="0" fontId="27" fillId="0" borderId="0" xfId="0" applyFont="1" applyAlignment="1">
      <alignment vertical="center"/>
    </xf>
    <xf numFmtId="0" fontId="47" fillId="0" borderId="0" xfId="0" applyFont="1" applyAlignment="1">
      <alignment vertical="center"/>
    </xf>
    <xf numFmtId="171" fontId="27" fillId="0" borderId="0" xfId="0" quotePrefix="1" applyNumberFormat="1" applyFont="1" applyAlignment="1">
      <alignment horizontal="left" vertical="center"/>
    </xf>
    <xf numFmtId="2" fontId="27" fillId="0" borderId="0" xfId="0" applyNumberFormat="1" applyFont="1" applyAlignment="1">
      <alignment horizontal="center" vertical="center"/>
    </xf>
    <xf numFmtId="0" fontId="27" fillId="0" borderId="0" xfId="0" applyFont="1"/>
    <xf numFmtId="0" fontId="47" fillId="6" borderId="0" xfId="0" applyFont="1" applyFill="1" applyAlignment="1" applyProtection="1">
      <alignment vertical="center" wrapText="1"/>
      <protection locked="0"/>
    </xf>
    <xf numFmtId="0" fontId="29" fillId="6" borderId="0" xfId="0" applyFont="1" applyFill="1" applyAlignment="1">
      <alignment vertical="center" readingOrder="1"/>
    </xf>
    <xf numFmtId="0" fontId="29" fillId="6" borderId="0" xfId="0" applyFont="1" applyFill="1" applyAlignment="1">
      <alignment vertical="center" wrapText="1" readingOrder="1"/>
    </xf>
    <xf numFmtId="0" fontId="75" fillId="6" borderId="0" xfId="0" applyFont="1" applyFill="1" applyAlignment="1">
      <alignment vertical="center" readingOrder="1"/>
    </xf>
    <xf numFmtId="0" fontId="75" fillId="6" borderId="0" xfId="0" applyFont="1" applyFill="1" applyAlignment="1">
      <alignment vertical="center" wrapText="1" readingOrder="1"/>
    </xf>
    <xf numFmtId="0" fontId="75" fillId="6" borderId="0" xfId="0" applyFont="1" applyFill="1" applyAlignment="1">
      <alignment horizontal="center" vertical="center" wrapText="1"/>
    </xf>
    <xf numFmtId="0" fontId="23" fillId="6" borderId="0" xfId="0" applyFont="1" applyFill="1" applyAlignment="1">
      <alignment vertical="center" readingOrder="1"/>
    </xf>
    <xf numFmtId="2" fontId="0" fillId="12" borderId="18" xfId="0" quotePrefix="1" applyNumberFormat="1" applyFill="1" applyBorder="1" applyAlignment="1" applyProtection="1">
      <alignment horizontal="center"/>
      <protection locked="0"/>
    </xf>
    <xf numFmtId="166" fontId="21" fillId="12" borderId="1" xfId="0" quotePrefix="1" applyNumberFormat="1" applyFont="1" applyFill="1" applyBorder="1" applyAlignment="1" applyProtection="1">
      <alignment horizontal="center" vertical="center"/>
      <protection locked="0"/>
    </xf>
    <xf numFmtId="0" fontId="47" fillId="6" borderId="0" xfId="0" applyFont="1" applyFill="1" applyAlignment="1" applyProtection="1">
      <alignment horizontal="center" vertical="center" wrapText="1"/>
      <protection locked="0"/>
    </xf>
    <xf numFmtId="0" fontId="47" fillId="6" borderId="0" xfId="0" applyFont="1" applyFill="1" applyAlignment="1">
      <alignment horizontal="center" vertical="center" wrapText="1"/>
    </xf>
    <xf numFmtId="166" fontId="27" fillId="6" borderId="39" xfId="0" applyNumberFormat="1" applyFont="1" applyFill="1" applyBorder="1" applyAlignment="1">
      <alignment horizontal="center" vertical="center"/>
    </xf>
    <xf numFmtId="166" fontId="27" fillId="6" borderId="11" xfId="0" applyNumberFormat="1" applyFont="1" applyFill="1" applyBorder="1" applyAlignment="1">
      <alignment horizontal="center" vertical="center"/>
    </xf>
    <xf numFmtId="0" fontId="47" fillId="7" borderId="0" xfId="0" applyFont="1" applyFill="1" applyAlignment="1" applyProtection="1">
      <alignment horizontal="left" vertical="top"/>
      <protection locked="0"/>
    </xf>
    <xf numFmtId="166" fontId="27" fillId="6" borderId="13" xfId="0" applyNumberFormat="1" applyFont="1" applyFill="1" applyBorder="1" applyAlignment="1">
      <alignment horizontal="center" vertical="center"/>
    </xf>
    <xf numFmtId="166" fontId="27" fillId="6" borderId="7" xfId="0" applyNumberFormat="1" applyFont="1" applyFill="1" applyBorder="1" applyAlignment="1">
      <alignment horizontal="center" vertical="center"/>
    </xf>
    <xf numFmtId="166" fontId="27" fillId="6" borderId="46" xfId="0" applyNumberFormat="1" applyFont="1" applyFill="1" applyBorder="1" applyAlignment="1">
      <alignment horizontal="center" vertical="center"/>
    </xf>
    <xf numFmtId="0" fontId="23" fillId="6" borderId="25" xfId="0" applyFont="1" applyFill="1" applyBorder="1" applyAlignment="1">
      <alignment horizontal="center" vertical="center"/>
    </xf>
    <xf numFmtId="0" fontId="23" fillId="6" borderId="18" xfId="0" applyFont="1" applyFill="1" applyBorder="1" applyAlignment="1">
      <alignment horizontal="center" vertical="center" wrapText="1"/>
    </xf>
    <xf numFmtId="189" fontId="23" fillId="6" borderId="18" xfId="0" applyNumberFormat="1" applyFont="1" applyFill="1" applyBorder="1" applyAlignment="1">
      <alignment horizontal="center" vertical="center"/>
    </xf>
    <xf numFmtId="2" fontId="23" fillId="6" borderId="18" xfId="0" applyNumberFormat="1" applyFont="1" applyFill="1" applyBorder="1" applyAlignment="1">
      <alignment horizontal="center" vertical="center"/>
    </xf>
    <xf numFmtId="0" fontId="23" fillId="6" borderId="115" xfId="0" applyFont="1" applyFill="1" applyBorder="1" applyAlignment="1">
      <alignment horizontal="center" vertical="center" wrapText="1"/>
    </xf>
    <xf numFmtId="166" fontId="27" fillId="6" borderId="13" xfId="0" quotePrefix="1" applyNumberFormat="1" applyFont="1" applyFill="1" applyBorder="1" applyAlignment="1">
      <alignment horizontal="center" vertical="center"/>
    </xf>
    <xf numFmtId="0" fontId="47" fillId="6" borderId="0" xfId="0" applyFont="1" applyFill="1" applyAlignment="1">
      <alignment horizontal="left" vertical="center" wrapText="1"/>
    </xf>
    <xf numFmtId="0" fontId="23" fillId="0" borderId="0" xfId="0" applyFont="1" applyAlignment="1">
      <alignment horizontal="justify" wrapText="1"/>
    </xf>
    <xf numFmtId="2" fontId="21" fillId="6" borderId="34" xfId="0" applyNumberFormat="1" applyFont="1" applyFill="1" applyBorder="1" applyAlignment="1">
      <alignment horizontal="center" vertical="center"/>
    </xf>
    <xf numFmtId="2" fontId="21" fillId="6" borderId="24" xfId="0" applyNumberFormat="1" applyFont="1" applyFill="1" applyBorder="1" applyAlignment="1">
      <alignment horizontal="center" vertical="center"/>
    </xf>
    <xf numFmtId="185" fontId="21" fillId="6" borderId="0" xfId="0" applyNumberFormat="1" applyFont="1" applyFill="1" applyAlignment="1">
      <alignment horizontal="center" vertical="center"/>
    </xf>
    <xf numFmtId="2" fontId="21" fillId="6" borderId="0" xfId="0" applyNumberFormat="1" applyFont="1" applyFill="1" applyAlignment="1">
      <alignment horizontal="center" vertical="center"/>
    </xf>
    <xf numFmtId="2" fontId="29" fillId="6" borderId="18" xfId="0" applyNumberFormat="1" applyFont="1" applyFill="1" applyBorder="1" applyAlignment="1">
      <alignment horizontal="center" vertical="center"/>
    </xf>
    <xf numFmtId="0" fontId="29" fillId="6" borderId="0" xfId="0" applyFont="1" applyFill="1" applyAlignment="1">
      <alignment horizontal="left" vertical="center" wrapText="1" readingOrder="1"/>
    </xf>
    <xf numFmtId="167" fontId="29" fillId="6" borderId="18" xfId="0" applyNumberFormat="1" applyFont="1" applyFill="1" applyBorder="1" applyAlignment="1">
      <alignment horizontal="center" vertical="center"/>
    </xf>
    <xf numFmtId="171" fontId="85" fillId="6" borderId="0" xfId="0" quotePrefix="1" applyNumberFormat="1" applyFont="1" applyFill="1" applyAlignment="1">
      <alignment horizontal="center" vertical="center"/>
    </xf>
    <xf numFmtId="171" fontId="85" fillId="6" borderId="34" xfId="0" quotePrefix="1" applyNumberFormat="1" applyFont="1" applyFill="1" applyBorder="1" applyAlignment="1">
      <alignment horizontal="center" vertical="center"/>
    </xf>
    <xf numFmtId="185" fontId="21" fillId="6" borderId="34" xfId="0" applyNumberFormat="1" applyFont="1" applyFill="1" applyBorder="1" applyAlignment="1">
      <alignment horizontal="center" vertical="center"/>
    </xf>
    <xf numFmtId="0" fontId="47" fillId="6" borderId="0" xfId="0" applyFont="1" applyFill="1" applyAlignment="1">
      <alignment horizontal="left" wrapText="1"/>
    </xf>
    <xf numFmtId="189" fontId="29" fillId="6" borderId="18" xfId="0" applyNumberFormat="1" applyFont="1" applyFill="1" applyBorder="1" applyAlignment="1">
      <alignment horizontal="center" vertical="center"/>
    </xf>
    <xf numFmtId="0" fontId="27" fillId="0" borderId="0" xfId="0" applyFont="1" applyAlignment="1">
      <alignment horizontal="center" vertical="center"/>
    </xf>
    <xf numFmtId="0" fontId="29" fillId="6" borderId="25" xfId="0" applyFont="1" applyFill="1" applyBorder="1" applyAlignment="1">
      <alignment horizontal="center" vertical="center"/>
    </xf>
    <xf numFmtId="1" fontId="6" fillId="7" borderId="136" xfId="0" quotePrefix="1" applyNumberFormat="1" applyFont="1" applyFill="1" applyBorder="1" applyAlignment="1" applyProtection="1">
      <alignment horizontal="center"/>
      <protection locked="0"/>
    </xf>
    <xf numFmtId="1" fontId="6" fillId="7" borderId="137" xfId="0" quotePrefix="1" applyNumberFormat="1" applyFont="1" applyFill="1" applyBorder="1" applyAlignment="1" applyProtection="1">
      <alignment horizontal="center"/>
      <protection locked="0"/>
    </xf>
    <xf numFmtId="1" fontId="6" fillId="7" borderId="132" xfId="0" quotePrefix="1" applyNumberFormat="1" applyFont="1" applyFill="1" applyBorder="1" applyAlignment="1" applyProtection="1">
      <alignment horizontal="center"/>
      <protection locked="0"/>
    </xf>
    <xf numFmtId="190" fontId="23" fillId="6" borderId="18" xfId="0" applyNumberFormat="1" applyFont="1" applyFill="1" applyBorder="1" applyAlignment="1">
      <alignment horizontal="center" vertical="center"/>
    </xf>
    <xf numFmtId="0" fontId="23" fillId="6" borderId="18" xfId="0" applyFont="1" applyFill="1" applyBorder="1" applyAlignment="1">
      <alignment horizontal="center" vertical="center"/>
    </xf>
    <xf numFmtId="191" fontId="23" fillId="6" borderId="18" xfId="0" applyNumberFormat="1" applyFont="1" applyFill="1" applyBorder="1" applyAlignment="1">
      <alignment horizontal="center" vertical="center"/>
    </xf>
    <xf numFmtId="191" fontId="23" fillId="6" borderId="18" xfId="0" applyNumberFormat="1" applyFont="1" applyFill="1" applyBorder="1" applyAlignment="1" applyProtection="1">
      <alignment horizontal="center" vertical="center"/>
    </xf>
    <xf numFmtId="0" fontId="27" fillId="6" borderId="45" xfId="0" applyFont="1" applyFill="1" applyBorder="1" applyAlignment="1">
      <alignment horizontal="left" vertical="center"/>
    </xf>
    <xf numFmtId="0" fontId="27" fillId="6" borderId="60" xfId="0" applyFont="1" applyFill="1" applyBorder="1" applyAlignment="1">
      <alignment horizontal="left" vertical="center"/>
    </xf>
    <xf numFmtId="0" fontId="6" fillId="7" borderId="136" xfId="0" quotePrefix="1" applyFont="1" applyFill="1" applyBorder="1" applyAlignment="1" applyProtection="1">
      <alignment horizontal="left" vertical="center"/>
      <protection locked="0"/>
    </xf>
    <xf numFmtId="0" fontId="6" fillId="7" borderId="137" xfId="0" quotePrefix="1" applyFont="1" applyFill="1" applyBorder="1" applyAlignment="1" applyProtection="1">
      <alignment horizontal="left" vertical="center"/>
      <protection locked="0"/>
    </xf>
    <xf numFmtId="0" fontId="6" fillId="7" borderId="132" xfId="0" quotePrefix="1" applyFont="1" applyFill="1" applyBorder="1" applyAlignment="1" applyProtection="1">
      <alignment horizontal="left" vertical="center"/>
      <protection locked="0"/>
    </xf>
    <xf numFmtId="166" fontId="27" fillId="6" borderId="11" xfId="0" applyNumberFormat="1" applyFont="1" applyFill="1" applyBorder="1" applyAlignment="1">
      <alignment horizontal="center" vertical="center" wrapText="1"/>
    </xf>
    <xf numFmtId="0" fontId="23" fillId="6" borderId="118" xfId="0" applyFont="1" applyFill="1" applyBorder="1" applyAlignment="1">
      <alignment horizontal="center" vertical="center" textRotation="90"/>
    </xf>
    <xf numFmtId="0" fontId="23" fillId="6" borderId="119" xfId="0" applyFont="1" applyFill="1" applyBorder="1" applyAlignment="1">
      <alignment horizontal="center" vertical="center" textRotation="90"/>
    </xf>
    <xf numFmtId="0" fontId="23" fillId="6" borderId="120" xfId="0" applyFont="1" applyFill="1" applyBorder="1" applyAlignment="1">
      <alignment horizontal="center" vertical="center" textRotation="90"/>
    </xf>
    <xf numFmtId="0" fontId="23" fillId="6" borderId="121" xfId="0" applyFont="1" applyFill="1" applyBorder="1" applyAlignment="1">
      <alignment horizontal="center" vertical="center" textRotation="90"/>
    </xf>
    <xf numFmtId="0" fontId="23" fillId="6" borderId="122" xfId="0" applyFont="1" applyFill="1" applyBorder="1" applyAlignment="1">
      <alignment horizontal="center" vertical="center" textRotation="90"/>
    </xf>
    <xf numFmtId="0" fontId="23" fillId="6" borderId="130" xfId="0" applyFont="1" applyFill="1" applyBorder="1" applyAlignment="1">
      <alignment horizontal="center" vertical="center" textRotation="90"/>
    </xf>
    <xf numFmtId="0" fontId="23" fillId="0" borderId="0" xfId="0" applyFont="1" applyAlignment="1">
      <alignment horizontal="justify" vertical="center" wrapText="1"/>
    </xf>
    <xf numFmtId="175" fontId="27" fillId="6" borderId="18" xfId="0" applyNumberFormat="1" applyFont="1" applyFill="1" applyBorder="1" applyAlignment="1">
      <alignment horizontal="center" vertical="center"/>
    </xf>
    <xf numFmtId="166" fontId="23" fillId="6" borderId="18" xfId="0" applyNumberFormat="1" applyFont="1" applyFill="1" applyBorder="1" applyAlignment="1">
      <alignment horizontal="center"/>
    </xf>
    <xf numFmtId="166" fontId="27" fillId="6" borderId="12" xfId="0" applyNumberFormat="1" applyFont="1" applyFill="1" applyBorder="1" applyAlignment="1">
      <alignment horizontal="center" vertical="center" wrapText="1"/>
    </xf>
    <xf numFmtId="166" fontId="27" fillId="6" borderId="48" xfId="0" applyNumberFormat="1" applyFont="1" applyFill="1" applyBorder="1" applyAlignment="1">
      <alignment horizontal="center" vertical="center"/>
    </xf>
    <xf numFmtId="0" fontId="75" fillId="0" borderId="0" xfId="0" applyFont="1" applyAlignment="1">
      <alignment horizontal="left" vertical="center" wrapText="1"/>
    </xf>
    <xf numFmtId="0" fontId="0" fillId="0" borderId="0" xfId="0" applyAlignment="1" applyProtection="1">
      <alignment horizontal="left"/>
      <protection locked="0"/>
    </xf>
    <xf numFmtId="0" fontId="6" fillId="7" borderId="0" xfId="0" applyFont="1" applyFill="1" applyAlignment="1" applyProtection="1">
      <alignment horizontal="center" vertical="center"/>
      <protection locked="0"/>
    </xf>
    <xf numFmtId="0" fontId="78" fillId="0" borderId="98" xfId="0" applyFont="1" applyBorder="1" applyAlignment="1" applyProtection="1">
      <alignment horizontal="center"/>
      <protection locked="0"/>
    </xf>
    <xf numFmtId="0" fontId="29" fillId="0" borderId="0" xfId="0" applyFont="1" applyAlignment="1">
      <alignment horizontal="center" vertical="center" wrapText="1"/>
    </xf>
    <xf numFmtId="0" fontId="29" fillId="6" borderId="0" xfId="0" applyFont="1" applyFill="1" applyAlignment="1">
      <alignment horizontal="left" vertical="center" wrapText="1"/>
    </xf>
    <xf numFmtId="0" fontId="75" fillId="6" borderId="0" xfId="0" applyFont="1" applyFill="1" applyAlignment="1">
      <alignment horizontal="left" vertical="center" wrapText="1"/>
    </xf>
    <xf numFmtId="0" fontId="27" fillId="0" borderId="4" xfId="0" applyFont="1" applyBorder="1" applyAlignment="1">
      <alignment horizontal="left" vertical="center" wrapText="1"/>
    </xf>
    <xf numFmtId="168" fontId="6" fillId="7" borderId="136" xfId="0" quotePrefix="1" applyNumberFormat="1" applyFont="1" applyFill="1" applyBorder="1" applyAlignment="1" applyProtection="1">
      <alignment horizontal="center" vertical="center"/>
      <protection locked="0"/>
    </xf>
    <xf numFmtId="168" fontId="6" fillId="7" borderId="137" xfId="0" quotePrefix="1" applyNumberFormat="1" applyFont="1" applyFill="1" applyBorder="1" applyAlignment="1" applyProtection="1">
      <alignment horizontal="center" vertical="center"/>
      <protection locked="0"/>
    </xf>
    <xf numFmtId="168" fontId="6" fillId="7" borderId="132" xfId="0" quotePrefix="1" applyNumberFormat="1" applyFont="1" applyFill="1" applyBorder="1" applyAlignment="1" applyProtection="1">
      <alignment horizontal="center" vertical="center"/>
      <protection locked="0"/>
    </xf>
    <xf numFmtId="0" fontId="29" fillId="6" borderId="115" xfId="0" applyFont="1" applyFill="1" applyBorder="1" applyAlignment="1">
      <alignment horizontal="left" vertical="center"/>
    </xf>
    <xf numFmtId="0" fontId="29" fillId="6" borderId="67" xfId="0" applyFont="1" applyFill="1" applyBorder="1" applyAlignment="1">
      <alignment horizontal="left" vertical="center"/>
    </xf>
    <xf numFmtId="0" fontId="29" fillId="6" borderId="116" xfId="0" applyFont="1" applyFill="1" applyBorder="1" applyAlignment="1">
      <alignment horizontal="left" vertical="center"/>
    </xf>
    <xf numFmtId="2" fontId="23" fillId="6" borderId="18" xfId="0" applyNumberFormat="1" applyFont="1" applyFill="1" applyBorder="1" applyAlignment="1">
      <alignment horizontal="center"/>
    </xf>
    <xf numFmtId="0" fontId="27" fillId="6" borderId="43" xfId="0" applyFont="1" applyFill="1" applyBorder="1" applyAlignment="1">
      <alignment vertical="center"/>
    </xf>
    <xf numFmtId="0" fontId="27" fillId="6" borderId="56" xfId="0" applyFont="1" applyFill="1" applyBorder="1" applyAlignment="1">
      <alignment vertical="center"/>
    </xf>
    <xf numFmtId="0" fontId="27" fillId="7" borderId="40" xfId="0" applyFont="1" applyFill="1" applyBorder="1" applyAlignment="1">
      <alignment horizontal="center" vertical="center"/>
    </xf>
    <xf numFmtId="0" fontId="27" fillId="6" borderId="124" xfId="0" applyFont="1" applyFill="1" applyBorder="1" applyAlignment="1">
      <alignment horizontal="left" vertical="center"/>
    </xf>
    <xf numFmtId="0" fontId="27" fillId="6" borderId="125" xfId="0" applyFont="1" applyFill="1" applyBorder="1" applyAlignment="1">
      <alignment horizontal="left" vertical="center"/>
    </xf>
    <xf numFmtId="0" fontId="27" fillId="6" borderId="126" xfId="0" applyFont="1" applyFill="1" applyBorder="1" applyAlignment="1">
      <alignment horizontal="left" vertical="center"/>
    </xf>
    <xf numFmtId="0" fontId="27" fillId="6" borderId="34" xfId="0" applyFont="1" applyFill="1" applyBorder="1" applyAlignment="1">
      <alignment horizontal="left" vertical="center"/>
    </xf>
    <xf numFmtId="0" fontId="27" fillId="6" borderId="74" xfId="0" applyFont="1" applyFill="1" applyBorder="1" applyAlignment="1">
      <alignment horizontal="left" vertical="center"/>
    </xf>
    <xf numFmtId="168" fontId="21" fillId="6" borderId="64" xfId="0" applyNumberFormat="1" applyFont="1" applyFill="1" applyBorder="1" applyAlignment="1">
      <alignment horizontal="center" vertical="center"/>
    </xf>
    <xf numFmtId="168" fontId="21" fillId="6" borderId="34" xfId="0" applyNumberFormat="1" applyFont="1" applyFill="1" applyBorder="1" applyAlignment="1">
      <alignment horizontal="center" vertical="center"/>
    </xf>
    <xf numFmtId="168" fontId="21" fillId="6" borderId="24" xfId="0" applyNumberFormat="1" applyFont="1" applyFill="1" applyBorder="1" applyAlignment="1">
      <alignment horizontal="center" vertical="center"/>
    </xf>
    <xf numFmtId="0" fontId="27" fillId="7" borderId="34" xfId="0" applyFont="1" applyFill="1" applyBorder="1" applyAlignment="1">
      <alignment horizontal="left" vertical="center"/>
    </xf>
    <xf numFmtId="0" fontId="27" fillId="7" borderId="74" xfId="0" applyFont="1" applyFill="1" applyBorder="1" applyAlignment="1">
      <alignment horizontal="left" vertical="center"/>
    </xf>
    <xf numFmtId="0" fontId="27" fillId="7" borderId="13" xfId="0" applyFont="1" applyFill="1" applyBorder="1" applyAlignment="1">
      <alignment horizontal="center" vertical="center"/>
    </xf>
    <xf numFmtId="0" fontId="29" fillId="0" borderId="0" xfId="0" applyFont="1" applyAlignment="1">
      <alignment horizontal="left" vertical="center" wrapText="1"/>
    </xf>
    <xf numFmtId="49" fontId="83" fillId="7" borderId="2" xfId="0" applyNumberFormat="1" applyFont="1" applyFill="1" applyBorder="1" applyAlignment="1" applyProtection="1">
      <alignment horizontal="center" vertical="center" wrapText="1"/>
      <protection locked="0"/>
    </xf>
    <xf numFmtId="49" fontId="83" fillId="7" borderId="0" xfId="0" applyNumberFormat="1" applyFont="1" applyFill="1" applyAlignment="1" applyProtection="1">
      <alignment horizontal="center" vertical="center" wrapText="1"/>
      <protection locked="0"/>
    </xf>
    <xf numFmtId="0" fontId="72" fillId="6" borderId="0" xfId="0" applyFont="1" applyFill="1" applyAlignment="1">
      <alignment horizontal="center" vertical="center" wrapText="1"/>
    </xf>
    <xf numFmtId="0" fontId="29" fillId="0" borderId="2" xfId="0" applyFont="1" applyBorder="1" applyAlignment="1">
      <alignment horizontal="center" vertical="center"/>
    </xf>
    <xf numFmtId="0" fontId="29" fillId="0" borderId="4" xfId="0" applyFont="1" applyBorder="1" applyAlignment="1">
      <alignment horizontal="center" vertical="center"/>
    </xf>
    <xf numFmtId="1" fontId="6" fillId="7" borderId="136" xfId="0" quotePrefix="1" applyNumberFormat="1" applyFont="1" applyFill="1" applyBorder="1" applyAlignment="1" applyProtection="1">
      <alignment horizontal="center" vertical="center"/>
      <protection locked="0"/>
    </xf>
    <xf numFmtId="1" fontId="6" fillId="7" borderId="137" xfId="0" quotePrefix="1" applyNumberFormat="1" applyFont="1" applyFill="1" applyBorder="1" applyAlignment="1" applyProtection="1">
      <alignment horizontal="center" vertical="center"/>
      <protection locked="0"/>
    </xf>
    <xf numFmtId="1" fontId="6" fillId="7" borderId="132" xfId="0" quotePrefix="1" applyNumberFormat="1" applyFont="1" applyFill="1" applyBorder="1" applyAlignment="1" applyProtection="1">
      <alignment horizontal="center" vertical="center"/>
      <protection locked="0"/>
    </xf>
    <xf numFmtId="173" fontId="6" fillId="7" borderId="136" xfId="0" quotePrefix="1" applyNumberFormat="1" applyFont="1" applyFill="1" applyBorder="1" applyAlignment="1" applyProtection="1">
      <alignment horizontal="center"/>
      <protection locked="0"/>
    </xf>
    <xf numFmtId="173" fontId="6" fillId="7" borderId="137" xfId="0" quotePrefix="1" applyNumberFormat="1" applyFont="1" applyFill="1" applyBorder="1" applyAlignment="1" applyProtection="1">
      <alignment horizontal="center"/>
      <protection locked="0"/>
    </xf>
    <xf numFmtId="173" fontId="6" fillId="7" borderId="132" xfId="0" quotePrefix="1" applyNumberFormat="1" applyFont="1" applyFill="1" applyBorder="1" applyAlignment="1" applyProtection="1">
      <alignment horizontal="center"/>
      <protection locked="0"/>
    </xf>
    <xf numFmtId="0" fontId="34" fillId="3" borderId="0" xfId="0" applyFont="1" applyFill="1" applyAlignment="1">
      <alignment horizontal="center" vertical="center" wrapText="1"/>
    </xf>
    <xf numFmtId="0" fontId="29" fillId="6" borderId="30" xfId="0" applyFont="1" applyFill="1" applyBorder="1" applyAlignment="1">
      <alignment horizontal="center"/>
    </xf>
    <xf numFmtId="0" fontId="29" fillId="6" borderId="33" xfId="0" applyFont="1" applyFill="1" applyBorder="1" applyAlignment="1">
      <alignment horizontal="center"/>
    </xf>
    <xf numFmtId="0" fontId="29" fillId="6" borderId="31" xfId="0" applyFont="1" applyFill="1" applyBorder="1" applyAlignment="1">
      <alignment horizontal="center"/>
    </xf>
    <xf numFmtId="168" fontId="6" fillId="7" borderId="2" xfId="0" applyNumberFormat="1" applyFont="1" applyFill="1" applyBorder="1" applyAlignment="1" applyProtection="1">
      <alignment horizontal="center" vertical="center" wrapText="1"/>
      <protection locked="0"/>
    </xf>
    <xf numFmtId="168" fontId="6" fillId="7" borderId="4" xfId="0" applyNumberFormat="1" applyFont="1" applyFill="1" applyBorder="1" applyAlignment="1" applyProtection="1">
      <alignment horizontal="center" vertical="center" wrapText="1"/>
      <protection locked="0"/>
    </xf>
    <xf numFmtId="0" fontId="75" fillId="0" borderId="0" xfId="0" applyFont="1" applyAlignment="1">
      <alignment horizontal="center" vertical="center" wrapText="1"/>
    </xf>
    <xf numFmtId="0" fontId="6" fillId="7" borderId="0" xfId="0" applyFont="1" applyFill="1" applyAlignment="1" applyProtection="1">
      <alignment horizontal="center" vertical="center" wrapText="1"/>
      <protection locked="0"/>
    </xf>
    <xf numFmtId="0" fontId="28" fillId="6" borderId="30" xfId="0" applyFont="1" applyFill="1" applyBorder="1" applyAlignment="1">
      <alignment horizontal="center" wrapText="1"/>
    </xf>
    <xf numFmtId="0" fontId="28" fillId="6" borderId="33" xfId="0" applyFont="1" applyFill="1" applyBorder="1" applyAlignment="1">
      <alignment horizontal="center" wrapText="1"/>
    </xf>
    <xf numFmtId="0" fontId="28" fillId="6" borderId="31" xfId="0" applyFont="1" applyFill="1" applyBorder="1" applyAlignment="1">
      <alignment horizontal="center" wrapText="1"/>
    </xf>
    <xf numFmtId="0" fontId="23" fillId="0" borderId="0" xfId="0" applyFont="1" applyAlignment="1">
      <alignment horizontal="justify" vertical="center" wrapText="1" readingOrder="1"/>
    </xf>
    <xf numFmtId="168" fontId="6" fillId="7" borderId="136" xfId="0" quotePrefix="1" applyNumberFormat="1" applyFont="1" applyFill="1" applyBorder="1" applyAlignment="1" applyProtection="1">
      <alignment horizontal="center"/>
      <protection locked="0"/>
    </xf>
    <xf numFmtId="168" fontId="6" fillId="7" borderId="137" xfId="0" quotePrefix="1" applyNumberFormat="1" applyFont="1" applyFill="1" applyBorder="1" applyAlignment="1" applyProtection="1">
      <alignment horizontal="center"/>
      <protection locked="0"/>
    </xf>
    <xf numFmtId="168" fontId="6" fillId="7" borderId="132" xfId="0" quotePrefix="1" applyNumberFormat="1" applyFont="1" applyFill="1" applyBorder="1" applyAlignment="1" applyProtection="1">
      <alignment horizontal="center"/>
      <protection locked="0"/>
    </xf>
    <xf numFmtId="168" fontId="23" fillId="6" borderId="0" xfId="0" applyNumberFormat="1" applyFont="1" applyFill="1" applyAlignment="1">
      <alignment horizontal="center" vertical="center" wrapText="1"/>
    </xf>
    <xf numFmtId="0" fontId="29" fillId="6" borderId="0" xfId="0" applyFont="1" applyFill="1" applyAlignment="1">
      <alignment horizontal="center" vertical="center" wrapText="1"/>
    </xf>
    <xf numFmtId="0" fontId="23" fillId="7" borderId="0" xfId="0" applyFont="1" applyFill="1" applyAlignment="1" applyProtection="1">
      <alignment horizontal="left" wrapText="1"/>
      <protection locked="0"/>
    </xf>
    <xf numFmtId="0" fontId="29" fillId="0" borderId="2" xfId="0" applyFont="1" applyBorder="1" applyAlignment="1">
      <alignment horizontal="center" vertical="center" wrapText="1"/>
    </xf>
    <xf numFmtId="0" fontId="29" fillId="0" borderId="4" xfId="0" applyFont="1" applyBorder="1" applyAlignment="1">
      <alignment horizontal="center" vertical="center" wrapText="1"/>
    </xf>
    <xf numFmtId="0" fontId="29" fillId="0" borderId="0" xfId="0" applyFont="1" applyAlignment="1">
      <alignment horizontal="left"/>
    </xf>
    <xf numFmtId="166" fontId="27" fillId="6" borderId="39" xfId="0" quotePrefix="1" applyNumberFormat="1" applyFont="1" applyFill="1" applyBorder="1" applyAlignment="1">
      <alignment horizontal="center" vertical="center"/>
    </xf>
    <xf numFmtId="166" fontId="27" fillId="6" borderId="49" xfId="0" applyNumberFormat="1" applyFont="1" applyFill="1" applyBorder="1" applyAlignment="1">
      <alignment horizontal="center" vertical="center"/>
    </xf>
    <xf numFmtId="166" fontId="27" fillId="6" borderId="135" xfId="0" applyNumberFormat="1" applyFont="1" applyFill="1" applyBorder="1" applyAlignment="1">
      <alignment horizontal="center" vertical="center"/>
    </xf>
    <xf numFmtId="166" fontId="27" fillId="6" borderId="126" xfId="0" applyNumberFormat="1" applyFont="1" applyFill="1" applyBorder="1" applyAlignment="1">
      <alignment horizontal="center" vertical="center"/>
    </xf>
    <xf numFmtId="166" fontId="27" fillId="6" borderId="12" xfId="0" applyNumberFormat="1" applyFont="1" applyFill="1" applyBorder="1" applyAlignment="1">
      <alignment horizontal="center" vertical="center"/>
    </xf>
    <xf numFmtId="166" fontId="27" fillId="6" borderId="109" xfId="0" applyNumberFormat="1" applyFont="1" applyFill="1" applyBorder="1" applyAlignment="1">
      <alignment horizontal="center" vertical="center" wrapText="1"/>
    </xf>
    <xf numFmtId="0" fontId="27" fillId="7" borderId="40" xfId="0" applyFont="1" applyFill="1" applyBorder="1" applyAlignment="1">
      <alignment horizontal="center" vertical="center" wrapText="1"/>
    </xf>
    <xf numFmtId="166" fontId="27" fillId="6" borderId="127" xfId="0" applyNumberFormat="1" applyFont="1" applyFill="1" applyBorder="1" applyAlignment="1">
      <alignment horizontal="center" vertical="center"/>
    </xf>
    <xf numFmtId="168" fontId="23" fillId="6" borderId="0" xfId="0" applyNumberFormat="1" applyFont="1" applyFill="1" applyAlignment="1">
      <alignment horizontal="center" vertical="center"/>
    </xf>
    <xf numFmtId="166" fontId="27" fillId="6" borderId="0" xfId="0" applyNumberFormat="1" applyFont="1" applyFill="1" applyAlignment="1">
      <alignment horizontal="center" vertical="center"/>
    </xf>
    <xf numFmtId="0" fontId="21" fillId="6" borderId="0" xfId="0" applyFont="1" applyFill="1" applyAlignment="1">
      <alignment vertical="center"/>
    </xf>
    <xf numFmtId="0" fontId="27" fillId="7" borderId="13" xfId="0" applyFont="1" applyFill="1" applyBorder="1" applyAlignment="1">
      <alignment horizontal="center" vertical="center" wrapText="1"/>
    </xf>
    <xf numFmtId="0" fontId="27" fillId="7" borderId="7" xfId="0" applyFont="1" applyFill="1" applyBorder="1" applyAlignment="1">
      <alignment horizontal="center" vertical="center" wrapText="1"/>
    </xf>
    <xf numFmtId="166" fontId="27" fillId="6" borderId="109" xfId="0" applyNumberFormat="1" applyFont="1" applyFill="1" applyBorder="1" applyAlignment="1">
      <alignment horizontal="center" vertical="center"/>
    </xf>
    <xf numFmtId="0" fontId="28" fillId="0" borderId="0" xfId="0" applyFont="1" applyAlignment="1">
      <alignment horizontal="center" vertical="center"/>
    </xf>
    <xf numFmtId="0" fontId="80" fillId="6" borderId="0" xfId="0" applyFont="1" applyFill="1" applyAlignment="1">
      <alignment horizontal="center" vertical="center" wrapText="1"/>
    </xf>
    <xf numFmtId="0" fontId="29" fillId="6" borderId="18" xfId="0" applyFont="1" applyFill="1" applyBorder="1" applyAlignment="1">
      <alignment horizontal="center" vertical="center"/>
    </xf>
    <xf numFmtId="166" fontId="27" fillId="6" borderId="0" xfId="0" quotePrefix="1" applyNumberFormat="1" applyFont="1" applyFill="1" applyAlignment="1">
      <alignment horizontal="center" vertical="center"/>
    </xf>
    <xf numFmtId="0" fontId="29" fillId="6" borderId="18" xfId="0" applyFont="1" applyFill="1" applyBorder="1" applyAlignment="1">
      <alignment horizontal="center"/>
    </xf>
    <xf numFmtId="0" fontId="27" fillId="7" borderId="32" xfId="0" applyFont="1" applyFill="1" applyBorder="1" applyAlignment="1">
      <alignment horizontal="center" vertical="center"/>
    </xf>
    <xf numFmtId="0" fontId="29" fillId="6" borderId="18" xfId="0" applyFont="1" applyFill="1" applyBorder="1" applyAlignment="1">
      <alignment horizontal="left" vertical="center"/>
    </xf>
    <xf numFmtId="0" fontId="27" fillId="6" borderId="43" xfId="0" applyFont="1" applyFill="1" applyBorder="1" applyAlignment="1">
      <alignment horizontal="left" vertical="center"/>
    </xf>
    <xf numFmtId="0" fontId="27" fillId="6" borderId="56" xfId="0" applyFont="1" applyFill="1" applyBorder="1" applyAlignment="1">
      <alignment horizontal="left" vertical="center"/>
    </xf>
    <xf numFmtId="0" fontId="29" fillId="6" borderId="19" xfId="0" applyFont="1" applyFill="1" applyBorder="1" applyAlignment="1">
      <alignment horizontal="center" vertical="center"/>
    </xf>
    <xf numFmtId="0" fontId="29" fillId="6" borderId="0" xfId="0" applyFont="1" applyFill="1" applyAlignment="1">
      <alignment horizontal="center" vertical="center"/>
    </xf>
    <xf numFmtId="166" fontId="27" fillId="6" borderId="47" xfId="0" applyNumberFormat="1" applyFont="1" applyFill="1" applyBorder="1" applyAlignment="1">
      <alignment horizontal="center" vertical="center"/>
    </xf>
    <xf numFmtId="166" fontId="27" fillId="6" borderId="60" xfId="0" applyNumberFormat="1" applyFont="1" applyFill="1" applyBorder="1" applyAlignment="1">
      <alignment horizontal="center" vertical="center"/>
    </xf>
    <xf numFmtId="166" fontId="23" fillId="6" borderId="0" xfId="0" applyNumberFormat="1" applyFont="1" applyFill="1" applyAlignment="1">
      <alignment horizontal="center" vertical="center"/>
    </xf>
    <xf numFmtId="0" fontId="29" fillId="0" borderId="0" xfId="0" applyFont="1" applyAlignment="1">
      <alignment horizontal="left" vertical="center" wrapText="1" readingOrder="1"/>
    </xf>
    <xf numFmtId="0" fontId="47" fillId="6" borderId="0" xfId="0" applyFont="1" applyFill="1" applyAlignment="1" applyProtection="1">
      <alignment horizontal="left" vertical="center" wrapText="1"/>
      <protection locked="0"/>
    </xf>
    <xf numFmtId="0" fontId="23" fillId="7" borderId="0" xfId="0" applyFont="1" applyFill="1" applyAlignment="1" applyProtection="1">
      <alignment horizontal="center"/>
      <protection locked="0"/>
    </xf>
    <xf numFmtId="0" fontId="23" fillId="7" borderId="0" xfId="0" applyFont="1" applyFill="1" applyAlignment="1" applyProtection="1">
      <alignment horizontal="left"/>
      <protection locked="0"/>
    </xf>
    <xf numFmtId="0" fontId="23" fillId="7" borderId="0" xfId="0" applyFont="1" applyFill="1" applyProtection="1">
      <protection locked="0"/>
    </xf>
    <xf numFmtId="0" fontId="23" fillId="7" borderId="0" xfId="0" applyFont="1" applyFill="1" applyAlignment="1" applyProtection="1">
      <alignment horizontal="center" wrapText="1"/>
      <protection locked="0"/>
    </xf>
    <xf numFmtId="0" fontId="29" fillId="6" borderId="0" xfId="0" applyFont="1" applyFill="1" applyAlignment="1" applyProtection="1">
      <alignment horizontal="center"/>
      <protection locked="0"/>
    </xf>
    <xf numFmtId="0" fontId="75" fillId="0" borderId="0" xfId="0" applyFont="1" applyAlignment="1">
      <alignment horizontal="center" vertical="center"/>
    </xf>
    <xf numFmtId="0" fontId="23" fillId="7" borderId="0" xfId="0" applyFont="1" applyFill="1" applyAlignment="1" applyProtection="1">
      <alignment horizontal="left" vertical="center" wrapText="1"/>
      <protection locked="0"/>
    </xf>
    <xf numFmtId="0" fontId="29" fillId="6" borderId="0" xfId="0" applyFont="1" applyFill="1" applyAlignment="1" applyProtection="1">
      <alignment horizontal="center" vertical="center" wrapText="1"/>
      <protection locked="0"/>
    </xf>
    <xf numFmtId="0" fontId="29" fillId="6" borderId="0" xfId="0" applyFont="1" applyFill="1" applyAlignment="1" applyProtection="1">
      <alignment horizontal="center" vertical="center"/>
      <protection locked="0"/>
    </xf>
    <xf numFmtId="0" fontId="23" fillId="7" borderId="0" xfId="0" applyFont="1" applyFill="1" applyAlignment="1" applyProtection="1">
      <alignment horizontal="center" vertical="center" wrapText="1"/>
      <protection locked="0"/>
    </xf>
    <xf numFmtId="167" fontId="23" fillId="6" borderId="114" xfId="0" applyNumberFormat="1" applyFont="1" applyFill="1" applyBorder="1" applyAlignment="1" applyProtection="1">
      <alignment horizontal="center"/>
      <protection locked="0"/>
    </xf>
    <xf numFmtId="167" fontId="23" fillId="6" borderId="116" xfId="0" applyNumberFormat="1" applyFont="1" applyFill="1" applyBorder="1" applyAlignment="1" applyProtection="1">
      <alignment horizontal="center"/>
      <protection locked="0"/>
    </xf>
    <xf numFmtId="167" fontId="23" fillId="6" borderId="114" xfId="0" applyNumberFormat="1" applyFont="1" applyFill="1" applyBorder="1" applyAlignment="1">
      <alignment horizontal="center"/>
    </xf>
    <xf numFmtId="167" fontId="23" fillId="6" borderId="116" xfId="0" applyNumberFormat="1" applyFont="1" applyFill="1" applyBorder="1" applyAlignment="1">
      <alignment horizontal="center"/>
    </xf>
    <xf numFmtId="0" fontId="23" fillId="7" borderId="0" xfId="0" applyFont="1" applyFill="1" applyAlignment="1" applyProtection="1">
      <alignment horizontal="center" vertical="center"/>
      <protection locked="0"/>
    </xf>
    <xf numFmtId="0" fontId="29" fillId="7" borderId="0" xfId="0" applyFont="1" applyFill="1" applyAlignment="1" applyProtection="1">
      <alignment horizontal="center" vertical="center" wrapText="1"/>
      <protection locked="0"/>
    </xf>
    <xf numFmtId="168" fontId="23" fillId="7" borderId="0" xfId="0" applyNumberFormat="1" applyFont="1" applyFill="1" applyAlignment="1" applyProtection="1">
      <alignment horizontal="center"/>
      <protection locked="0"/>
    </xf>
    <xf numFmtId="0" fontId="28" fillId="6" borderId="30" xfId="0" applyFont="1" applyFill="1" applyBorder="1" applyAlignment="1">
      <alignment horizontal="center"/>
    </xf>
    <xf numFmtId="0" fontId="28" fillId="6" borderId="33" xfId="0" applyFont="1" applyFill="1" applyBorder="1" applyAlignment="1">
      <alignment horizontal="center"/>
    </xf>
    <xf numFmtId="0" fontId="28" fillId="6" borderId="31" xfId="0" applyFont="1" applyFill="1" applyBorder="1" applyAlignment="1">
      <alignment horizontal="center"/>
    </xf>
    <xf numFmtId="0" fontId="76" fillId="6" borderId="0" xfId="0" applyFont="1" applyFill="1" applyAlignment="1">
      <alignment horizontal="left" vertical="center" wrapText="1"/>
    </xf>
    <xf numFmtId="0" fontId="29" fillId="6" borderId="101" xfId="0" applyFont="1" applyFill="1" applyBorder="1" applyAlignment="1">
      <alignment horizontal="center"/>
    </xf>
    <xf numFmtId="0" fontId="29" fillId="6" borderId="102" xfId="0" applyFont="1" applyFill="1" applyBorder="1" applyAlignment="1">
      <alignment horizontal="center"/>
    </xf>
    <xf numFmtId="0" fontId="29" fillId="6" borderId="103" xfId="0" applyFont="1" applyFill="1" applyBorder="1" applyAlignment="1">
      <alignment horizontal="center"/>
    </xf>
    <xf numFmtId="0" fontId="23" fillId="6" borderId="123" xfId="0" applyFont="1" applyFill="1" applyBorder="1" applyAlignment="1">
      <alignment horizontal="center" vertical="center" textRotation="90"/>
    </xf>
    <xf numFmtId="0" fontId="78" fillId="6" borderId="18" xfId="0" applyFont="1" applyFill="1" applyBorder="1" applyAlignment="1">
      <alignment horizontal="center" vertical="center" wrapText="1"/>
    </xf>
    <xf numFmtId="0" fontId="84" fillId="6" borderId="0" xfId="0" applyFont="1" applyFill="1" applyAlignment="1">
      <alignment horizontal="center" vertical="center"/>
    </xf>
    <xf numFmtId="0" fontId="27" fillId="7" borderId="41" xfId="0" applyFont="1" applyFill="1" applyBorder="1" applyAlignment="1">
      <alignment horizontal="center" vertical="center" wrapText="1"/>
    </xf>
    <xf numFmtId="166" fontId="23" fillId="6" borderId="114" xfId="0" applyNumberFormat="1" applyFont="1" applyFill="1" applyBorder="1" applyAlignment="1">
      <alignment horizontal="center"/>
    </xf>
    <xf numFmtId="166" fontId="23" fillId="6" borderId="116" xfId="0" applyNumberFormat="1" applyFont="1" applyFill="1" applyBorder="1" applyAlignment="1">
      <alignment horizontal="center"/>
    </xf>
    <xf numFmtId="0" fontId="75" fillId="6" borderId="0" xfId="0" applyFont="1" applyFill="1" applyAlignment="1">
      <alignment horizontal="center" vertical="center" wrapText="1"/>
    </xf>
    <xf numFmtId="166" fontId="23" fillId="6" borderId="114" xfId="0" applyNumberFormat="1" applyFont="1" applyFill="1" applyBorder="1" applyAlignment="1" applyProtection="1">
      <alignment horizontal="center"/>
      <protection locked="0"/>
    </xf>
    <xf numFmtId="166" fontId="23" fillId="6" borderId="116" xfId="0" applyNumberFormat="1" applyFont="1" applyFill="1" applyBorder="1" applyAlignment="1" applyProtection="1">
      <alignment horizontal="center"/>
      <protection locked="0"/>
    </xf>
    <xf numFmtId="0" fontId="23" fillId="6" borderId="0" xfId="0" applyFont="1" applyFill="1" applyAlignment="1">
      <alignment horizontal="justify" vertical="center" wrapText="1"/>
    </xf>
    <xf numFmtId="166" fontId="27" fillId="6" borderId="90" xfId="0" applyNumberFormat="1" applyFont="1" applyFill="1" applyBorder="1" applyAlignment="1">
      <alignment horizontal="center" vertical="center" wrapText="1"/>
    </xf>
    <xf numFmtId="166" fontId="27" fillId="6" borderId="127" xfId="0" quotePrefix="1" applyNumberFormat="1" applyFont="1" applyFill="1" applyBorder="1" applyAlignment="1">
      <alignment horizontal="center" vertical="center"/>
    </xf>
    <xf numFmtId="166" fontId="27" fillId="6" borderId="128" xfId="0" applyNumberFormat="1" applyFont="1" applyFill="1" applyBorder="1" applyAlignment="1">
      <alignment horizontal="center" vertical="center"/>
    </xf>
    <xf numFmtId="166" fontId="27" fillId="6" borderId="44" xfId="0" applyNumberFormat="1" applyFont="1" applyFill="1" applyBorder="1" applyAlignment="1">
      <alignment horizontal="center" vertical="center"/>
    </xf>
    <xf numFmtId="166" fontId="27" fillId="6" borderId="56" xfId="0" applyNumberFormat="1" applyFont="1" applyFill="1" applyBorder="1" applyAlignment="1">
      <alignment horizontal="center" vertical="center"/>
    </xf>
    <xf numFmtId="0" fontId="27" fillId="6" borderId="0" xfId="0" applyFont="1" applyFill="1" applyAlignment="1">
      <alignment horizontal="left" vertical="center"/>
    </xf>
    <xf numFmtId="166" fontId="27" fillId="6" borderId="133" xfId="0" applyNumberFormat="1" applyFont="1" applyFill="1" applyBorder="1" applyAlignment="1">
      <alignment horizontal="center" vertical="center"/>
    </xf>
    <xf numFmtId="166" fontId="27" fillId="6" borderId="134" xfId="0" applyNumberFormat="1" applyFont="1" applyFill="1" applyBorder="1" applyAlignment="1">
      <alignment horizontal="center" vertical="center"/>
    </xf>
    <xf numFmtId="0" fontId="27" fillId="6" borderId="110" xfId="0" applyFont="1" applyFill="1" applyBorder="1" applyAlignment="1">
      <alignment vertical="center"/>
    </xf>
    <xf numFmtId="0" fontId="27" fillId="6" borderId="107" xfId="0" applyFont="1" applyFill="1" applyBorder="1" applyAlignment="1">
      <alignment vertical="center"/>
    </xf>
    <xf numFmtId="166" fontId="27" fillId="6" borderId="135" xfId="0" quotePrefix="1" applyNumberFormat="1" applyFont="1" applyFill="1" applyBorder="1" applyAlignment="1">
      <alignment horizontal="center" vertical="center"/>
    </xf>
    <xf numFmtId="166" fontId="27" fillId="6" borderId="126" xfId="0" quotePrefix="1" applyNumberFormat="1" applyFont="1" applyFill="1" applyBorder="1" applyAlignment="1">
      <alignment horizontal="center" vertical="center"/>
    </xf>
    <xf numFmtId="0" fontId="18" fillId="6" borderId="101" xfId="0" applyFont="1" applyFill="1" applyBorder="1" applyAlignment="1">
      <alignment horizontal="center"/>
    </xf>
    <xf numFmtId="0" fontId="18" fillId="6" borderId="104" xfId="0" applyFont="1" applyFill="1" applyBorder="1" applyAlignment="1">
      <alignment horizontal="center"/>
    </xf>
    <xf numFmtId="0" fontId="0" fillId="6" borderId="115" xfId="0" applyFill="1" applyBorder="1" applyAlignment="1" applyProtection="1">
      <alignment horizontal="left"/>
      <protection locked="0"/>
    </xf>
    <xf numFmtId="0" fontId="0" fillId="6" borderId="116" xfId="0" applyFill="1" applyBorder="1" applyAlignment="1" applyProtection="1">
      <alignment horizontal="left"/>
      <protection locked="0"/>
    </xf>
    <xf numFmtId="0" fontId="18" fillId="8" borderId="16" xfId="0" applyFont="1" applyFill="1" applyBorder="1" applyAlignment="1">
      <alignment horizontal="center"/>
    </xf>
    <xf numFmtId="0" fontId="18" fillId="8" borderId="48" xfId="0" applyFont="1" applyFill="1" applyBorder="1" applyAlignment="1">
      <alignment horizontal="center"/>
    </xf>
    <xf numFmtId="0" fontId="18" fillId="8" borderId="84" xfId="0" applyFont="1" applyFill="1" applyBorder="1" applyAlignment="1">
      <alignment horizontal="center"/>
    </xf>
    <xf numFmtId="0" fontId="18" fillId="8" borderId="45" xfId="0" applyFont="1" applyFill="1" applyBorder="1" applyAlignment="1">
      <alignment horizontal="center"/>
    </xf>
    <xf numFmtId="0" fontId="18" fillId="8" borderId="86" xfId="0" applyFont="1" applyFill="1" applyBorder="1" applyAlignment="1">
      <alignment horizontal="center"/>
    </xf>
    <xf numFmtId="0" fontId="0" fillId="6" borderId="115" xfId="0" applyFill="1" applyBorder="1" applyAlignment="1" applyProtection="1">
      <alignment horizontal="center"/>
      <protection locked="0"/>
    </xf>
    <xf numFmtId="0" fontId="0" fillId="6" borderId="116" xfId="0" applyFill="1" applyBorder="1" applyAlignment="1" applyProtection="1">
      <alignment horizontal="center"/>
      <protection locked="0"/>
    </xf>
    <xf numFmtId="0" fontId="33" fillId="8" borderId="16" xfId="0" applyFont="1" applyFill="1" applyBorder="1" applyAlignment="1">
      <alignment horizontal="center"/>
    </xf>
    <xf numFmtId="0" fontId="33" fillId="8" borderId="46" xfId="0" applyFont="1" applyFill="1" applyBorder="1" applyAlignment="1">
      <alignment horizontal="center"/>
    </xf>
    <xf numFmtId="0" fontId="33" fillId="8" borderId="48" xfId="0" applyFont="1" applyFill="1" applyBorder="1" applyAlignment="1">
      <alignment horizontal="center"/>
    </xf>
    <xf numFmtId="0" fontId="34" fillId="31" borderId="15" xfId="0" applyFont="1" applyFill="1" applyBorder="1" applyAlignment="1">
      <alignment horizontal="center" vertical="center"/>
    </xf>
    <xf numFmtId="0" fontId="34" fillId="31" borderId="34" xfId="0" applyFont="1" applyFill="1" applyBorder="1" applyAlignment="1">
      <alignment horizontal="center" vertical="center"/>
    </xf>
    <xf numFmtId="0" fontId="34" fillId="31" borderId="24" xfId="0" applyFont="1" applyFill="1" applyBorder="1" applyAlignment="1">
      <alignment horizontal="center" vertical="center"/>
    </xf>
    <xf numFmtId="0" fontId="21" fillId="2" borderId="46" xfId="0" applyFont="1" applyFill="1" applyBorder="1" applyAlignment="1">
      <alignment horizontal="center" vertical="center" wrapText="1"/>
    </xf>
    <xf numFmtId="0" fontId="21" fillId="2" borderId="18" xfId="0" applyFont="1" applyFill="1" applyBorder="1" applyAlignment="1">
      <alignment horizontal="center" vertical="center"/>
    </xf>
    <xf numFmtId="0" fontId="68" fillId="0" borderId="48" xfId="0" applyFont="1" applyBorder="1" applyAlignment="1">
      <alignment horizontal="center" vertical="center" wrapText="1"/>
    </xf>
    <xf numFmtId="0" fontId="68" fillId="0" borderId="37" xfId="0" applyFont="1" applyBorder="1" applyAlignment="1">
      <alignment horizontal="center" vertical="center"/>
    </xf>
    <xf numFmtId="0" fontId="34" fillId="30" borderId="28" xfId="0" applyFont="1" applyFill="1" applyBorder="1" applyAlignment="1">
      <alignment horizontal="center" vertical="center" wrapText="1"/>
    </xf>
    <xf numFmtId="0" fontId="34" fillId="30" borderId="35" xfId="0" applyFont="1" applyFill="1" applyBorder="1" applyAlignment="1">
      <alignment horizontal="center" vertical="center" wrapText="1"/>
    </xf>
    <xf numFmtId="0" fontId="51" fillId="20" borderId="76" xfId="0" applyFont="1" applyFill="1" applyBorder="1" applyAlignment="1">
      <alignment horizontal="center" vertical="center" wrapText="1"/>
    </xf>
    <xf numFmtId="0" fontId="51" fillId="20" borderId="77" xfId="0" applyFont="1" applyFill="1" applyBorder="1" applyAlignment="1">
      <alignment horizontal="center" vertical="center" wrapText="1"/>
    </xf>
    <xf numFmtId="0" fontId="51" fillId="20" borderId="78" xfId="0" applyFont="1" applyFill="1" applyBorder="1" applyAlignment="1">
      <alignment horizontal="center" vertical="center" wrapText="1"/>
    </xf>
    <xf numFmtId="0" fontId="51" fillId="20" borderId="79" xfId="0" applyFont="1" applyFill="1" applyBorder="1" applyAlignment="1">
      <alignment horizontal="center" vertical="center" wrapText="1"/>
    </xf>
    <xf numFmtId="0" fontId="51" fillId="20" borderId="80" xfId="0" applyFont="1" applyFill="1" applyBorder="1" applyAlignment="1">
      <alignment horizontal="center" vertical="center" wrapText="1"/>
    </xf>
    <xf numFmtId="0" fontId="51" fillId="20" borderId="81" xfId="0" applyFont="1" applyFill="1" applyBorder="1" applyAlignment="1">
      <alignment horizontal="center" vertical="center" wrapText="1"/>
    </xf>
    <xf numFmtId="0" fontId="21" fillId="21" borderId="97" xfId="0" applyFont="1" applyFill="1" applyBorder="1" applyAlignment="1" applyProtection="1">
      <alignment horizontal="left" vertical="top" wrapText="1"/>
      <protection locked="0"/>
    </xf>
    <xf numFmtId="0" fontId="21" fillId="21" borderId="98" xfId="0" applyFont="1" applyFill="1" applyBorder="1" applyAlignment="1" applyProtection="1">
      <alignment horizontal="left" vertical="top" wrapText="1"/>
      <protection locked="0"/>
    </xf>
    <xf numFmtId="0" fontId="21" fillId="21" borderId="99" xfId="0" applyFont="1" applyFill="1" applyBorder="1" applyAlignment="1" applyProtection="1">
      <alignment horizontal="left" vertical="top" wrapText="1"/>
      <protection locked="0"/>
    </xf>
    <xf numFmtId="0" fontId="21" fillId="21" borderId="19" xfId="0" applyFont="1" applyFill="1" applyBorder="1" applyAlignment="1" applyProtection="1">
      <alignment horizontal="left" vertical="top" wrapText="1"/>
      <protection locked="0"/>
    </xf>
    <xf numFmtId="0" fontId="21" fillId="21" borderId="0" xfId="0" applyFont="1" applyFill="1" applyAlignment="1" applyProtection="1">
      <alignment horizontal="left" vertical="top" wrapText="1"/>
      <protection locked="0"/>
    </xf>
    <xf numFmtId="0" fontId="21" fillId="21" borderId="100" xfId="0" applyFont="1" applyFill="1" applyBorder="1" applyAlignment="1" applyProtection="1">
      <alignment horizontal="left" vertical="top" wrapText="1"/>
      <protection locked="0"/>
    </xf>
    <xf numFmtId="0" fontId="21" fillId="21" borderId="42" xfId="0" applyFont="1" applyFill="1" applyBorder="1" applyAlignment="1" applyProtection="1">
      <alignment horizontal="left" vertical="top" wrapText="1"/>
      <protection locked="0"/>
    </xf>
    <xf numFmtId="0" fontId="21" fillId="21" borderId="20" xfId="0" applyFont="1" applyFill="1" applyBorder="1" applyAlignment="1" applyProtection="1">
      <alignment horizontal="left" vertical="top" wrapText="1"/>
      <protection locked="0"/>
    </xf>
    <xf numFmtId="0" fontId="21" fillId="21" borderId="55" xfId="0" applyFont="1" applyFill="1" applyBorder="1" applyAlignment="1" applyProtection="1">
      <alignment horizontal="left" vertical="top" wrapText="1"/>
      <protection locked="0"/>
    </xf>
    <xf numFmtId="0" fontId="21" fillId="2" borderId="1" xfId="0" applyFont="1" applyFill="1" applyBorder="1" applyAlignment="1">
      <alignment horizontal="left" vertical="center"/>
    </xf>
    <xf numFmtId="0" fontId="21" fillId="0" borderId="0" xfId="0" applyFont="1" applyAlignment="1">
      <alignment horizontal="center" vertical="center" wrapText="1"/>
    </xf>
    <xf numFmtId="0" fontId="21" fillId="0" borderId="0" xfId="0" applyFont="1" applyAlignment="1">
      <alignment horizontal="center" vertical="center"/>
    </xf>
    <xf numFmtId="0" fontId="68" fillId="0" borderId="0" xfId="0" applyFont="1" applyAlignment="1">
      <alignment horizontal="center" vertical="center" wrapText="1"/>
    </xf>
    <xf numFmtId="0" fontId="68" fillId="0" borderId="0" xfId="0" applyFont="1" applyAlignment="1">
      <alignment horizontal="center" vertical="center"/>
    </xf>
    <xf numFmtId="0" fontId="18" fillId="29" borderId="16" xfId="0" applyFont="1" applyFill="1" applyBorder="1" applyAlignment="1">
      <alignment horizontal="center" vertical="center" wrapText="1"/>
    </xf>
    <xf numFmtId="0" fontId="18" fillId="29" borderId="48" xfId="0" applyFont="1" applyFill="1" applyBorder="1" applyAlignment="1">
      <alignment horizontal="center" vertical="center" wrapText="1"/>
    </xf>
    <xf numFmtId="0" fontId="18" fillId="29" borderId="17" xfId="0" applyFont="1" applyFill="1" applyBorder="1" applyAlignment="1">
      <alignment horizontal="center" vertical="center" wrapText="1"/>
    </xf>
    <xf numFmtId="0" fontId="18" fillId="29" borderId="37" xfId="0" applyFont="1" applyFill="1" applyBorder="1" applyAlignment="1">
      <alignment horizontal="center" vertical="center" wrapText="1"/>
    </xf>
    <xf numFmtId="2" fontId="18" fillId="12" borderId="10" xfId="0" quotePrefix="1" applyNumberFormat="1" applyFont="1" applyFill="1" applyBorder="1" applyAlignment="1" applyProtection="1">
      <alignment horizontal="center"/>
      <protection locked="0"/>
    </xf>
    <xf numFmtId="2" fontId="18" fillId="12" borderId="12" xfId="0" applyNumberFormat="1" applyFont="1" applyFill="1" applyBorder="1" applyAlignment="1" applyProtection="1">
      <alignment horizontal="center"/>
      <protection locked="0"/>
    </xf>
    <xf numFmtId="0" fontId="7" fillId="32" borderId="101" xfId="0" applyFont="1" applyFill="1" applyBorder="1" applyAlignment="1">
      <alignment horizontal="center" wrapText="1"/>
    </xf>
    <xf numFmtId="0" fontId="7" fillId="32" borderId="111" xfId="0" applyFont="1" applyFill="1" applyBorder="1" applyAlignment="1">
      <alignment horizontal="center" wrapText="1"/>
    </xf>
    <xf numFmtId="0" fontId="7" fillId="32" borderId="112" xfId="0" applyFont="1" applyFill="1" applyBorder="1" applyAlignment="1">
      <alignment horizontal="center" wrapText="1"/>
    </xf>
    <xf numFmtId="0" fontId="18" fillId="24" borderId="84" xfId="0" applyFont="1" applyFill="1" applyBorder="1" applyAlignment="1" applyProtection="1">
      <alignment horizontal="center"/>
      <protection locked="0"/>
    </xf>
    <xf numFmtId="0" fontId="18" fillId="24" borderId="45" xfId="0" applyFont="1" applyFill="1" applyBorder="1" applyAlignment="1" applyProtection="1">
      <alignment horizontal="center"/>
      <protection locked="0"/>
    </xf>
    <xf numFmtId="0" fontId="18" fillId="24" borderId="86" xfId="0" applyFont="1" applyFill="1" applyBorder="1" applyAlignment="1" applyProtection="1">
      <alignment horizontal="center"/>
      <protection locked="0"/>
    </xf>
    <xf numFmtId="0" fontId="0" fillId="12" borderId="87" xfId="0" applyFill="1" applyBorder="1" applyAlignment="1" applyProtection="1">
      <alignment horizontal="center"/>
      <protection locked="0"/>
    </xf>
    <xf numFmtId="0" fontId="0" fillId="12" borderId="43" xfId="0" applyFill="1" applyBorder="1" applyAlignment="1" applyProtection="1">
      <alignment horizontal="center"/>
      <protection locked="0"/>
    </xf>
    <xf numFmtId="0" fontId="0" fillId="12" borderId="88" xfId="0" applyFill="1" applyBorder="1" applyAlignment="1" applyProtection="1">
      <alignment horizontal="center"/>
      <protection locked="0"/>
    </xf>
    <xf numFmtId="0" fontId="18" fillId="14" borderId="15" xfId="0" applyFont="1" applyFill="1" applyBorder="1" applyAlignment="1">
      <alignment horizontal="center" vertical="center"/>
    </xf>
    <xf numFmtId="0" fontId="18" fillId="14" borderId="34" xfId="0" applyFont="1" applyFill="1" applyBorder="1" applyAlignment="1">
      <alignment horizontal="center" vertical="center"/>
    </xf>
    <xf numFmtId="0" fontId="18" fillId="14" borderId="24" xfId="0" applyFont="1" applyFill="1" applyBorder="1" applyAlignment="1">
      <alignment horizontal="center" vertical="center"/>
    </xf>
    <xf numFmtId="0" fontId="35" fillId="7" borderId="53" xfId="0" applyFont="1" applyFill="1" applyBorder="1" applyAlignment="1" applyProtection="1">
      <alignment horizontal="center" vertical="center" wrapText="1"/>
      <protection locked="0"/>
    </xf>
    <xf numFmtId="0" fontId="35" fillId="7" borderId="5" xfId="0" applyFont="1" applyFill="1" applyBorder="1" applyAlignment="1" applyProtection="1">
      <alignment horizontal="center" vertical="center" wrapText="1"/>
      <protection locked="0"/>
    </xf>
    <xf numFmtId="0" fontId="35" fillId="7" borderId="54" xfId="0" applyFont="1" applyFill="1" applyBorder="1" applyAlignment="1" applyProtection="1">
      <alignment horizontal="center" vertical="center" wrapText="1"/>
      <protection locked="0"/>
    </xf>
    <xf numFmtId="0" fontId="35" fillId="7" borderId="57" xfId="0" applyFont="1" applyFill="1" applyBorder="1" applyAlignment="1" applyProtection="1">
      <alignment horizontal="center" vertical="center" wrapText="1"/>
      <protection locked="0"/>
    </xf>
    <xf numFmtId="0" fontId="35" fillId="7" borderId="0" xfId="0" applyFont="1" applyFill="1" applyAlignment="1" applyProtection="1">
      <alignment horizontal="center" vertical="center" wrapText="1"/>
      <protection locked="0"/>
    </xf>
    <xf numFmtId="0" fontId="35" fillId="7" borderId="58" xfId="0" applyFont="1" applyFill="1" applyBorder="1" applyAlignment="1" applyProtection="1">
      <alignment horizontal="center" vertical="center" wrapText="1"/>
      <protection locked="0"/>
    </xf>
    <xf numFmtId="0" fontId="35" fillId="7" borderId="52" xfId="0" applyFont="1" applyFill="1" applyBorder="1" applyAlignment="1" applyProtection="1">
      <alignment horizontal="center" vertical="center" wrapText="1"/>
      <protection locked="0"/>
    </xf>
    <xf numFmtId="0" fontId="35" fillId="7" borderId="27" xfId="0" applyFont="1" applyFill="1" applyBorder="1" applyAlignment="1" applyProtection="1">
      <alignment horizontal="center" vertical="center" wrapText="1"/>
      <protection locked="0"/>
    </xf>
    <xf numFmtId="0" fontId="35" fillId="7" borderId="59" xfId="0" applyFont="1" applyFill="1" applyBorder="1" applyAlignment="1" applyProtection="1">
      <alignment horizontal="center" vertical="center" wrapText="1"/>
      <protection locked="0"/>
    </xf>
    <xf numFmtId="0" fontId="0" fillId="24" borderId="84" xfId="0" applyFill="1" applyBorder="1" applyAlignment="1" applyProtection="1">
      <alignment horizontal="center" vertical="center"/>
      <protection locked="0"/>
    </xf>
    <xf numFmtId="0" fontId="0" fillId="24" borderId="45" xfId="0" applyFill="1" applyBorder="1" applyAlignment="1" applyProtection="1">
      <alignment horizontal="center" vertical="center"/>
      <protection locked="0"/>
    </xf>
    <xf numFmtId="0" fontId="0" fillId="24" borderId="86" xfId="0" applyFill="1" applyBorder="1" applyAlignment="1" applyProtection="1">
      <alignment horizontal="center" vertical="center"/>
      <protection locked="0"/>
    </xf>
    <xf numFmtId="0" fontId="50" fillId="9" borderId="76" xfId="0" applyFont="1" applyFill="1" applyBorder="1" applyAlignment="1" applyProtection="1">
      <alignment horizontal="center" vertical="center"/>
      <protection locked="0"/>
    </xf>
    <xf numFmtId="0" fontId="50" fillId="9" borderId="77" xfId="0" applyFont="1" applyFill="1" applyBorder="1" applyAlignment="1" applyProtection="1">
      <alignment horizontal="center" vertical="center"/>
      <protection locked="0"/>
    </xf>
    <xf numFmtId="0" fontId="50" fillId="9" borderId="78" xfId="0" applyFont="1" applyFill="1" applyBorder="1" applyAlignment="1" applyProtection="1">
      <alignment horizontal="center" vertical="center"/>
      <protection locked="0"/>
    </xf>
    <xf numFmtId="0" fontId="50" fillId="9" borderId="79" xfId="0" applyFont="1" applyFill="1" applyBorder="1" applyAlignment="1" applyProtection="1">
      <alignment horizontal="center" vertical="center"/>
      <protection locked="0"/>
    </xf>
    <xf numFmtId="0" fontId="50" fillId="9" borderId="80" xfId="0" applyFont="1" applyFill="1" applyBorder="1" applyAlignment="1" applyProtection="1">
      <alignment horizontal="center" vertical="center"/>
      <protection locked="0"/>
    </xf>
    <xf numFmtId="0" fontId="50" fillId="9" borderId="81" xfId="0" applyFont="1" applyFill="1" applyBorder="1" applyAlignment="1" applyProtection="1">
      <alignment horizontal="center" vertical="center"/>
      <protection locked="0"/>
    </xf>
    <xf numFmtId="0" fontId="18" fillId="11" borderId="16" xfId="0" applyFont="1" applyFill="1" applyBorder="1" applyAlignment="1">
      <alignment horizontal="center"/>
    </xf>
    <xf numFmtId="0" fontId="18" fillId="11" borderId="46" xfId="0" applyFont="1" applyFill="1" applyBorder="1" applyAlignment="1">
      <alignment horizontal="center"/>
    </xf>
    <xf numFmtId="0" fontId="18" fillId="11" borderId="48" xfId="0" applyFont="1" applyFill="1" applyBorder="1" applyAlignment="1">
      <alignment horizontal="center"/>
    </xf>
    <xf numFmtId="0" fontId="0" fillId="7" borderId="52" xfId="0" applyFill="1" applyBorder="1" applyAlignment="1" applyProtection="1">
      <alignment horizontal="center"/>
      <protection locked="0"/>
    </xf>
    <xf numFmtId="0" fontId="0" fillId="7" borderId="27" xfId="0" applyFill="1" applyBorder="1" applyAlignment="1" applyProtection="1">
      <alignment horizontal="center"/>
      <protection locked="0"/>
    </xf>
    <xf numFmtId="0" fontId="0" fillId="7" borderId="59" xfId="0" applyFill="1" applyBorder="1" applyAlignment="1" applyProtection="1">
      <alignment horizontal="center"/>
      <protection locked="0"/>
    </xf>
    <xf numFmtId="0" fontId="26" fillId="11" borderId="15" xfId="0" applyFont="1" applyFill="1" applyBorder="1" applyAlignment="1">
      <alignment horizontal="center" vertical="center"/>
    </xf>
    <xf numFmtId="0" fontId="26" fillId="11" borderId="34" xfId="0" applyFont="1" applyFill="1" applyBorder="1" applyAlignment="1">
      <alignment horizontal="center" vertical="center"/>
    </xf>
    <xf numFmtId="0" fontId="26" fillId="11" borderId="24" xfId="0" applyFont="1" applyFill="1" applyBorder="1" applyAlignment="1">
      <alignment horizontal="center" vertical="center"/>
    </xf>
    <xf numFmtId="0" fontId="0" fillId="0" borderId="42" xfId="0" applyBorder="1" applyAlignment="1">
      <alignment horizontal="center"/>
    </xf>
    <xf numFmtId="0" fontId="0" fillId="0" borderId="55" xfId="0" applyBorder="1" applyAlignment="1">
      <alignment horizontal="center"/>
    </xf>
    <xf numFmtId="0" fontId="18" fillId="11" borderId="64" xfId="0" applyFont="1" applyFill="1" applyBorder="1" applyAlignment="1">
      <alignment horizontal="center" vertical="center" wrapText="1"/>
    </xf>
    <xf numFmtId="0" fontId="18" fillId="11" borderId="24" xfId="0" applyFont="1" applyFill="1" applyBorder="1" applyAlignment="1">
      <alignment horizontal="center" vertical="center" wrapText="1"/>
    </xf>
    <xf numFmtId="0" fontId="50" fillId="9" borderId="76" xfId="0" applyFont="1" applyFill="1" applyBorder="1" applyAlignment="1">
      <alignment horizontal="center" vertical="center"/>
    </xf>
    <xf numFmtId="0" fontId="50" fillId="9" borderId="77" xfId="0" applyFont="1" applyFill="1" applyBorder="1" applyAlignment="1">
      <alignment horizontal="center" vertical="center"/>
    </xf>
    <xf numFmtId="0" fontId="50" fillId="9" borderId="78" xfId="0" applyFont="1" applyFill="1" applyBorder="1" applyAlignment="1">
      <alignment horizontal="center" vertical="center"/>
    </xf>
    <xf numFmtId="0" fontId="50" fillId="9" borderId="79" xfId="0" applyFont="1" applyFill="1" applyBorder="1" applyAlignment="1">
      <alignment horizontal="center" vertical="center"/>
    </xf>
    <xf numFmtId="0" fontId="50" fillId="9" borderId="80" xfId="0" applyFont="1" applyFill="1" applyBorder="1" applyAlignment="1">
      <alignment horizontal="center" vertical="center"/>
    </xf>
    <xf numFmtId="0" fontId="50" fillId="9" borderId="81" xfId="0" applyFont="1" applyFill="1" applyBorder="1" applyAlignment="1">
      <alignment horizontal="center" vertical="center"/>
    </xf>
    <xf numFmtId="2" fontId="0" fillId="6" borderId="87" xfId="0" applyNumberFormat="1" applyFill="1" applyBorder="1" applyAlignment="1">
      <alignment horizontal="center" vertical="center"/>
    </xf>
    <xf numFmtId="2" fontId="0" fillId="6" borderId="88" xfId="0" applyNumberFormat="1" applyFill="1" applyBorder="1" applyAlignment="1">
      <alignment horizontal="center" vertical="center"/>
    </xf>
    <xf numFmtId="0" fontId="18" fillId="11" borderId="84" xfId="0" applyFont="1" applyFill="1" applyBorder="1" applyAlignment="1">
      <alignment horizontal="center" vertical="center"/>
    </xf>
    <xf numFmtId="0" fontId="18" fillId="11" borderId="86" xfId="0" applyFont="1" applyFill="1" applyBorder="1" applyAlignment="1">
      <alignment horizontal="center" vertical="center"/>
    </xf>
    <xf numFmtId="165" fontId="0" fillId="6" borderId="15" xfId="0" applyNumberFormat="1" applyFill="1" applyBorder="1" applyAlignment="1">
      <alignment horizontal="center"/>
    </xf>
    <xf numFmtId="165" fontId="0" fillId="6" borderId="34" xfId="0" applyNumberFormat="1" applyFill="1" applyBorder="1" applyAlignment="1">
      <alignment horizontal="center"/>
    </xf>
    <xf numFmtId="165" fontId="0" fillId="6" borderId="24" xfId="0" applyNumberFormat="1" applyFill="1" applyBorder="1" applyAlignment="1">
      <alignment horizontal="center"/>
    </xf>
    <xf numFmtId="0" fontId="18" fillId="0" borderId="15" xfId="0" applyFont="1" applyBorder="1" applyAlignment="1">
      <alignment horizontal="center" vertical="center"/>
    </xf>
    <xf numFmtId="0" fontId="18" fillId="0" borderId="34" xfId="0" applyFont="1" applyBorder="1" applyAlignment="1">
      <alignment horizontal="center" vertical="center"/>
    </xf>
    <xf numFmtId="0" fontId="18" fillId="0" borderId="24" xfId="0" applyFont="1" applyBorder="1" applyAlignment="1">
      <alignment horizontal="center" vertical="center"/>
    </xf>
    <xf numFmtId="0" fontId="4" fillId="0" borderId="0" xfId="3" applyFont="1" applyAlignment="1" applyProtection="1">
      <alignment horizontal="center"/>
      <protection locked="0"/>
    </xf>
    <xf numFmtId="0" fontId="30" fillId="14" borderId="18" xfId="0" applyFont="1" applyFill="1" applyBorder="1" applyAlignment="1" applyProtection="1">
      <alignment horizontal="center" vertical="center" wrapText="1"/>
      <protection locked="0"/>
    </xf>
    <xf numFmtId="0" fontId="18" fillId="0" borderId="0" xfId="0" applyFont="1" applyAlignment="1" applyProtection="1">
      <alignment horizontal="center"/>
      <protection locked="0"/>
    </xf>
    <xf numFmtId="0" fontId="4" fillId="14" borderId="18" xfId="3" applyFont="1" applyFill="1" applyBorder="1" applyAlignment="1" applyProtection="1">
      <alignment horizontal="center"/>
      <protection locked="0"/>
    </xf>
    <xf numFmtId="0" fontId="4" fillId="0" borderId="0" xfId="3"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8" fillId="12" borderId="15" xfId="0" applyFont="1" applyFill="1" applyBorder="1" applyAlignment="1">
      <alignment horizontal="center" vertical="center"/>
    </xf>
    <xf numFmtId="0" fontId="18" fillId="12" borderId="34" xfId="0" applyFont="1" applyFill="1" applyBorder="1" applyAlignment="1">
      <alignment horizontal="center" vertical="center"/>
    </xf>
    <xf numFmtId="0" fontId="18" fillId="12" borderId="24" xfId="0" applyFont="1" applyFill="1" applyBorder="1" applyAlignment="1">
      <alignment horizontal="center" vertical="center"/>
    </xf>
    <xf numFmtId="0" fontId="0" fillId="18" borderId="18" xfId="0" applyFill="1" applyBorder="1" applyAlignment="1">
      <alignment horizontal="center" vertical="center"/>
    </xf>
    <xf numFmtId="0" fontId="18" fillId="0" borderId="18" xfId="0" applyFont="1" applyBorder="1" applyAlignment="1">
      <alignment horizontal="center"/>
    </xf>
    <xf numFmtId="0" fontId="33" fillId="25" borderId="27" xfId="0" applyFont="1" applyFill="1" applyBorder="1" applyAlignment="1">
      <alignment horizontal="center" vertical="center"/>
    </xf>
    <xf numFmtId="0" fontId="0" fillId="12" borderId="15" xfId="0" applyFill="1" applyBorder="1" applyAlignment="1">
      <alignment horizontal="center"/>
    </xf>
    <xf numFmtId="0" fontId="0" fillId="12" borderId="24" xfId="0" applyFill="1" applyBorder="1" applyAlignment="1">
      <alignment horizontal="center"/>
    </xf>
    <xf numFmtId="0" fontId="0" fillId="12" borderId="18" xfId="0" applyFill="1" applyBorder="1" applyAlignment="1">
      <alignment horizontal="center"/>
    </xf>
    <xf numFmtId="165" fontId="0" fillId="18" borderId="18" xfId="0" applyNumberFormat="1" applyFill="1" applyBorder="1" applyAlignment="1">
      <alignment horizontal="center"/>
    </xf>
  </cellXfs>
  <cellStyles count="14">
    <cellStyle name="Bueno" xfId="1" builtinId="26"/>
    <cellStyle name="Hipervínculo" xfId="11" builtinId="8"/>
    <cellStyle name="Millares 2" xfId="2" xr:uid="{00000000-0005-0000-0000-000002000000}"/>
    <cellStyle name="Millares 2 2" xfId="13" xr:uid="{00000000-0005-0000-0000-000003000000}"/>
    <cellStyle name="Normal" xfId="0" builtinId="0"/>
    <cellStyle name="Normal 2" xfId="3" xr:uid="{00000000-0005-0000-0000-000005000000}"/>
    <cellStyle name="Normal 3" xfId="4" xr:uid="{00000000-0005-0000-0000-000006000000}"/>
    <cellStyle name="Normal 4" xfId="5" xr:uid="{00000000-0005-0000-0000-000007000000}"/>
    <cellStyle name="Normal 4 2" xfId="6" xr:uid="{00000000-0005-0000-0000-000008000000}"/>
    <cellStyle name="Normal 4_Dia1" xfId="10" xr:uid="{00000000-0005-0000-0000-000009000000}"/>
    <cellStyle name="Normal 5" xfId="7" xr:uid="{00000000-0005-0000-0000-00000A000000}"/>
    <cellStyle name="Normal 6" xfId="8" xr:uid="{00000000-0005-0000-0000-00000B000000}"/>
    <cellStyle name="Normal 6 2" xfId="12" xr:uid="{00000000-0005-0000-0000-00000C000000}"/>
    <cellStyle name="Porcentaje" xfId="9" builtinId="5"/>
  </cellStyles>
  <dxfs count="5">
    <dxf>
      <font>
        <color rgb="FF9C0006"/>
      </font>
      <fill>
        <patternFill>
          <bgColor rgb="FFFFC7CE"/>
        </patternFill>
      </fill>
    </dxf>
    <dxf>
      <fill>
        <patternFill>
          <bgColor rgb="FF00B050"/>
        </patternFill>
      </fill>
    </dxf>
    <dxf>
      <fill>
        <patternFill>
          <bgColor rgb="FF00B050"/>
        </patternFill>
      </fill>
    </dxf>
    <dxf>
      <fill>
        <patternFill>
          <bgColor rgb="FF00B050"/>
        </patternFill>
      </fill>
    </dxf>
    <dxf>
      <font>
        <color rgb="FF9C0006"/>
      </font>
      <fill>
        <patternFill>
          <bgColor rgb="FFFFC7CE"/>
        </patternFill>
      </fill>
    </dxf>
  </dxfs>
  <tableStyles count="0" defaultTableStyle="TableStyleMedium2"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100">
              <a:effectLst/>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Resumen!$G$32</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Resumen!$G$34:$G$43</c:f>
              <c:numCache>
                <c:formatCode>0.0</c:formatCode>
                <c:ptCount val="10"/>
                <c:pt idx="0">
                  <c:v>6.8754124999999541E-2</c:v>
                </c:pt>
                <c:pt idx="1">
                  <c:v>-6.9193925000001849E-2</c:v>
                </c:pt>
                <c:pt idx="2">
                  <c:v>0.10712765000000105</c:v>
                </c:pt>
                <c:pt idx="3">
                  <c:v>0.13268734999999765</c:v>
                </c:pt>
                <c:pt idx="4">
                  <c:v>0.22296662499999798</c:v>
                </c:pt>
                <c:pt idx="5">
                  <c:v>0.16664734999999384</c:v>
                </c:pt>
                <c:pt idx="6">
                  <c:v>0.22209657500000049</c:v>
                </c:pt>
                <c:pt idx="7">
                  <c:v>0.2109828499999935</c:v>
                </c:pt>
                <c:pt idx="8">
                  <c:v>0.27515925000000152</c:v>
                </c:pt>
                <c:pt idx="9">
                  <c:v>0.27927694999998492</c:v>
                </c:pt>
              </c:numCache>
            </c:numRef>
          </c:val>
          <c:smooth val="0"/>
          <c:extLst>
            <c:ext xmlns:c16="http://schemas.microsoft.com/office/drawing/2014/chart" uri="{C3380CC4-5D6E-409C-BE32-E72D297353CC}">
              <c16:uniqueId val="{00000000-E0AF-4DC2-85F0-9897CE486668}"/>
            </c:ext>
          </c:extLst>
        </c:ser>
        <c:ser>
          <c:idx val="1"/>
          <c:order val="1"/>
          <c:tx>
            <c:strRef>
              <c:f>Resumen!$H$32</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Resumen!$H$34:$H$43</c:f>
              <c:numCache>
                <c:formatCode>0.0</c:formatCode>
                <c:ptCount val="10"/>
                <c:pt idx="0">
                  <c:v>6.8754124999999541E-2</c:v>
                </c:pt>
                <c:pt idx="1">
                  <c:v>-6.9193925000001849E-2</c:v>
                </c:pt>
                <c:pt idx="2">
                  <c:v>0.10712765000000105</c:v>
                </c:pt>
                <c:pt idx="3">
                  <c:v>0.13268734999999765</c:v>
                </c:pt>
                <c:pt idx="4">
                  <c:v>0.22296662499999798</c:v>
                </c:pt>
                <c:pt idx="5">
                  <c:v>0.16664734999999384</c:v>
                </c:pt>
                <c:pt idx="6">
                  <c:v>0.22209657500000049</c:v>
                </c:pt>
                <c:pt idx="7">
                  <c:v>0.2109828499999935</c:v>
                </c:pt>
                <c:pt idx="8">
                  <c:v>0.27515925000000152</c:v>
                </c:pt>
                <c:pt idx="9">
                  <c:v>0.27927694999998492</c:v>
                </c:pt>
              </c:numCache>
            </c:numRef>
          </c:val>
          <c:smooth val="0"/>
          <c:extLst>
            <c:ext xmlns:c16="http://schemas.microsoft.com/office/drawing/2014/chart" uri="{C3380CC4-5D6E-409C-BE32-E72D297353CC}">
              <c16:uniqueId val="{00000001-E0AF-4DC2-85F0-9897CE486668}"/>
            </c:ext>
          </c:extLst>
        </c:ser>
        <c:ser>
          <c:idx val="2"/>
          <c:order val="2"/>
          <c:tx>
            <c:strRef>
              <c:f>Resumen!$I$32</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Resumen!$I$34:$I$43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E0AF-4DC2-85F0-9897CE486668}"/>
            </c:ext>
          </c:extLst>
        </c:ser>
        <c:ser>
          <c:idx val="3"/>
          <c:order val="3"/>
          <c:tx>
            <c:strRef>
              <c:f>Resumen!$J$32</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Resumen!$J$34:$J$43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E0AF-4DC2-85F0-9897CE486668}"/>
            </c:ext>
          </c:extLst>
        </c:ser>
        <c:dLbls>
          <c:showLegendKey val="0"/>
          <c:showVal val="0"/>
          <c:showCatName val="0"/>
          <c:showSerName val="0"/>
          <c:showPercent val="0"/>
          <c:showBubbleSize val="0"/>
        </c:dLbls>
        <c:smooth val="0"/>
        <c:axId val="232666864"/>
        <c:axId val="232667424"/>
      </c:lineChart>
      <c:catAx>
        <c:axId val="23266686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667424"/>
        <c:crosses val="autoZero"/>
        <c:auto val="1"/>
        <c:lblAlgn val="ctr"/>
        <c:lblOffset val="100"/>
        <c:noMultiLvlLbl val="0"/>
      </c:catAx>
      <c:valAx>
        <c:axId val="232667424"/>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66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Resumen!$G$47</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Resumen!$G$49:$G$58</c:f>
              <c:numCache>
                <c:formatCode>0.0</c:formatCode>
                <c:ptCount val="10"/>
                <c:pt idx="0">
                  <c:v>6.8754124999999541E-2</c:v>
                </c:pt>
                <c:pt idx="1">
                  <c:v>-6.9193925000001849E-2</c:v>
                </c:pt>
                <c:pt idx="2">
                  <c:v>0.10712765000000105</c:v>
                </c:pt>
                <c:pt idx="3">
                  <c:v>0.13268734999999765</c:v>
                </c:pt>
                <c:pt idx="4">
                  <c:v>0.22296662499999798</c:v>
                </c:pt>
                <c:pt idx="5">
                  <c:v>0.16664734999999384</c:v>
                </c:pt>
                <c:pt idx="6">
                  <c:v>0.22209657500000049</c:v>
                </c:pt>
                <c:pt idx="7">
                  <c:v>0.2109828499999935</c:v>
                </c:pt>
                <c:pt idx="8">
                  <c:v>0.27515925000000152</c:v>
                </c:pt>
                <c:pt idx="9">
                  <c:v>0.27927694999998492</c:v>
                </c:pt>
              </c:numCache>
            </c:numRef>
          </c:val>
          <c:smooth val="0"/>
          <c:extLst>
            <c:ext xmlns:c16="http://schemas.microsoft.com/office/drawing/2014/chart" uri="{C3380CC4-5D6E-409C-BE32-E72D297353CC}">
              <c16:uniqueId val="{00000000-AB67-4D77-9C9D-553913665041}"/>
            </c:ext>
          </c:extLst>
        </c:ser>
        <c:ser>
          <c:idx val="1"/>
          <c:order val="1"/>
          <c:tx>
            <c:strRef>
              <c:f>Resumen!$H$47</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Resumen!$H$49:$H$58</c:f>
              <c:numCache>
                <c:formatCode>0.0</c:formatCode>
                <c:ptCount val="10"/>
                <c:pt idx="0">
                  <c:v>6.8754124999999541E-2</c:v>
                </c:pt>
                <c:pt idx="1">
                  <c:v>-6.9193925000001849E-2</c:v>
                </c:pt>
                <c:pt idx="2">
                  <c:v>0.10712765000000105</c:v>
                </c:pt>
                <c:pt idx="3">
                  <c:v>0.13268734999999765</c:v>
                </c:pt>
                <c:pt idx="4">
                  <c:v>0.22296662499999798</c:v>
                </c:pt>
                <c:pt idx="5">
                  <c:v>0.16664734999999384</c:v>
                </c:pt>
                <c:pt idx="6">
                  <c:v>0.22209657500000049</c:v>
                </c:pt>
                <c:pt idx="7">
                  <c:v>0.2109828499999935</c:v>
                </c:pt>
                <c:pt idx="8">
                  <c:v>0.27515925000000152</c:v>
                </c:pt>
                <c:pt idx="9">
                  <c:v>0.27927694999998492</c:v>
                </c:pt>
              </c:numCache>
            </c:numRef>
          </c:val>
          <c:smooth val="0"/>
          <c:extLst>
            <c:ext xmlns:c16="http://schemas.microsoft.com/office/drawing/2014/chart" uri="{C3380CC4-5D6E-409C-BE32-E72D297353CC}">
              <c16:uniqueId val="{00000001-AB67-4D77-9C9D-553913665041}"/>
            </c:ext>
          </c:extLst>
        </c:ser>
        <c:ser>
          <c:idx val="2"/>
          <c:order val="2"/>
          <c:tx>
            <c:strRef>
              <c:f>Resumen!$I$47</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Resumen!$I$49:$I$58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AB67-4D77-9C9D-553913665041}"/>
            </c:ext>
          </c:extLst>
        </c:ser>
        <c:ser>
          <c:idx val="3"/>
          <c:order val="3"/>
          <c:tx>
            <c:strRef>
              <c:f>Resumen!$J$47</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Resumen!$J$49:$J$58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AB67-4D77-9C9D-553913665041}"/>
            </c:ext>
          </c:extLst>
        </c:ser>
        <c:dLbls>
          <c:showLegendKey val="0"/>
          <c:showVal val="0"/>
          <c:showCatName val="0"/>
          <c:showSerName val="0"/>
          <c:showPercent val="0"/>
          <c:showBubbleSize val="0"/>
        </c:dLbls>
        <c:smooth val="0"/>
        <c:axId val="232671904"/>
        <c:axId val="232672464"/>
      </c:lineChart>
      <c:catAx>
        <c:axId val="23267190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672464"/>
        <c:crosses val="autoZero"/>
        <c:auto val="1"/>
        <c:lblAlgn val="ctr"/>
        <c:lblOffset val="100"/>
        <c:noMultiLvlLbl val="0"/>
      </c:catAx>
      <c:valAx>
        <c:axId val="232672464"/>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671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Resumen!$G$62</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Resumen!$G$64:$G$73</c:f>
              <c:numCache>
                <c:formatCode>0.0</c:formatCode>
                <c:ptCount val="10"/>
                <c:pt idx="0">
                  <c:v>3.55827500000018E-2</c:v>
                </c:pt>
                <c:pt idx="1">
                  <c:v>6.2087625000000909E-2</c:v>
                </c:pt>
                <c:pt idx="2">
                  <c:v>6.4350849999999585E-2</c:v>
                </c:pt>
                <c:pt idx="3">
                  <c:v>0.15639889999999923</c:v>
                </c:pt>
                <c:pt idx="4">
                  <c:v>0.15634602499999345</c:v>
                </c:pt>
                <c:pt idx="5">
                  <c:v>0.23289120000000593</c:v>
                </c:pt>
                <c:pt idx="6">
                  <c:v>0.28531099999999016</c:v>
                </c:pt>
                <c:pt idx="7">
                  <c:v>0.28807280000000901</c:v>
                </c:pt>
                <c:pt idx="8">
                  <c:v>0.32935259999998151</c:v>
                </c:pt>
                <c:pt idx="9">
                  <c:v>0.40179572499998811</c:v>
                </c:pt>
              </c:numCache>
            </c:numRef>
          </c:val>
          <c:smooth val="0"/>
          <c:extLst>
            <c:ext xmlns:c16="http://schemas.microsoft.com/office/drawing/2014/chart" uri="{C3380CC4-5D6E-409C-BE32-E72D297353CC}">
              <c16:uniqueId val="{00000000-E515-4A54-B01D-5215BDC8DEF2}"/>
            </c:ext>
          </c:extLst>
        </c:ser>
        <c:ser>
          <c:idx val="1"/>
          <c:order val="1"/>
          <c:tx>
            <c:strRef>
              <c:f>Resumen!$H$62</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Resumen!$H$64:$H$73</c:f>
              <c:numCache>
                <c:formatCode>0.0</c:formatCode>
                <c:ptCount val="10"/>
                <c:pt idx="0">
                  <c:v>3.55827500000018E-2</c:v>
                </c:pt>
                <c:pt idx="1">
                  <c:v>6.2087625000000909E-2</c:v>
                </c:pt>
                <c:pt idx="2">
                  <c:v>6.4350849999999585E-2</c:v>
                </c:pt>
                <c:pt idx="3">
                  <c:v>0.15639889999999923</c:v>
                </c:pt>
                <c:pt idx="4">
                  <c:v>0.15634602499999345</c:v>
                </c:pt>
                <c:pt idx="5">
                  <c:v>0.23289120000000593</c:v>
                </c:pt>
                <c:pt idx="6">
                  <c:v>0.28531099999999016</c:v>
                </c:pt>
                <c:pt idx="7">
                  <c:v>0.28807280000000901</c:v>
                </c:pt>
                <c:pt idx="8">
                  <c:v>0.32935259999998151</c:v>
                </c:pt>
                <c:pt idx="9">
                  <c:v>0.40179572499998811</c:v>
                </c:pt>
              </c:numCache>
            </c:numRef>
          </c:val>
          <c:smooth val="0"/>
          <c:extLst>
            <c:ext xmlns:c16="http://schemas.microsoft.com/office/drawing/2014/chart" uri="{C3380CC4-5D6E-409C-BE32-E72D297353CC}">
              <c16:uniqueId val="{00000001-E515-4A54-B01D-5215BDC8DEF2}"/>
            </c:ext>
          </c:extLst>
        </c:ser>
        <c:ser>
          <c:idx val="2"/>
          <c:order val="2"/>
          <c:tx>
            <c:strRef>
              <c:f>Resumen!$I$62</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Resumen!$I$64:$I$73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E515-4A54-B01D-5215BDC8DEF2}"/>
            </c:ext>
          </c:extLst>
        </c:ser>
        <c:ser>
          <c:idx val="3"/>
          <c:order val="3"/>
          <c:tx>
            <c:strRef>
              <c:f>Resumen!$J$62</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Resumen!$J$64:$J$73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E515-4A54-B01D-5215BDC8DEF2}"/>
            </c:ext>
          </c:extLst>
        </c:ser>
        <c:dLbls>
          <c:showLegendKey val="0"/>
          <c:showVal val="0"/>
          <c:showCatName val="0"/>
          <c:showSerName val="0"/>
          <c:showPercent val="0"/>
          <c:showBubbleSize val="0"/>
        </c:dLbls>
        <c:smooth val="0"/>
        <c:axId val="232920560"/>
        <c:axId val="232921120"/>
      </c:lineChart>
      <c:catAx>
        <c:axId val="232920560"/>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921120"/>
        <c:crosses val="autoZero"/>
        <c:auto val="1"/>
        <c:lblAlgn val="ctr"/>
        <c:lblOffset val="100"/>
        <c:noMultiLvlLbl val="0"/>
      </c:catAx>
      <c:valAx>
        <c:axId val="23292112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92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FINAL - 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Resumen!$G$78</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Resumen!$G$80:$G$89</c:f>
              <c:numCache>
                <c:formatCode>0.0</c:formatCode>
                <c:ptCount val="10"/>
                <c:pt idx="0">
                  <c:v>5.769699999999886E-2</c:v>
                </c:pt>
                <c:pt idx="1">
                  <c:v>-2.5433408333333317E-2</c:v>
                </c:pt>
                <c:pt idx="2">
                  <c:v>9.2868716666669113E-2</c:v>
                </c:pt>
                <c:pt idx="3">
                  <c:v>0.14059120000000008</c:v>
                </c:pt>
                <c:pt idx="4">
                  <c:v>0.20075975833333359</c:v>
                </c:pt>
                <c:pt idx="5">
                  <c:v>0.18872863333332363</c:v>
                </c:pt>
                <c:pt idx="6">
                  <c:v>0.24316804999999705</c:v>
                </c:pt>
                <c:pt idx="7">
                  <c:v>0.23667949999999108</c:v>
                </c:pt>
                <c:pt idx="8">
                  <c:v>0.29322369999999864</c:v>
                </c:pt>
                <c:pt idx="9">
                  <c:v>0.32011654166666403</c:v>
                </c:pt>
              </c:numCache>
            </c:numRef>
          </c:val>
          <c:smooth val="0"/>
          <c:extLst>
            <c:ext xmlns:c16="http://schemas.microsoft.com/office/drawing/2014/chart" uri="{C3380CC4-5D6E-409C-BE32-E72D297353CC}">
              <c16:uniqueId val="{00000000-46BE-464D-9BE5-7D769AF733DF}"/>
            </c:ext>
          </c:extLst>
        </c:ser>
        <c:ser>
          <c:idx val="1"/>
          <c:order val="1"/>
          <c:tx>
            <c:strRef>
              <c:f>Resumen!$H$78</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Resumen!$H$80:$H$89</c:f>
              <c:numCache>
                <c:formatCode>0.0</c:formatCode>
                <c:ptCount val="10"/>
                <c:pt idx="0">
                  <c:v>5.769699999999886E-2</c:v>
                </c:pt>
                <c:pt idx="1">
                  <c:v>-2.5433408333333317E-2</c:v>
                </c:pt>
                <c:pt idx="2">
                  <c:v>9.2868716666669113E-2</c:v>
                </c:pt>
                <c:pt idx="3">
                  <c:v>0.14059120000000008</c:v>
                </c:pt>
                <c:pt idx="4">
                  <c:v>0.20075975833333359</c:v>
                </c:pt>
                <c:pt idx="5">
                  <c:v>0.18872863333332363</c:v>
                </c:pt>
                <c:pt idx="6">
                  <c:v>0.24316804999999705</c:v>
                </c:pt>
                <c:pt idx="7">
                  <c:v>0.23667949999999108</c:v>
                </c:pt>
                <c:pt idx="8">
                  <c:v>0.29322369999999864</c:v>
                </c:pt>
                <c:pt idx="9">
                  <c:v>0.32011654166666403</c:v>
                </c:pt>
              </c:numCache>
            </c:numRef>
          </c:val>
          <c:smooth val="0"/>
          <c:extLst>
            <c:ext xmlns:c16="http://schemas.microsoft.com/office/drawing/2014/chart" uri="{C3380CC4-5D6E-409C-BE32-E72D297353CC}">
              <c16:uniqueId val="{00000001-46BE-464D-9BE5-7D769AF733DF}"/>
            </c:ext>
          </c:extLst>
        </c:ser>
        <c:ser>
          <c:idx val="2"/>
          <c:order val="2"/>
          <c:tx>
            <c:strRef>
              <c:f>Resumen!$I$78</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Resumen!$I$80:$I$89</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46BE-464D-9BE5-7D769AF733DF}"/>
            </c:ext>
          </c:extLst>
        </c:ser>
        <c:ser>
          <c:idx val="3"/>
          <c:order val="3"/>
          <c:tx>
            <c:strRef>
              <c:f>Resumen!$J$78</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Resumen!$J$80:$J$89</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46BE-464D-9BE5-7D769AF733DF}"/>
            </c:ext>
          </c:extLst>
        </c:ser>
        <c:dLbls>
          <c:showLegendKey val="0"/>
          <c:showVal val="0"/>
          <c:showCatName val="0"/>
          <c:showSerName val="0"/>
          <c:showPercent val="0"/>
          <c:showBubbleSize val="0"/>
        </c:dLbls>
        <c:smooth val="0"/>
        <c:axId val="233166080"/>
        <c:axId val="233166640"/>
      </c:lineChart>
      <c:catAx>
        <c:axId val="233166080"/>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3166640"/>
        <c:crosses val="autoZero"/>
        <c:auto val="1"/>
        <c:lblAlgn val="ctr"/>
        <c:lblOffset val="100"/>
        <c:noMultiLvlLbl val="0"/>
      </c:catAx>
      <c:valAx>
        <c:axId val="23316664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316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Comparación Incertidumbres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plotArea>
      <c:layout/>
      <c:barChart>
        <c:barDir val="col"/>
        <c:grouping val="clustered"/>
        <c:varyColors val="0"/>
        <c:ser>
          <c:idx val="1"/>
          <c:order val="0"/>
          <c:tx>
            <c:strRef>
              <c:f>Uexp!$R$7</c:f>
              <c:strCache>
                <c:ptCount val="1"/>
                <c:pt idx="0">
                  <c:v>U_Final_val</c:v>
                </c:pt>
              </c:strCache>
            </c:strRef>
          </c:tx>
          <c:spPr>
            <a:solidFill>
              <a:schemeClr val="accent3">
                <a:lumMod val="75000"/>
              </a:schemeClr>
            </a:solidFill>
            <a:ln w="9525" cap="flat" cmpd="sng" algn="ctr">
              <a:solidFill>
                <a:schemeClr val="lt1">
                  <a:alpha val="50000"/>
                </a:schemeClr>
              </a:solidFill>
              <a:round/>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Uexp!$E$8:$E$19</c:f>
              <c:numCache>
                <c:formatCode>0.000</c:formatCode>
                <c:ptCount val="12"/>
                <c:pt idx="0">
                  <c:v>0.25</c:v>
                </c:pt>
                <c:pt idx="1">
                  <c:v>44.416666666666664</c:v>
                </c:pt>
                <c:pt idx="2">
                  <c:v>91.083333333333329</c:v>
                </c:pt>
                <c:pt idx="3">
                  <c:v>133.95833333333334</c:v>
                </c:pt>
                <c:pt idx="4">
                  <c:v>178.04166666666666</c:v>
                </c:pt>
                <c:pt idx="5">
                  <c:v>223</c:v>
                </c:pt>
                <c:pt idx="6">
                  <c:v>267.95833333333331</c:v>
                </c:pt>
                <c:pt idx="7">
                  <c:v>314.375</c:v>
                </c:pt>
                <c:pt idx="8">
                  <c:v>358.5</c:v>
                </c:pt>
                <c:pt idx="9">
                  <c:v>403.83333333333331</c:v>
                </c:pt>
                <c:pt idx="10">
                  <c:v>448.79166666666669</c:v>
                </c:pt>
                <c:pt idx="11">
                  <c:v>-0.16666666666666666</c:v>
                </c:pt>
              </c:numCache>
            </c:numRef>
          </c:cat>
          <c:val>
            <c:numRef>
              <c:f>Uexp!$R$8:$R$19</c:f>
              <c:numCache>
                <c:formatCode>0.00</c:formatCode>
                <c:ptCount val="12"/>
                <c:pt idx="0">
                  <c:v>0.67127500000000007</c:v>
                </c:pt>
                <c:pt idx="1">
                  <c:v>0.89652500000000002</c:v>
                </c:pt>
                <c:pt idx="2">
                  <c:v>1.134525</c:v>
                </c:pt>
                <c:pt idx="3">
                  <c:v>1.3531875000000002</c:v>
                </c:pt>
                <c:pt idx="4">
                  <c:v>1.5780125</c:v>
                </c:pt>
                <c:pt idx="5">
                  <c:v>1.8073000000000001</c:v>
                </c:pt>
                <c:pt idx="6">
                  <c:v>2.0365875</c:v>
                </c:pt>
                <c:pt idx="7">
                  <c:v>2.2733125000000003</c:v>
                </c:pt>
                <c:pt idx="8">
                  <c:v>2.4983500000000003</c:v>
                </c:pt>
                <c:pt idx="9">
                  <c:v>2.7295500000000001</c:v>
                </c:pt>
                <c:pt idx="10">
                  <c:v>2.9588375</c:v>
                </c:pt>
                <c:pt idx="11">
                  <c:v>0.66915000000000002</c:v>
                </c:pt>
              </c:numCache>
            </c:numRef>
          </c:val>
          <c:extLst>
            <c:ext xmlns:c16="http://schemas.microsoft.com/office/drawing/2014/chart" uri="{C3380CC4-5D6E-409C-BE32-E72D297353CC}">
              <c16:uniqueId val="{00000000-A1C9-4FCC-B82D-DC9FC9DCC224}"/>
            </c:ext>
          </c:extLst>
        </c:ser>
        <c:ser>
          <c:idx val="2"/>
          <c:order val="1"/>
          <c:tx>
            <c:strRef>
              <c:f>Uexp!$O$7</c:f>
              <c:strCache>
                <c:ptCount val="1"/>
                <c:pt idx="0">
                  <c:v>Ucmc</c:v>
                </c:pt>
              </c:strCache>
            </c:strRef>
          </c:tx>
          <c:spPr>
            <a:solidFill>
              <a:schemeClr val="accent6">
                <a:lumMod val="60000"/>
                <a:lumOff val="40000"/>
              </a:schemeClr>
            </a:solidFill>
            <a:ln w="9525" cap="flat" cmpd="sng" algn="ctr">
              <a:solidFill>
                <a:schemeClr val="lt1">
                  <a:alpha val="50000"/>
                </a:schemeClr>
              </a:solidFill>
              <a:round/>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Uexp!$E$8:$E$19</c:f>
              <c:numCache>
                <c:formatCode>0.000</c:formatCode>
                <c:ptCount val="12"/>
                <c:pt idx="0">
                  <c:v>0.25</c:v>
                </c:pt>
                <c:pt idx="1">
                  <c:v>44.416666666666664</c:v>
                </c:pt>
                <c:pt idx="2">
                  <c:v>91.083333333333329</c:v>
                </c:pt>
                <c:pt idx="3">
                  <c:v>133.95833333333334</c:v>
                </c:pt>
                <c:pt idx="4">
                  <c:v>178.04166666666666</c:v>
                </c:pt>
                <c:pt idx="5">
                  <c:v>223</c:v>
                </c:pt>
                <c:pt idx="6">
                  <c:v>267.95833333333331</c:v>
                </c:pt>
                <c:pt idx="7">
                  <c:v>314.375</c:v>
                </c:pt>
                <c:pt idx="8">
                  <c:v>358.5</c:v>
                </c:pt>
                <c:pt idx="9">
                  <c:v>403.83333333333331</c:v>
                </c:pt>
                <c:pt idx="10">
                  <c:v>448.79166666666669</c:v>
                </c:pt>
                <c:pt idx="11">
                  <c:v>-0.16666666666666666</c:v>
                </c:pt>
              </c:numCache>
            </c:numRef>
          </c:cat>
          <c:val>
            <c:numRef>
              <c:f>Uexp!$O$8:$O$19</c:f>
              <c:numCache>
                <c:formatCode>0.00</c:formatCode>
                <c:ptCount val="12"/>
                <c:pt idx="0">
                  <c:v>0.44137500000000002</c:v>
                </c:pt>
                <c:pt idx="1">
                  <c:v>0.68429166666666663</c:v>
                </c:pt>
                <c:pt idx="2">
                  <c:v>0.94095833333333334</c:v>
                </c:pt>
                <c:pt idx="3">
                  <c:v>1.1767708333333333</c:v>
                </c:pt>
                <c:pt idx="4">
                  <c:v>1.4192291666666665</c:v>
                </c:pt>
                <c:pt idx="5">
                  <c:v>1.6664999999999999</c:v>
                </c:pt>
                <c:pt idx="6">
                  <c:v>1.9137708333333332</c:v>
                </c:pt>
                <c:pt idx="7">
                  <c:v>2.1690624999999999</c:v>
                </c:pt>
                <c:pt idx="8">
                  <c:v>2.4117500000000001</c:v>
                </c:pt>
                <c:pt idx="9">
                  <c:v>2.661083333333333</c:v>
                </c:pt>
                <c:pt idx="10">
                  <c:v>2.9083541666666668</c:v>
                </c:pt>
                <c:pt idx="11">
                  <c:v>0.43908333333333333</c:v>
                </c:pt>
              </c:numCache>
            </c:numRef>
          </c:val>
          <c:extLst>
            <c:ext xmlns:c16="http://schemas.microsoft.com/office/drawing/2014/chart" uri="{C3380CC4-5D6E-409C-BE32-E72D297353CC}">
              <c16:uniqueId val="{00000001-A1C9-4FCC-B82D-DC9FC9DCC224}"/>
            </c:ext>
          </c:extLst>
        </c:ser>
        <c:ser>
          <c:idx val="0"/>
          <c:order val="2"/>
          <c:tx>
            <c:strRef>
              <c:f>Uexp!$N$7</c:f>
              <c:strCache>
                <c:ptCount val="1"/>
                <c:pt idx="0">
                  <c:v>Ucal_expan</c:v>
                </c:pt>
              </c:strCache>
            </c:strRef>
          </c:tx>
          <c:spPr>
            <a:solidFill>
              <a:schemeClr val="tx2">
                <a:lumMod val="40000"/>
                <a:lumOff val="60000"/>
              </a:schemeClr>
            </a:solidFill>
            <a:ln w="9525" cap="flat" cmpd="sng" algn="ctr">
              <a:solidFill>
                <a:schemeClr val="lt1">
                  <a:alpha val="50000"/>
                </a:schemeClr>
              </a:solidFill>
              <a:round/>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Uexp!$E$8:$E$19</c:f>
              <c:numCache>
                <c:formatCode>0.000</c:formatCode>
                <c:ptCount val="12"/>
                <c:pt idx="0">
                  <c:v>0.25</c:v>
                </c:pt>
                <c:pt idx="1">
                  <c:v>44.416666666666664</c:v>
                </c:pt>
                <c:pt idx="2">
                  <c:v>91.083333333333329</c:v>
                </c:pt>
                <c:pt idx="3">
                  <c:v>133.95833333333334</c:v>
                </c:pt>
                <c:pt idx="4">
                  <c:v>178.04166666666666</c:v>
                </c:pt>
                <c:pt idx="5">
                  <c:v>223</c:v>
                </c:pt>
                <c:pt idx="6">
                  <c:v>267.95833333333331</c:v>
                </c:pt>
                <c:pt idx="7">
                  <c:v>314.375</c:v>
                </c:pt>
                <c:pt idx="8">
                  <c:v>358.5</c:v>
                </c:pt>
                <c:pt idx="9">
                  <c:v>403.83333333333331</c:v>
                </c:pt>
                <c:pt idx="10">
                  <c:v>448.79166666666669</c:v>
                </c:pt>
                <c:pt idx="11">
                  <c:v>-0.16666666666666666</c:v>
                </c:pt>
              </c:numCache>
            </c:numRef>
          </c:cat>
          <c:val>
            <c:numRef>
              <c:f>Uexp!$N$8:$N$19</c:f>
              <c:numCache>
                <c:formatCode>0.00</c:formatCode>
                <c:ptCount val="12"/>
                <c:pt idx="0">
                  <c:v>0.83556732679781032</c:v>
                </c:pt>
                <c:pt idx="1">
                  <c:v>0.88053482127963134</c:v>
                </c:pt>
                <c:pt idx="2">
                  <c:v>1.0231498587206043</c:v>
                </c:pt>
                <c:pt idx="3">
                  <c:v>1.2070450058706439</c:v>
                </c:pt>
                <c:pt idx="4">
                  <c:v>1.4312833839320183</c:v>
                </c:pt>
                <c:pt idx="5">
                  <c:v>1.6808378277186367</c:v>
                </c:pt>
                <c:pt idx="6">
                  <c:v>1.945743065097177</c:v>
                </c:pt>
                <c:pt idx="7">
                  <c:v>2.2261888381153692</c:v>
                </c:pt>
                <c:pt idx="8">
                  <c:v>2.5002213699205771</c:v>
                </c:pt>
                <c:pt idx="9">
                  <c:v>2.7837968247448184</c:v>
                </c:pt>
                <c:pt idx="10">
                  <c:v>3.068841588002813</c:v>
                </c:pt>
                <c:pt idx="11">
                  <c:v>0.83561555657609221</c:v>
                </c:pt>
              </c:numCache>
            </c:numRef>
          </c:val>
          <c:extLst>
            <c:ext xmlns:c16="http://schemas.microsoft.com/office/drawing/2014/chart" uri="{C3380CC4-5D6E-409C-BE32-E72D297353CC}">
              <c16:uniqueId val="{00000002-A1C9-4FCC-B82D-DC9FC9DCC224}"/>
            </c:ext>
          </c:extLst>
        </c:ser>
        <c:dLbls>
          <c:showLegendKey val="0"/>
          <c:showVal val="0"/>
          <c:showCatName val="0"/>
          <c:showSerName val="0"/>
          <c:showPercent val="0"/>
          <c:showBubbleSize val="0"/>
        </c:dLbls>
        <c:gapWidth val="100"/>
        <c:axId val="449701376"/>
        <c:axId val="445163200"/>
      </c:barChart>
      <c:catAx>
        <c:axId val="449701376"/>
        <c:scaling>
          <c:orientation val="minMax"/>
        </c:scaling>
        <c:delete val="0"/>
        <c:axPos val="b"/>
        <c:numFmt formatCode="0.000" sourceLinked="1"/>
        <c:majorTickMark val="none"/>
        <c:minorTickMark val="none"/>
        <c:tickLblPos val="nextTo"/>
        <c:spPr>
          <a:noFill/>
          <a:ln w="19050" cap="flat" cmpd="sng" algn="ctr">
            <a:solidFill>
              <a:schemeClr val="dk1">
                <a:lumMod val="75000"/>
                <a:lumOff val="25000"/>
              </a:schemeClr>
            </a:solidFill>
            <a:round/>
          </a:ln>
          <a:effectLst/>
        </c:spPr>
        <c:txPr>
          <a:bodyPr rot="-540000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445163200"/>
        <c:crosses val="autoZero"/>
        <c:auto val="1"/>
        <c:lblAlgn val="ctr"/>
        <c:lblOffset val="100"/>
        <c:noMultiLvlLbl val="0"/>
      </c:catAx>
      <c:valAx>
        <c:axId val="44516320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44970137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s-CO"/>
              <a:t>Concentración vs Ucal_Expandida</a:t>
            </a:r>
          </a:p>
        </c:rich>
      </c:tx>
      <c:layout>
        <c:manualLayout>
          <c:xMode val="edge"/>
          <c:yMode val="edge"/>
          <c:x val="2.1169437153689123E-2"/>
          <c:y val="3.1111610145552322E-2"/>
        </c:manualLayout>
      </c:layout>
      <c:overlay val="0"/>
    </c:title>
    <c:autoTitleDeleted val="0"/>
    <c:plotArea>
      <c:layout>
        <c:manualLayout>
          <c:layoutTarget val="inner"/>
          <c:xMode val="edge"/>
          <c:yMode val="edge"/>
          <c:x val="7.6738783803837501E-2"/>
          <c:y val="0.169811368719957"/>
          <c:w val="0.584121944539159"/>
          <c:h val="0.72908829009070097"/>
        </c:manualLayout>
      </c:layout>
      <c:scatterChart>
        <c:scatterStyle val="lineMarker"/>
        <c:varyColors val="0"/>
        <c:ser>
          <c:idx val="0"/>
          <c:order val="0"/>
          <c:tx>
            <c:strRef>
              <c:f>Uexp!$N$7</c:f>
              <c:strCache>
                <c:ptCount val="1"/>
                <c:pt idx="0">
                  <c:v>Ucal_expan</c:v>
                </c:pt>
              </c:strCache>
            </c:strRef>
          </c:tx>
          <c:spPr>
            <a:ln w="28575">
              <a:noFill/>
            </a:ln>
          </c:spP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trendline>
            <c:trendlineType val="linear"/>
            <c:dispRSqr val="1"/>
            <c:dispEq val="1"/>
            <c:trendlineLbl>
              <c:layout>
                <c:manualLayout>
                  <c:x val="0.25536919402113251"/>
                  <c:y val="-0.19581673832935914"/>
                </c:manualLayout>
              </c:layout>
              <c:numFmt formatCode="0.00000" sourceLinked="0"/>
              <c:txPr>
                <a:bodyPr/>
                <a:lstStyle/>
                <a:p>
                  <a:pPr>
                    <a:defRPr sz="1000" b="0" i="0" u="none" strike="noStrike" baseline="0">
                      <a:solidFill>
                        <a:srgbClr val="000000"/>
                      </a:solidFill>
                      <a:latin typeface="Calibri"/>
                      <a:ea typeface="Calibri"/>
                      <a:cs typeface="Calibri"/>
                    </a:defRPr>
                  </a:pPr>
                  <a:endParaRPr lang="es-CO"/>
                </a:p>
              </c:txPr>
            </c:trendlineLbl>
          </c:trendline>
          <c:xVal>
            <c:numRef>
              <c:f>Uexp!$E$8:$E$19</c:f>
              <c:numCache>
                <c:formatCode>0.000</c:formatCode>
                <c:ptCount val="12"/>
                <c:pt idx="0">
                  <c:v>0.25</c:v>
                </c:pt>
                <c:pt idx="1">
                  <c:v>44.416666666666664</c:v>
                </c:pt>
                <c:pt idx="2">
                  <c:v>91.083333333333329</c:v>
                </c:pt>
                <c:pt idx="3">
                  <c:v>133.95833333333334</c:v>
                </c:pt>
                <c:pt idx="4">
                  <c:v>178.04166666666666</c:v>
                </c:pt>
                <c:pt idx="5">
                  <c:v>223</c:v>
                </c:pt>
                <c:pt idx="6">
                  <c:v>267.95833333333331</c:v>
                </c:pt>
                <c:pt idx="7">
                  <c:v>314.375</c:v>
                </c:pt>
                <c:pt idx="8">
                  <c:v>358.5</c:v>
                </c:pt>
                <c:pt idx="9">
                  <c:v>403.83333333333331</c:v>
                </c:pt>
                <c:pt idx="10">
                  <c:v>448.79166666666669</c:v>
                </c:pt>
                <c:pt idx="11">
                  <c:v>-0.16666666666666666</c:v>
                </c:pt>
              </c:numCache>
            </c:numRef>
          </c:xVal>
          <c:yVal>
            <c:numRef>
              <c:f>Uexp!$N$8:$N$19</c:f>
              <c:numCache>
                <c:formatCode>0.00</c:formatCode>
                <c:ptCount val="12"/>
                <c:pt idx="0">
                  <c:v>0.83556732679781032</c:v>
                </c:pt>
                <c:pt idx="1">
                  <c:v>0.88053482127963134</c:v>
                </c:pt>
                <c:pt idx="2">
                  <c:v>1.0231498587206043</c:v>
                </c:pt>
                <c:pt idx="3">
                  <c:v>1.2070450058706439</c:v>
                </c:pt>
                <c:pt idx="4">
                  <c:v>1.4312833839320183</c:v>
                </c:pt>
                <c:pt idx="5">
                  <c:v>1.6808378277186367</c:v>
                </c:pt>
                <c:pt idx="6">
                  <c:v>1.945743065097177</c:v>
                </c:pt>
                <c:pt idx="7">
                  <c:v>2.2261888381153692</c:v>
                </c:pt>
                <c:pt idx="8">
                  <c:v>2.5002213699205771</c:v>
                </c:pt>
                <c:pt idx="9">
                  <c:v>2.7837968247448184</c:v>
                </c:pt>
                <c:pt idx="10">
                  <c:v>3.068841588002813</c:v>
                </c:pt>
                <c:pt idx="11">
                  <c:v>0.83561555657609221</c:v>
                </c:pt>
              </c:numCache>
            </c:numRef>
          </c:yVal>
          <c:smooth val="0"/>
          <c:extLst>
            <c:ext xmlns:c16="http://schemas.microsoft.com/office/drawing/2014/chart" uri="{C3380CC4-5D6E-409C-BE32-E72D297353CC}">
              <c16:uniqueId val="{00000000-C86C-49FA-B811-6621FA8AA5D4}"/>
            </c:ext>
          </c:extLst>
        </c:ser>
        <c:dLbls>
          <c:showLegendKey val="0"/>
          <c:showVal val="0"/>
          <c:showCatName val="0"/>
          <c:showSerName val="0"/>
          <c:showPercent val="0"/>
          <c:showBubbleSize val="0"/>
        </c:dLbls>
        <c:axId val="445164928"/>
        <c:axId val="445165504"/>
      </c:scatterChart>
      <c:valAx>
        <c:axId val="445164928"/>
        <c:scaling>
          <c:orientation val="minMax"/>
        </c:scaling>
        <c:delete val="0"/>
        <c:axPos val="b"/>
        <c:numFmt formatCode="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CO"/>
          </a:p>
        </c:txPr>
        <c:crossAx val="445165504"/>
        <c:crosses val="autoZero"/>
        <c:crossBetween val="midCat"/>
      </c:valAx>
      <c:valAx>
        <c:axId val="445165504"/>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CO"/>
          </a:p>
        </c:txPr>
        <c:crossAx val="445164928"/>
        <c:crosses val="autoZero"/>
        <c:crossBetween val="midCat"/>
      </c:valAx>
      <c:spPr>
        <a:solidFill>
          <a:schemeClr val="tx2">
            <a:lumMod val="40000"/>
            <a:lumOff val="60000"/>
          </a:schemeClr>
        </a:solidFill>
      </c:spPr>
    </c:plotArea>
    <c:legend>
      <c:legendPos val="r"/>
      <c:layout>
        <c:manualLayout>
          <c:xMode val="edge"/>
          <c:yMode val="edge"/>
          <c:x val="0.77962914357927482"/>
          <c:y val="0.4941709465243051"/>
          <c:w val="0.2080251774083795"/>
          <c:h val="0.14745404784430327"/>
        </c:manualLayout>
      </c:layout>
      <c:overlay val="0"/>
      <c:txPr>
        <a:bodyPr/>
        <a:lstStyle/>
        <a:p>
          <a:pPr>
            <a:defRPr sz="920" b="0" i="0" u="none" strike="noStrike" baseline="0">
              <a:solidFill>
                <a:srgbClr val="000000"/>
              </a:solidFill>
              <a:latin typeface="Calibri"/>
              <a:ea typeface="Calibri"/>
              <a:cs typeface="Calibri"/>
            </a:defRPr>
          </a:pPr>
          <a:endParaRPr lang="es-CO"/>
        </a:p>
      </c:txPr>
    </c:legend>
    <c:plotVisOnly val="1"/>
    <c:dispBlanksAs val="gap"/>
    <c:showDLblsOverMax val="0"/>
  </c:chart>
  <c:spPr>
    <a:solidFill>
      <a:schemeClr val="tx2">
        <a:lumMod val="40000"/>
        <a:lumOff val="60000"/>
      </a:schemeClr>
    </a:solidFill>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s-CO"/>
              <a:t>Concentración vs Ufinal</a:t>
            </a:r>
          </a:p>
        </c:rich>
      </c:tx>
      <c:layout>
        <c:manualLayout>
          <c:xMode val="edge"/>
          <c:yMode val="edge"/>
          <c:x val="2.1169437153689123E-2"/>
          <c:y val="3.1111610145552322E-2"/>
        </c:manualLayout>
      </c:layout>
      <c:overlay val="0"/>
    </c:title>
    <c:autoTitleDeleted val="0"/>
    <c:plotArea>
      <c:layout>
        <c:manualLayout>
          <c:layoutTarget val="inner"/>
          <c:xMode val="edge"/>
          <c:yMode val="edge"/>
          <c:x val="7.6738783803837501E-2"/>
          <c:y val="0.169811368719957"/>
          <c:w val="0.584121944539159"/>
          <c:h val="0.72908829009070097"/>
        </c:manualLayout>
      </c:layout>
      <c:scatterChart>
        <c:scatterStyle val="lineMarker"/>
        <c:varyColors val="0"/>
        <c:ser>
          <c:idx val="0"/>
          <c:order val="0"/>
          <c:tx>
            <c:strRef>
              <c:f>Uexp!$Q$7</c:f>
              <c:strCache>
                <c:ptCount val="1"/>
                <c:pt idx="0">
                  <c:v>Ufinal</c:v>
                </c:pt>
              </c:strCache>
            </c:strRef>
          </c:tx>
          <c:spPr>
            <a:ln w="28575">
              <a:noFill/>
            </a:ln>
          </c:spP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trendline>
            <c:trendlineType val="linear"/>
            <c:dispRSqr val="1"/>
            <c:dispEq val="1"/>
            <c:trendlineLbl>
              <c:layout>
                <c:manualLayout>
                  <c:x val="0.35530734584102913"/>
                  <c:y val="-0.16134156849438941"/>
                </c:manualLayout>
              </c:layout>
              <c:numFmt formatCode="#,##0.00000" sourceLinked="0"/>
              <c:txPr>
                <a:bodyPr/>
                <a:lstStyle/>
                <a:p>
                  <a:pPr>
                    <a:defRPr sz="1000" b="0" i="0" u="none" strike="noStrike" baseline="0">
                      <a:solidFill>
                        <a:srgbClr val="000000"/>
                      </a:solidFill>
                      <a:latin typeface="Calibri"/>
                      <a:ea typeface="Calibri"/>
                      <a:cs typeface="Calibri"/>
                    </a:defRPr>
                  </a:pPr>
                  <a:endParaRPr lang="es-CO"/>
                </a:p>
              </c:txPr>
            </c:trendlineLbl>
          </c:trendline>
          <c:xVal>
            <c:numRef>
              <c:f>Uexp!$E$8:$E$19</c:f>
              <c:numCache>
                <c:formatCode>0.000</c:formatCode>
                <c:ptCount val="12"/>
                <c:pt idx="0">
                  <c:v>0.25</c:v>
                </c:pt>
                <c:pt idx="1">
                  <c:v>44.416666666666664</c:v>
                </c:pt>
                <c:pt idx="2">
                  <c:v>91.083333333333329</c:v>
                </c:pt>
                <c:pt idx="3">
                  <c:v>133.95833333333334</c:v>
                </c:pt>
                <c:pt idx="4">
                  <c:v>178.04166666666666</c:v>
                </c:pt>
                <c:pt idx="5">
                  <c:v>223</c:v>
                </c:pt>
                <c:pt idx="6">
                  <c:v>267.95833333333331</c:v>
                </c:pt>
                <c:pt idx="7">
                  <c:v>314.375</c:v>
                </c:pt>
                <c:pt idx="8">
                  <c:v>358.5</c:v>
                </c:pt>
                <c:pt idx="9">
                  <c:v>403.83333333333331</c:v>
                </c:pt>
                <c:pt idx="10">
                  <c:v>448.79166666666669</c:v>
                </c:pt>
                <c:pt idx="11">
                  <c:v>-0.16666666666666666</c:v>
                </c:pt>
              </c:numCache>
            </c:numRef>
          </c:xVal>
          <c:yVal>
            <c:numRef>
              <c:f>Uexp!$Q$8:$Q$19</c:f>
              <c:numCache>
                <c:formatCode>0.00</c:formatCode>
                <c:ptCount val="12"/>
                <c:pt idx="0">
                  <c:v>0.83556732679781032</c:v>
                </c:pt>
                <c:pt idx="1">
                  <c:v>0.88053482127963134</c:v>
                </c:pt>
                <c:pt idx="2">
                  <c:v>1.0231498587206043</c:v>
                </c:pt>
                <c:pt idx="3">
                  <c:v>1.2070450058706439</c:v>
                </c:pt>
                <c:pt idx="4">
                  <c:v>1.4312833839320183</c:v>
                </c:pt>
                <c:pt idx="5">
                  <c:v>1.6808378277186367</c:v>
                </c:pt>
                <c:pt idx="6">
                  <c:v>1.945743065097177</c:v>
                </c:pt>
                <c:pt idx="7">
                  <c:v>2.2261888381153692</c:v>
                </c:pt>
                <c:pt idx="8">
                  <c:v>2.5002213699205771</c:v>
                </c:pt>
                <c:pt idx="9">
                  <c:v>2.7837968247448184</c:v>
                </c:pt>
                <c:pt idx="10">
                  <c:v>3.068841588002813</c:v>
                </c:pt>
                <c:pt idx="11">
                  <c:v>0.83561555657609221</c:v>
                </c:pt>
              </c:numCache>
            </c:numRef>
          </c:yVal>
          <c:smooth val="0"/>
          <c:extLst>
            <c:ext xmlns:c16="http://schemas.microsoft.com/office/drawing/2014/chart" uri="{C3380CC4-5D6E-409C-BE32-E72D297353CC}">
              <c16:uniqueId val="{00000000-8974-492D-9A15-9C4EDEE87FD1}"/>
            </c:ext>
          </c:extLst>
        </c:ser>
        <c:dLbls>
          <c:showLegendKey val="0"/>
          <c:showVal val="0"/>
          <c:showCatName val="0"/>
          <c:showSerName val="0"/>
          <c:showPercent val="0"/>
          <c:showBubbleSize val="0"/>
        </c:dLbls>
        <c:axId val="445164928"/>
        <c:axId val="445165504"/>
      </c:scatterChart>
      <c:valAx>
        <c:axId val="445164928"/>
        <c:scaling>
          <c:orientation val="minMax"/>
        </c:scaling>
        <c:delete val="0"/>
        <c:axPos val="b"/>
        <c:numFmt formatCode="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CO"/>
          </a:p>
        </c:txPr>
        <c:crossAx val="445165504"/>
        <c:crosses val="autoZero"/>
        <c:crossBetween val="midCat"/>
      </c:valAx>
      <c:valAx>
        <c:axId val="445165504"/>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CO"/>
          </a:p>
        </c:txPr>
        <c:crossAx val="445164928"/>
        <c:crosses val="autoZero"/>
        <c:crossBetween val="midCat"/>
      </c:valAx>
      <c:spPr>
        <a:solidFill>
          <a:srgbClr val="00B0F0"/>
        </a:solidFill>
      </c:spPr>
    </c:plotArea>
    <c:legend>
      <c:legendPos val="r"/>
      <c:layout>
        <c:manualLayout>
          <c:xMode val="edge"/>
          <c:yMode val="edge"/>
          <c:x val="0.77962914357927482"/>
          <c:y val="0.4941709465243051"/>
          <c:w val="0.2080251774083795"/>
          <c:h val="0.14745404784430327"/>
        </c:manualLayout>
      </c:layout>
      <c:overlay val="0"/>
      <c:txPr>
        <a:bodyPr/>
        <a:lstStyle/>
        <a:p>
          <a:pPr>
            <a:defRPr sz="920" b="0" i="0" u="none" strike="noStrike" baseline="0">
              <a:solidFill>
                <a:srgbClr val="000000"/>
              </a:solidFill>
              <a:latin typeface="Calibri"/>
              <a:ea typeface="Calibri"/>
              <a:cs typeface="Calibri"/>
            </a:defRPr>
          </a:pPr>
          <a:endParaRPr lang="es-CO"/>
        </a:p>
      </c:txPr>
    </c:legend>
    <c:plotVisOnly val="1"/>
    <c:dispBlanksAs val="gap"/>
    <c:showDLblsOverMax val="0"/>
  </c:chart>
  <c:spPr>
    <a:solidFill>
      <a:srgbClr val="00B0F0"/>
    </a:solidFill>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US"/>
              <a:t>Diferencia sin Offset</a:t>
            </a:r>
            <a:r>
              <a:rPr lang="es-US" baseline="0"/>
              <a:t> </a:t>
            </a:r>
            <a:endParaRPr lang="es-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EcuOffset!$E$7</c:f>
              <c:strCache>
                <c:ptCount val="1"/>
                <c:pt idx="0">
                  <c:v>U_eval - CMC</c:v>
                </c:pt>
              </c:strCache>
            </c:strRef>
          </c:tx>
          <c:spPr>
            <a:ln w="28575" cap="rnd">
              <a:solidFill>
                <a:schemeClr val="accent1"/>
              </a:solidFill>
              <a:round/>
            </a:ln>
            <a:effectLst/>
          </c:spPr>
          <c:marker>
            <c:symbol val="none"/>
          </c:marker>
          <c:cat>
            <c:numRef>
              <c:f>EcuOffset!$B$8:$B$508</c:f>
              <c:numCache>
                <c:formatCode>General</c:formatCode>
                <c:ptCount val="5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cat>
          <c:val>
            <c:numRef>
              <c:f>EcuOffset!$E$8:$E$508</c:f>
              <c:numCache>
                <c:formatCode>0.00000</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numCache>
            </c:numRef>
          </c:val>
          <c:smooth val="0"/>
          <c:extLst>
            <c:ext xmlns:c16="http://schemas.microsoft.com/office/drawing/2014/chart" uri="{C3380CC4-5D6E-409C-BE32-E72D297353CC}">
              <c16:uniqueId val="{00000000-EFD6-4BC0-8C8E-6A27AC8BF042}"/>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291464752"/>
        <c:axId val="291465312"/>
      </c:lineChart>
      <c:catAx>
        <c:axId val="291464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sz="1000" b="0" i="0" u="none" strike="noStrike" baseline="0">
                    <a:effectLst/>
                  </a:rPr>
                  <a:t>Concentración</a:t>
                </a:r>
                <a:endParaRPr lang="es-CO"/>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91465312"/>
        <c:crosses val="autoZero"/>
        <c:auto val="1"/>
        <c:lblAlgn val="ctr"/>
        <c:lblOffset val="100"/>
        <c:noMultiLvlLbl val="0"/>
      </c:catAx>
      <c:valAx>
        <c:axId val="29146531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91464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US" sz="1400" b="0" i="0" u="none" strike="noStrike" baseline="0">
                <a:effectLst/>
              </a:rPr>
              <a:t>Diferencia con Offset</a:t>
            </a:r>
            <a:endParaRPr lang="es-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EcuOffset!$W$7</c:f>
              <c:strCache>
                <c:ptCount val="1"/>
                <c:pt idx="0">
                  <c:v>U_eval - CMC</c:v>
                </c:pt>
              </c:strCache>
            </c:strRef>
          </c:tx>
          <c:spPr>
            <a:ln w="28575" cap="rnd">
              <a:solidFill>
                <a:schemeClr val="accent1"/>
              </a:solidFill>
              <a:round/>
            </a:ln>
            <a:effectLst/>
          </c:spPr>
          <c:marker>
            <c:symbol val="none"/>
          </c:marker>
          <c:cat>
            <c:numRef>
              <c:f>EcuOffset!$T$8:$T$508</c:f>
              <c:numCache>
                <c:formatCode>General</c:formatCode>
                <c:ptCount val="5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cat>
          <c:val>
            <c:numRef>
              <c:f>EcuOffset!$W$8:$W$508</c:f>
              <c:numCache>
                <c:formatCode>0.000</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numCache>
            </c:numRef>
          </c:val>
          <c:smooth val="0"/>
          <c:extLst>
            <c:ext xmlns:c16="http://schemas.microsoft.com/office/drawing/2014/chart" uri="{C3380CC4-5D6E-409C-BE32-E72D297353CC}">
              <c16:uniqueId val="{00000000-6EE8-4C11-8EA3-FB214EB4FC69}"/>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291467552"/>
        <c:axId val="291468112"/>
      </c:lineChart>
      <c:catAx>
        <c:axId val="291467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sz="1000" b="0" i="0" u="none" strike="noStrike" baseline="0">
                    <a:effectLst/>
                  </a:rPr>
                  <a:t>Concentración</a:t>
                </a:r>
                <a:endParaRPr lang="es-CO"/>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91468112"/>
        <c:crosses val="autoZero"/>
        <c:auto val="1"/>
        <c:lblAlgn val="ctr"/>
        <c:lblOffset val="100"/>
        <c:noMultiLvlLbl val="0"/>
      </c:catAx>
      <c:valAx>
        <c:axId val="29146811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9146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emf"/><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image" Target="../media/image10.png"/><Relationship Id="rId7" Type="http://schemas.openxmlformats.org/officeDocument/2006/relationships/chart" Target="../charts/chart6.xml"/><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chart" Target="../charts/chart5.xml"/><Relationship Id="rId5" Type="http://schemas.openxmlformats.org/officeDocument/2006/relationships/image" Target="../media/image12.png"/><Relationship Id="rId4" Type="http://schemas.openxmlformats.org/officeDocument/2006/relationships/image" Target="../media/image1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 Id="rId5" Type="http://schemas.openxmlformats.org/officeDocument/2006/relationships/image" Target="../media/image17.png"/><Relationship Id="rId4"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33</xdr:col>
      <xdr:colOff>121107</xdr:colOff>
      <xdr:row>127</xdr:row>
      <xdr:rowOff>70692</xdr:rowOff>
    </xdr:from>
    <xdr:ext cx="65" cy="172227"/>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3169107" y="3968516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a:p>
      </xdr:txBody>
    </xdr:sp>
    <xdr:clientData/>
  </xdr:oneCellAnchor>
  <xdr:oneCellAnchor>
    <xdr:from>
      <xdr:col>39</xdr:col>
      <xdr:colOff>2198</xdr:colOff>
      <xdr:row>76</xdr:row>
      <xdr:rowOff>59348</xdr:rowOff>
    </xdr:from>
    <xdr:ext cx="65" cy="172227"/>
    <xdr:sp macro="" textlink="">
      <xdr:nvSpPr>
        <xdr:cNvPr id="8" name="CuadroTexto 7">
          <a:extLst>
            <a:ext uri="{FF2B5EF4-FFF2-40B4-BE49-F238E27FC236}">
              <a16:creationId xmlns:a16="http://schemas.microsoft.com/office/drawing/2014/main" id="{00000000-0008-0000-0000-000008000000}"/>
            </a:ext>
          </a:extLst>
        </xdr:cNvPr>
        <xdr:cNvSpPr txBox="1"/>
      </xdr:nvSpPr>
      <xdr:spPr>
        <a:xfrm>
          <a:off x="10120679" y="1218540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a:p>
      </xdr:txBody>
    </xdr:sp>
    <xdr:clientData/>
  </xdr:oneCellAnchor>
  <xdr:oneCellAnchor>
    <xdr:from>
      <xdr:col>12</xdr:col>
      <xdr:colOff>90487</xdr:colOff>
      <xdr:row>152</xdr:row>
      <xdr:rowOff>4762</xdr:rowOff>
    </xdr:from>
    <xdr:ext cx="318229" cy="172227"/>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000-00000C000000}"/>
                </a:ext>
              </a:extLst>
            </xdr:cNvPr>
            <xdr:cNvSpPr txBox="1"/>
          </xdr:nvSpPr>
          <xdr:spPr>
            <a:xfrm>
              <a:off x="1550987" y="30524450"/>
              <a:ext cx="31822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b="1" i="1">
                            <a:latin typeface="Cambria Math" panose="02040503050406030204" pitchFamily="18" charset="0"/>
                          </a:rPr>
                        </m:ctrlPr>
                      </m:sSubPr>
                      <m:e>
                        <m:r>
                          <a:rPr lang="es-ES" sz="1100" b="1" i="1">
                            <a:latin typeface="Cambria Math" panose="02040503050406030204" pitchFamily="18" charset="0"/>
                          </a:rPr>
                          <m:t>𝑺𝑫</m:t>
                        </m:r>
                      </m:e>
                      <m:sub>
                        <m:r>
                          <a:rPr lang="es-ES" sz="1100" b="1" i="1">
                            <a:latin typeface="Cambria Math" panose="02040503050406030204" pitchFamily="18" charset="0"/>
                          </a:rPr>
                          <m:t>𝒎</m:t>
                        </m:r>
                      </m:sub>
                    </m:sSub>
                  </m:oMath>
                </m:oMathPara>
              </a14:m>
              <a:endParaRPr lang="es-CO" sz="1100" b="1"/>
            </a:p>
          </xdr:txBody>
        </xdr:sp>
      </mc:Choice>
      <mc:Fallback xmlns="">
        <xdr:sp macro="" textlink="">
          <xdr:nvSpPr>
            <xdr:cNvPr id="12" name="CuadroTexto 11">
              <a:extLst>
                <a:ext uri="{FF2B5EF4-FFF2-40B4-BE49-F238E27FC236}">
                  <a16:creationId xmlns:a16="http://schemas.microsoft.com/office/drawing/2014/main" id="{00000000-0008-0000-0000-00000C000000}"/>
                </a:ext>
              </a:extLst>
            </xdr:cNvPr>
            <xdr:cNvSpPr txBox="1"/>
          </xdr:nvSpPr>
          <xdr:spPr>
            <a:xfrm>
              <a:off x="1550987" y="30524450"/>
              <a:ext cx="31822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1" i="0">
                  <a:latin typeface="Cambria Math" panose="02040503050406030204" pitchFamily="18" charset="0"/>
                </a:rPr>
                <a:t>〖</a:t>
              </a:r>
              <a:r>
                <a:rPr lang="es-ES" sz="1100" b="1" i="0">
                  <a:latin typeface="Cambria Math" panose="02040503050406030204" pitchFamily="18" charset="0"/>
                </a:rPr>
                <a:t>𝑺𝑫</a:t>
              </a:r>
              <a:r>
                <a:rPr lang="es-CO" sz="1100" b="1" i="0">
                  <a:latin typeface="Cambria Math" panose="02040503050406030204" pitchFamily="18" charset="0"/>
                </a:rPr>
                <a:t>〗_</a:t>
              </a:r>
              <a:r>
                <a:rPr lang="es-ES" sz="1100" b="1" i="0">
                  <a:latin typeface="Cambria Math" panose="02040503050406030204" pitchFamily="18" charset="0"/>
                </a:rPr>
                <a:t>𝒎</a:t>
              </a:r>
              <a:endParaRPr lang="es-CO" sz="1100" b="1"/>
            </a:p>
          </xdr:txBody>
        </xdr:sp>
      </mc:Fallback>
    </mc:AlternateContent>
    <xdr:clientData/>
  </xdr:oneCellAnchor>
  <xdr:oneCellAnchor>
    <xdr:from>
      <xdr:col>18</xdr:col>
      <xdr:colOff>100011</xdr:colOff>
      <xdr:row>151</xdr:row>
      <xdr:rowOff>187324</xdr:rowOff>
    </xdr:from>
    <xdr:ext cx="286104" cy="172227"/>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000-00000D000000}"/>
                </a:ext>
              </a:extLst>
            </xdr:cNvPr>
            <xdr:cNvSpPr txBox="1"/>
          </xdr:nvSpPr>
          <xdr:spPr>
            <a:xfrm>
              <a:off x="2703511" y="30611762"/>
              <a:ext cx="2861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b="1" i="1">
                            <a:latin typeface="Cambria Math" panose="02040503050406030204" pitchFamily="18" charset="0"/>
                          </a:rPr>
                        </m:ctrlPr>
                      </m:sSubPr>
                      <m:e>
                        <m:r>
                          <a:rPr lang="es-ES" sz="1100" b="1" i="1">
                            <a:latin typeface="Cambria Math" panose="02040503050406030204" pitchFamily="18" charset="0"/>
                          </a:rPr>
                          <m:t>𝑺𝑫</m:t>
                        </m:r>
                      </m:e>
                      <m:sub>
                        <m:r>
                          <a:rPr lang="es-ES" sz="1100" b="1" i="1">
                            <a:latin typeface="Cambria Math" panose="02040503050406030204" pitchFamily="18" charset="0"/>
                          </a:rPr>
                          <m:t>𝒃</m:t>
                        </m:r>
                      </m:sub>
                    </m:sSub>
                  </m:oMath>
                </m:oMathPara>
              </a14:m>
              <a:endParaRPr lang="es-CO" sz="1100" b="1"/>
            </a:p>
          </xdr:txBody>
        </xdr:sp>
      </mc:Choice>
      <mc:Fallback xmlns="">
        <xdr:sp macro="" textlink="">
          <xdr:nvSpPr>
            <xdr:cNvPr id="13" name="CuadroTexto 12">
              <a:extLst>
                <a:ext uri="{FF2B5EF4-FFF2-40B4-BE49-F238E27FC236}">
                  <a16:creationId xmlns:a16="http://schemas.microsoft.com/office/drawing/2014/main" id="{00000000-0008-0000-0000-00000D000000}"/>
                </a:ext>
              </a:extLst>
            </xdr:cNvPr>
            <xdr:cNvSpPr txBox="1"/>
          </xdr:nvSpPr>
          <xdr:spPr>
            <a:xfrm>
              <a:off x="2703511" y="30611762"/>
              <a:ext cx="2861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1" i="0">
                  <a:latin typeface="Cambria Math" panose="02040503050406030204" pitchFamily="18" charset="0"/>
                </a:rPr>
                <a:t>〖</a:t>
              </a:r>
              <a:r>
                <a:rPr lang="es-ES" sz="1100" b="1" i="0">
                  <a:latin typeface="Cambria Math" panose="02040503050406030204" pitchFamily="18" charset="0"/>
                </a:rPr>
                <a:t>𝑺𝑫</a:t>
              </a:r>
              <a:r>
                <a:rPr lang="es-CO" sz="1100" b="1" i="0">
                  <a:latin typeface="Cambria Math" panose="02040503050406030204" pitchFamily="18" charset="0"/>
                </a:rPr>
                <a:t>〗_</a:t>
              </a:r>
              <a:r>
                <a:rPr lang="es-ES" sz="1100" b="1" i="0">
                  <a:latin typeface="Cambria Math" panose="02040503050406030204" pitchFamily="18" charset="0"/>
                </a:rPr>
                <a:t>𝒃</a:t>
              </a:r>
              <a:endParaRPr lang="es-CO" sz="1100" b="1"/>
            </a:p>
          </xdr:txBody>
        </xdr:sp>
      </mc:Fallback>
    </mc:AlternateContent>
    <xdr:clientData/>
  </xdr:oneCellAnchor>
  <xdr:oneCellAnchor>
    <xdr:from>
      <xdr:col>6</xdr:col>
      <xdr:colOff>38100</xdr:colOff>
      <xdr:row>162</xdr:row>
      <xdr:rowOff>44450</xdr:rowOff>
    </xdr:from>
    <xdr:ext cx="5145088" cy="327397"/>
    <mc:AlternateContent xmlns:mc="http://schemas.openxmlformats.org/markup-compatibility/2006" xmlns:a14="http://schemas.microsoft.com/office/drawing/2010/main">
      <mc:Choice Requires="a14">
        <xdr:sp macro="" textlink="">
          <xdr:nvSpPr>
            <xdr:cNvPr id="11" name="6 CuadroTexto">
              <a:extLst>
                <a:ext uri="{FF2B5EF4-FFF2-40B4-BE49-F238E27FC236}">
                  <a16:creationId xmlns:a16="http://schemas.microsoft.com/office/drawing/2014/main" id="{00000000-0008-0000-0000-00000B000000}"/>
                </a:ext>
              </a:extLst>
            </xdr:cNvPr>
            <xdr:cNvSpPr txBox="1"/>
          </xdr:nvSpPr>
          <xdr:spPr>
            <a:xfrm>
              <a:off x="1123950" y="34391600"/>
              <a:ext cx="5145088" cy="327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CO" sz="1400" b="1"/>
                <a:t>  </a:t>
              </a:r>
              <a14:m>
                <m:oMath xmlns:m="http://schemas.openxmlformats.org/officeDocument/2006/math">
                  <m:func>
                    <m:funcPr>
                      <m:ctrlPr>
                        <a:rPr lang="es-CO" sz="1400" b="1" i="1">
                          <a:latin typeface="Cambria Math" panose="02040503050406030204" pitchFamily="18" charset="0"/>
                        </a:rPr>
                      </m:ctrlPr>
                    </m:funcPr>
                    <m:fName>
                      <m:sSub>
                        <m:sSubPr>
                          <m:ctrlPr>
                            <a:rPr lang="es-CO" sz="1400" b="1" i="1">
                              <a:latin typeface="Cambria Math" panose="02040503050406030204" pitchFamily="18" charset="0"/>
                            </a:rPr>
                          </m:ctrlPr>
                        </m:sSubPr>
                        <m:e>
                          <m:r>
                            <a:rPr lang="es-CO" sz="1400" b="1" i="1">
                              <a:latin typeface="Cambria Math"/>
                            </a:rPr>
                            <m:t>𝑼</m:t>
                          </m:r>
                        </m:e>
                        <m:sub>
                          <m:r>
                            <a:rPr lang="es-CO" sz="1400" b="1" i="1">
                              <a:latin typeface="Cambria Math"/>
                            </a:rPr>
                            <m:t>𝒆𝒙𝒑</m:t>
                          </m:r>
                        </m:sub>
                      </m:sSub>
                      <m:r>
                        <a:rPr lang="es-CO" sz="1400" b="1" i="0">
                          <a:latin typeface="Cambria Math"/>
                        </a:rPr>
                        <m:t>= </m:t>
                      </m:r>
                      <m:r>
                        <a:rPr lang="es-CO" sz="1400" b="1" i="1">
                          <a:latin typeface="Cambria Math"/>
                        </a:rPr>
                        <m:t> </m:t>
                      </m:r>
                    </m:fName>
                    <m:e>
                      <m:r>
                        <a:rPr lang="es-US" sz="1400" b="1" i="1">
                          <a:latin typeface="Cambria Math" panose="02040503050406030204" pitchFamily="18" charset="0"/>
                          <a:ea typeface="Cambria Math"/>
                        </a:rPr>
                        <m:t>𝒎</m:t>
                      </m:r>
                    </m:e>
                  </m:func>
                  <m:r>
                    <a:rPr lang="es-CO" sz="1400" b="1" i="1">
                      <a:solidFill>
                        <a:schemeClr val="tx1"/>
                      </a:solidFill>
                      <a:effectLst/>
                      <a:latin typeface="Cambria Math"/>
                      <a:ea typeface="Cambria Math"/>
                      <a:cs typeface="+mn-cs"/>
                    </a:rPr>
                    <m:t>∙</m:t>
                  </m:r>
                  <m:r>
                    <a:rPr lang="es-CO" sz="1400" b="1" i="1">
                      <a:solidFill>
                        <a:schemeClr val="tx1"/>
                      </a:solidFill>
                      <a:effectLst/>
                      <a:latin typeface="Cambria Math"/>
                      <a:ea typeface="Cambria Math"/>
                      <a:cs typeface="+mn-cs"/>
                    </a:rPr>
                    <m:t>𝒙</m:t>
                  </m:r>
                  <m:r>
                    <a:rPr lang="es-CO" sz="1400" b="1" i="1">
                      <a:solidFill>
                        <a:schemeClr val="tx1"/>
                      </a:solidFill>
                      <a:effectLst/>
                      <a:latin typeface="Cambria Math"/>
                      <a:ea typeface="Cambria Math"/>
                      <a:cs typeface="+mn-cs"/>
                    </a:rPr>
                    <m:t> + </m:t>
                  </m:r>
                  <m:r>
                    <a:rPr lang="es-CO" sz="1400" b="1" i="1">
                      <a:solidFill>
                        <a:schemeClr val="tx1"/>
                      </a:solidFill>
                      <a:effectLst/>
                      <a:latin typeface="Cambria Math"/>
                      <a:ea typeface="Cambria Math"/>
                      <a:cs typeface="+mn-cs"/>
                    </a:rPr>
                    <m:t>𝒃</m:t>
                  </m:r>
                </m:oMath>
              </a14:m>
              <a:r>
                <a:rPr lang="es-CO" sz="1400" b="1">
                  <a:latin typeface="Arial" panose="020B0604020202020204" pitchFamily="34" charset="0"/>
                  <a:cs typeface="Arial" panose="020B0604020202020204" pitchFamily="34" charset="0"/>
                </a:rPr>
                <a:t>   nmol/mol</a:t>
              </a:r>
            </a:p>
          </xdr:txBody>
        </xdr:sp>
      </mc:Choice>
      <mc:Fallback xmlns="">
        <xdr:sp macro="" textlink="">
          <xdr:nvSpPr>
            <xdr:cNvPr id="11" name="6 CuadroTexto">
              <a:extLst>
                <a:ext uri="{FF2B5EF4-FFF2-40B4-BE49-F238E27FC236}">
                  <a16:creationId xmlns:a16="http://schemas.microsoft.com/office/drawing/2014/main" id="{00000000-0008-0000-0000-000007000000}"/>
                </a:ext>
              </a:extLst>
            </xdr:cNvPr>
            <xdr:cNvSpPr txBox="1"/>
          </xdr:nvSpPr>
          <xdr:spPr>
            <a:xfrm>
              <a:off x="1123950" y="34391600"/>
              <a:ext cx="5145088" cy="327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CO" sz="1400" b="1"/>
                <a:t>  </a:t>
              </a:r>
              <a:r>
                <a:rPr lang="es-CO" sz="1400" b="1" i="0">
                  <a:latin typeface="Cambria Math" panose="02040503050406030204" pitchFamily="18" charset="0"/>
                </a:rPr>
                <a:t>〖</a:t>
              </a:r>
              <a:r>
                <a:rPr lang="es-CO" sz="1400" b="1" i="0">
                  <a:latin typeface="Cambria Math"/>
                </a:rPr>
                <a:t>𝑼</a:t>
              </a:r>
              <a:r>
                <a:rPr lang="es-CO" sz="1400" b="1" i="0">
                  <a:latin typeface="Cambria Math" panose="02040503050406030204" pitchFamily="18" charset="0"/>
                </a:rPr>
                <a:t>_</a:t>
              </a:r>
              <a:r>
                <a:rPr lang="es-CO" sz="1400" b="1" i="0">
                  <a:latin typeface="Cambria Math"/>
                </a:rPr>
                <a:t>𝒆𝒙𝒑=  </a:t>
              </a:r>
              <a:r>
                <a:rPr lang="es-CO" sz="1400" b="1" i="0">
                  <a:latin typeface="Cambria Math" panose="02040503050406030204" pitchFamily="18" charset="0"/>
                </a:rPr>
                <a:t>〗⁡</a:t>
              </a:r>
              <a:r>
                <a:rPr lang="es-US" sz="1400" b="1" i="0">
                  <a:latin typeface="Cambria Math" panose="02040503050406030204" pitchFamily="18" charset="0"/>
                  <a:ea typeface="Cambria Math"/>
                </a:rPr>
                <a:t>𝒎</a:t>
              </a:r>
              <a:r>
                <a:rPr lang="es-CO" sz="1400" b="1" i="0">
                  <a:solidFill>
                    <a:schemeClr val="tx1"/>
                  </a:solidFill>
                  <a:effectLst/>
                  <a:latin typeface="Cambria Math"/>
                  <a:ea typeface="Cambria Math"/>
                  <a:cs typeface="+mn-cs"/>
                </a:rPr>
                <a:t>∙𝒙 + 𝒃</a:t>
              </a:r>
              <a:r>
                <a:rPr lang="es-CO" sz="1400" b="1">
                  <a:latin typeface="Arial" panose="020B0604020202020204" pitchFamily="34" charset="0"/>
                  <a:cs typeface="Arial" panose="020B0604020202020204" pitchFamily="34" charset="0"/>
                </a:rPr>
                <a:t>   nmol/mol</a:t>
              </a:r>
            </a:p>
          </xdr:txBody>
        </xdr:sp>
      </mc:Fallback>
    </mc:AlternateContent>
    <xdr:clientData/>
  </xdr:oneCellAnchor>
  <xdr:oneCellAnchor>
    <xdr:from>
      <xdr:col>14</xdr:col>
      <xdr:colOff>39688</xdr:colOff>
      <xdr:row>139</xdr:row>
      <xdr:rowOff>39687</xdr:rowOff>
    </xdr:from>
    <xdr:ext cx="206723" cy="172227"/>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000-00000E000000}"/>
                </a:ext>
              </a:extLst>
            </xdr:cNvPr>
            <xdr:cNvSpPr txBox="1"/>
          </xdr:nvSpPr>
          <xdr:spPr>
            <a:xfrm>
              <a:off x="2643188" y="28249562"/>
              <a:ext cx="20672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b="1" i="1">
                            <a:latin typeface="Cambria Math" panose="02040503050406030204" pitchFamily="18" charset="0"/>
                          </a:rPr>
                        </m:ctrlPr>
                      </m:sSubPr>
                      <m:e>
                        <m:r>
                          <a:rPr lang="es-ES" sz="1100" b="1" i="1">
                            <a:latin typeface="Cambria Math" panose="02040503050406030204" pitchFamily="18" charset="0"/>
                          </a:rPr>
                          <m:t>𝒎</m:t>
                        </m:r>
                      </m:e>
                      <m:sub>
                        <m:r>
                          <a:rPr lang="es-ES" sz="1100" b="1" i="1">
                            <a:latin typeface="Cambria Math" panose="02040503050406030204" pitchFamily="18" charset="0"/>
                          </a:rPr>
                          <m:t>𝒊</m:t>
                        </m:r>
                      </m:sub>
                    </m:sSub>
                  </m:oMath>
                </m:oMathPara>
              </a14:m>
              <a:endParaRPr lang="es-CO" sz="1100" b="1"/>
            </a:p>
          </xdr:txBody>
        </xdr:sp>
      </mc:Choice>
      <mc:Fallback xmlns="">
        <xdr:sp macro="" textlink="">
          <xdr:nvSpPr>
            <xdr:cNvPr id="14" name="CuadroTexto 13">
              <a:extLst>
                <a:ext uri="{FF2B5EF4-FFF2-40B4-BE49-F238E27FC236}">
                  <a16:creationId xmlns:a16="http://schemas.microsoft.com/office/drawing/2014/main" id="{48A59E86-CB70-4FBD-9C2A-5277D879F361}"/>
                </a:ext>
              </a:extLst>
            </xdr:cNvPr>
            <xdr:cNvSpPr txBox="1"/>
          </xdr:nvSpPr>
          <xdr:spPr>
            <a:xfrm>
              <a:off x="2643188" y="28249562"/>
              <a:ext cx="20672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1" i="0">
                  <a:latin typeface="Cambria Math" panose="02040503050406030204" pitchFamily="18" charset="0"/>
                </a:rPr>
                <a:t>𝒎</a:t>
              </a:r>
              <a:r>
                <a:rPr lang="es-CO" sz="1100" b="1" i="0">
                  <a:latin typeface="Cambria Math" panose="02040503050406030204" pitchFamily="18" charset="0"/>
                </a:rPr>
                <a:t>_</a:t>
              </a:r>
              <a:r>
                <a:rPr lang="es-ES" sz="1100" b="1" i="0">
                  <a:latin typeface="Cambria Math" panose="02040503050406030204" pitchFamily="18" charset="0"/>
                </a:rPr>
                <a:t>𝒊</a:t>
              </a:r>
              <a:endParaRPr lang="es-CO" sz="1100" b="1"/>
            </a:p>
          </xdr:txBody>
        </xdr:sp>
      </mc:Fallback>
    </mc:AlternateContent>
    <xdr:clientData/>
  </xdr:oneCellAnchor>
  <xdr:oneCellAnchor>
    <xdr:from>
      <xdr:col>20</xdr:col>
      <xdr:colOff>7937</xdr:colOff>
      <xdr:row>139</xdr:row>
      <xdr:rowOff>55562</xdr:rowOff>
    </xdr:from>
    <xdr:ext cx="161518" cy="172227"/>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000-000010000000}"/>
                </a:ext>
              </a:extLst>
            </xdr:cNvPr>
            <xdr:cNvSpPr txBox="1"/>
          </xdr:nvSpPr>
          <xdr:spPr>
            <a:xfrm>
              <a:off x="3921125" y="28265437"/>
              <a:ext cx="16151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b="1" i="1">
                            <a:latin typeface="Cambria Math" panose="02040503050406030204" pitchFamily="18" charset="0"/>
                          </a:rPr>
                        </m:ctrlPr>
                      </m:sSubPr>
                      <m:e>
                        <m:r>
                          <a:rPr lang="es-ES" sz="1100" b="1" i="1">
                            <a:latin typeface="Cambria Math" panose="02040503050406030204" pitchFamily="18" charset="0"/>
                          </a:rPr>
                          <m:t>𝒃</m:t>
                        </m:r>
                      </m:e>
                      <m:sub>
                        <m:r>
                          <a:rPr lang="es-ES" sz="1100" b="1" i="1">
                            <a:latin typeface="Cambria Math" panose="02040503050406030204" pitchFamily="18" charset="0"/>
                          </a:rPr>
                          <m:t>𝒊</m:t>
                        </m:r>
                      </m:sub>
                    </m:sSub>
                  </m:oMath>
                </m:oMathPara>
              </a14:m>
              <a:endParaRPr lang="es-CO" sz="1100" b="1"/>
            </a:p>
          </xdr:txBody>
        </xdr:sp>
      </mc:Choice>
      <mc:Fallback xmlns="">
        <xdr:sp macro="" textlink="">
          <xdr:nvSpPr>
            <xdr:cNvPr id="16" name="CuadroTexto 15">
              <a:extLst>
                <a:ext uri="{FF2B5EF4-FFF2-40B4-BE49-F238E27FC236}">
                  <a16:creationId xmlns:a16="http://schemas.microsoft.com/office/drawing/2014/main" id="{94F2D4F3-2EF7-44C8-B210-479479E3C011}"/>
                </a:ext>
              </a:extLst>
            </xdr:cNvPr>
            <xdr:cNvSpPr txBox="1"/>
          </xdr:nvSpPr>
          <xdr:spPr>
            <a:xfrm>
              <a:off x="3921125" y="28265437"/>
              <a:ext cx="16151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1" i="0">
                  <a:latin typeface="Cambria Math" panose="02040503050406030204" pitchFamily="18" charset="0"/>
                </a:rPr>
                <a:t>𝒃</a:t>
              </a:r>
              <a:r>
                <a:rPr lang="es-CO" sz="1100" b="1" i="0">
                  <a:latin typeface="Cambria Math" panose="02040503050406030204" pitchFamily="18" charset="0"/>
                </a:rPr>
                <a:t>_</a:t>
              </a:r>
              <a:r>
                <a:rPr lang="es-ES" sz="1100" b="1" i="0">
                  <a:latin typeface="Cambria Math" panose="02040503050406030204" pitchFamily="18" charset="0"/>
                </a:rPr>
                <a:t>𝒊</a:t>
              </a:r>
              <a:endParaRPr lang="es-CO" sz="1100" b="1"/>
            </a:p>
          </xdr:txBody>
        </xdr:sp>
      </mc:Fallback>
    </mc:AlternateContent>
    <xdr:clientData/>
  </xdr:oneCellAnchor>
  <xdr:oneCellAnchor>
    <xdr:from>
      <xdr:col>14</xdr:col>
      <xdr:colOff>61913</xdr:colOff>
      <xdr:row>146</xdr:row>
      <xdr:rowOff>14288</xdr:rowOff>
    </xdr:from>
    <xdr:ext cx="162672" cy="172227"/>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000-000011000000}"/>
                </a:ext>
              </a:extLst>
            </xdr:cNvPr>
            <xdr:cNvSpPr txBox="1"/>
          </xdr:nvSpPr>
          <xdr:spPr>
            <a:xfrm>
              <a:off x="2652713" y="29598938"/>
              <a:ext cx="16267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acc>
                      <m:accPr>
                        <m:chr m:val="̅"/>
                        <m:ctrlPr>
                          <a:rPr lang="es-CO" sz="1100" b="1" i="1">
                            <a:latin typeface="Cambria Math" panose="02040503050406030204" pitchFamily="18" charset="0"/>
                          </a:rPr>
                        </m:ctrlPr>
                      </m:accPr>
                      <m:e>
                        <m:r>
                          <a:rPr lang="es-ES" sz="1100" b="1" i="1">
                            <a:latin typeface="Cambria Math" panose="02040503050406030204" pitchFamily="18" charset="0"/>
                          </a:rPr>
                          <m:t>𝒎</m:t>
                        </m:r>
                      </m:e>
                    </m:acc>
                  </m:oMath>
                </m:oMathPara>
              </a14:m>
              <a:endParaRPr lang="es-CO" sz="1100" b="1"/>
            </a:p>
          </xdr:txBody>
        </xdr:sp>
      </mc:Choice>
      <mc:Fallback xmlns="">
        <xdr:sp macro="" textlink="">
          <xdr:nvSpPr>
            <xdr:cNvPr id="17" name="CuadroTexto 16">
              <a:extLst>
                <a:ext uri="{FF2B5EF4-FFF2-40B4-BE49-F238E27FC236}">
                  <a16:creationId xmlns:a16="http://schemas.microsoft.com/office/drawing/2014/main" id="{CBC16D0C-74C8-42D7-A7E7-FAF88434E41C}"/>
                </a:ext>
              </a:extLst>
            </xdr:cNvPr>
            <xdr:cNvSpPr txBox="1"/>
          </xdr:nvSpPr>
          <xdr:spPr>
            <a:xfrm>
              <a:off x="2652713" y="29598938"/>
              <a:ext cx="16267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1" i="0">
                  <a:latin typeface="Cambria Math" panose="02040503050406030204" pitchFamily="18" charset="0"/>
                </a:rPr>
                <a:t>𝒎</a:t>
              </a:r>
              <a:r>
                <a:rPr lang="es-CO" sz="1100" b="1" i="0">
                  <a:latin typeface="Cambria Math" panose="02040503050406030204" pitchFamily="18" charset="0"/>
                </a:rPr>
                <a:t> ̅</a:t>
              </a:r>
              <a:endParaRPr lang="es-CO" sz="1100" b="1"/>
            </a:p>
          </xdr:txBody>
        </xdr:sp>
      </mc:Fallback>
    </mc:AlternateContent>
    <xdr:clientData/>
  </xdr:oneCellAnchor>
  <xdr:oneCellAnchor>
    <xdr:from>
      <xdr:col>20</xdr:col>
      <xdr:colOff>12701</xdr:colOff>
      <xdr:row>146</xdr:row>
      <xdr:rowOff>4763</xdr:rowOff>
    </xdr:from>
    <xdr:ext cx="117468" cy="179729"/>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000-000012000000}"/>
                </a:ext>
              </a:extLst>
            </xdr:cNvPr>
            <xdr:cNvSpPr txBox="1"/>
          </xdr:nvSpPr>
          <xdr:spPr>
            <a:xfrm>
              <a:off x="3927476" y="29589413"/>
              <a:ext cx="117468" cy="1797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acc>
                      <m:accPr>
                        <m:chr m:val="̅"/>
                        <m:ctrlPr>
                          <a:rPr lang="es-CO" sz="1100" b="1" i="1">
                            <a:latin typeface="Cambria Math" panose="02040503050406030204" pitchFamily="18" charset="0"/>
                          </a:rPr>
                        </m:ctrlPr>
                      </m:accPr>
                      <m:e>
                        <m:r>
                          <a:rPr lang="es-ES" sz="1100" b="1" i="1">
                            <a:latin typeface="Cambria Math" panose="02040503050406030204" pitchFamily="18" charset="0"/>
                          </a:rPr>
                          <m:t>𝒃</m:t>
                        </m:r>
                      </m:e>
                    </m:acc>
                  </m:oMath>
                </m:oMathPara>
              </a14:m>
              <a:endParaRPr lang="es-CO" sz="1100" b="1"/>
            </a:p>
          </xdr:txBody>
        </xdr:sp>
      </mc:Choice>
      <mc:Fallback xmlns="">
        <xdr:sp macro="" textlink="">
          <xdr:nvSpPr>
            <xdr:cNvPr id="18" name="CuadroTexto 17">
              <a:extLst>
                <a:ext uri="{FF2B5EF4-FFF2-40B4-BE49-F238E27FC236}">
                  <a16:creationId xmlns:a16="http://schemas.microsoft.com/office/drawing/2014/main" id="{18C38515-7FA3-47E4-896F-0923AF5092ED}"/>
                </a:ext>
              </a:extLst>
            </xdr:cNvPr>
            <xdr:cNvSpPr txBox="1"/>
          </xdr:nvSpPr>
          <xdr:spPr>
            <a:xfrm>
              <a:off x="3927476" y="29589413"/>
              <a:ext cx="117468" cy="1797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1" i="0">
                  <a:latin typeface="Cambria Math" panose="02040503050406030204" pitchFamily="18" charset="0"/>
                </a:rPr>
                <a:t>𝒃</a:t>
              </a:r>
              <a:r>
                <a:rPr lang="es-CO" sz="1100" b="1" i="0">
                  <a:latin typeface="Cambria Math" panose="02040503050406030204" pitchFamily="18" charset="0"/>
                </a:rPr>
                <a:t> ̅</a:t>
              </a:r>
              <a:endParaRPr lang="es-CO" sz="1100" b="1"/>
            </a:p>
          </xdr:txBody>
        </xdr:sp>
      </mc:Fallback>
    </mc:AlternateContent>
    <xdr:clientData/>
  </xdr:oneCellAnchor>
  <xdr:oneCellAnchor>
    <xdr:from>
      <xdr:col>8</xdr:col>
      <xdr:colOff>41276</xdr:colOff>
      <xdr:row>148</xdr:row>
      <xdr:rowOff>23814</xdr:rowOff>
    </xdr:from>
    <xdr:ext cx="162672" cy="172227"/>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000-000013000000}"/>
                </a:ext>
              </a:extLst>
            </xdr:cNvPr>
            <xdr:cNvSpPr txBox="1"/>
          </xdr:nvSpPr>
          <xdr:spPr>
            <a:xfrm>
              <a:off x="1501776" y="30614939"/>
              <a:ext cx="16267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acc>
                      <m:accPr>
                        <m:chr m:val="̅"/>
                        <m:ctrlPr>
                          <a:rPr lang="es-CO" sz="1100" b="1" i="1">
                            <a:latin typeface="Cambria Math" panose="02040503050406030204" pitchFamily="18" charset="0"/>
                          </a:rPr>
                        </m:ctrlPr>
                      </m:accPr>
                      <m:e>
                        <m:r>
                          <a:rPr lang="es-ES" sz="1100" b="1" i="1">
                            <a:latin typeface="Cambria Math" panose="02040503050406030204" pitchFamily="18" charset="0"/>
                          </a:rPr>
                          <m:t>𝒎</m:t>
                        </m:r>
                      </m:e>
                    </m:acc>
                  </m:oMath>
                </m:oMathPara>
              </a14:m>
              <a:endParaRPr lang="es-CO" sz="1100" b="1"/>
            </a:p>
          </xdr:txBody>
        </xdr:sp>
      </mc:Choice>
      <mc:Fallback xmlns="">
        <xdr:sp macro="" textlink="">
          <xdr:nvSpPr>
            <xdr:cNvPr id="19" name="CuadroTexto 18">
              <a:extLst>
                <a:ext uri="{FF2B5EF4-FFF2-40B4-BE49-F238E27FC236}">
                  <a16:creationId xmlns:a16="http://schemas.microsoft.com/office/drawing/2014/main" id="{8C6C9D6F-7D08-48E2-9719-32E6BA677D8E}"/>
                </a:ext>
              </a:extLst>
            </xdr:cNvPr>
            <xdr:cNvSpPr txBox="1"/>
          </xdr:nvSpPr>
          <xdr:spPr>
            <a:xfrm>
              <a:off x="1501776" y="30614939"/>
              <a:ext cx="16267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1" i="0">
                  <a:latin typeface="Cambria Math" panose="02040503050406030204" pitchFamily="18" charset="0"/>
                </a:rPr>
                <a:t>𝒎</a:t>
              </a:r>
              <a:r>
                <a:rPr lang="es-CO" sz="1100" b="1" i="0">
                  <a:latin typeface="Cambria Math" panose="02040503050406030204" pitchFamily="18" charset="0"/>
                </a:rPr>
                <a:t> ̅</a:t>
              </a:r>
              <a:endParaRPr lang="es-CO" sz="1100" b="1"/>
            </a:p>
          </xdr:txBody>
        </xdr:sp>
      </mc:Fallback>
    </mc:AlternateContent>
    <xdr:clientData/>
  </xdr:oneCellAnchor>
  <xdr:oneCellAnchor>
    <xdr:from>
      <xdr:col>16</xdr:col>
      <xdr:colOff>157164</xdr:colOff>
      <xdr:row>148</xdr:row>
      <xdr:rowOff>30163</xdr:rowOff>
    </xdr:from>
    <xdr:ext cx="117468" cy="179729"/>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000-000014000000}"/>
                </a:ext>
              </a:extLst>
            </xdr:cNvPr>
            <xdr:cNvSpPr txBox="1"/>
          </xdr:nvSpPr>
          <xdr:spPr>
            <a:xfrm>
              <a:off x="3173414" y="30621288"/>
              <a:ext cx="117468" cy="1797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acc>
                      <m:accPr>
                        <m:chr m:val="̅"/>
                        <m:ctrlPr>
                          <a:rPr lang="es-CO" sz="1100" b="1" i="1">
                            <a:latin typeface="Cambria Math" panose="02040503050406030204" pitchFamily="18" charset="0"/>
                          </a:rPr>
                        </m:ctrlPr>
                      </m:accPr>
                      <m:e>
                        <m:r>
                          <a:rPr lang="es-ES" sz="1100" b="1" i="1">
                            <a:latin typeface="Cambria Math" panose="02040503050406030204" pitchFamily="18" charset="0"/>
                          </a:rPr>
                          <m:t>𝒃</m:t>
                        </m:r>
                      </m:e>
                    </m:acc>
                  </m:oMath>
                </m:oMathPara>
              </a14:m>
              <a:endParaRPr lang="es-CO" sz="1100" b="1"/>
            </a:p>
          </xdr:txBody>
        </xdr:sp>
      </mc:Choice>
      <mc:Fallback xmlns="">
        <xdr:sp macro="" textlink="">
          <xdr:nvSpPr>
            <xdr:cNvPr id="20" name="CuadroTexto 19">
              <a:extLst>
                <a:ext uri="{FF2B5EF4-FFF2-40B4-BE49-F238E27FC236}">
                  <a16:creationId xmlns:a16="http://schemas.microsoft.com/office/drawing/2014/main" id="{9D2CFF1F-0A0E-48BA-A687-39072E2726E3}"/>
                </a:ext>
              </a:extLst>
            </xdr:cNvPr>
            <xdr:cNvSpPr txBox="1"/>
          </xdr:nvSpPr>
          <xdr:spPr>
            <a:xfrm>
              <a:off x="3173414" y="30621288"/>
              <a:ext cx="117468" cy="1797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1" i="0">
                  <a:latin typeface="Cambria Math" panose="02040503050406030204" pitchFamily="18" charset="0"/>
                </a:rPr>
                <a:t>𝒃</a:t>
              </a:r>
              <a:r>
                <a:rPr lang="es-CO" sz="1100" b="1" i="0">
                  <a:latin typeface="Cambria Math" panose="02040503050406030204" pitchFamily="18" charset="0"/>
                </a:rPr>
                <a:t> ̅</a:t>
              </a:r>
              <a:endParaRPr lang="es-CO" sz="1100" b="1"/>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editAs="oneCell">
    <xdr:from>
      <xdr:col>11</xdr:col>
      <xdr:colOff>103413</xdr:colOff>
      <xdr:row>2</xdr:row>
      <xdr:rowOff>10885</xdr:rowOff>
    </xdr:from>
    <xdr:to>
      <xdr:col>18</xdr:col>
      <xdr:colOff>156481</xdr:colOff>
      <xdr:row>18</xdr:row>
      <xdr:rowOff>115660</xdr:rowOff>
    </xdr:to>
    <xdr:pic>
      <xdr:nvPicPr>
        <xdr:cNvPr id="2065" name="1 Imagen">
          <a:extLst>
            <a:ext uri="{FF2B5EF4-FFF2-40B4-BE49-F238E27FC236}">
              <a16:creationId xmlns:a16="http://schemas.microsoft.com/office/drawing/2014/main" id="{00000000-0008-0000-0100-000011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4520" y="419099"/>
          <a:ext cx="6448425" cy="3238500"/>
        </a:xfrm>
        <a:prstGeom prst="rect">
          <a:avLst/>
        </a:prstGeom>
        <a:noFill/>
        <a:ln w="9525">
          <a:solidFill>
            <a:srgbClr val="4F81BD"/>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114300</xdr:colOff>
      <xdr:row>30</xdr:row>
      <xdr:rowOff>180974</xdr:rowOff>
    </xdr:from>
    <xdr:to>
      <xdr:col>12</xdr:col>
      <xdr:colOff>438150</xdr:colOff>
      <xdr:row>44</xdr:row>
      <xdr:rowOff>9525</xdr:rowOff>
    </xdr:to>
    <xdr:graphicFrame macro="">
      <xdr:nvGraphicFramePr>
        <xdr:cNvPr id="2" name="Gráfico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95250</xdr:colOff>
      <xdr:row>46</xdr:row>
      <xdr:rowOff>0</xdr:rowOff>
    </xdr:from>
    <xdr:to>
      <xdr:col>12</xdr:col>
      <xdr:colOff>419100</xdr:colOff>
      <xdr:row>58</xdr:row>
      <xdr:rowOff>190500</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95250</xdr:colOff>
      <xdr:row>61</xdr:row>
      <xdr:rowOff>0</xdr:rowOff>
    </xdr:from>
    <xdr:to>
      <xdr:col>12</xdr:col>
      <xdr:colOff>419100</xdr:colOff>
      <xdr:row>74</xdr:row>
      <xdr:rowOff>9525</xdr:rowOff>
    </xdr:to>
    <xdr:graphicFrame macro="">
      <xdr:nvGraphicFramePr>
        <xdr:cNvPr id="4" name="Gráfico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95251</xdr:colOff>
      <xdr:row>77</xdr:row>
      <xdr:rowOff>0</xdr:rowOff>
    </xdr:from>
    <xdr:to>
      <xdr:col>12</xdr:col>
      <xdr:colOff>459441</xdr:colOff>
      <xdr:row>90</xdr:row>
      <xdr:rowOff>19050</xdr:rowOff>
    </xdr:to>
    <xdr:graphicFrame macro="">
      <xdr:nvGraphicFramePr>
        <xdr:cNvPr id="9" name="Gráfico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1</xdr:row>
          <xdr:rowOff>161925</xdr:rowOff>
        </xdr:from>
        <xdr:to>
          <xdr:col>12</xdr:col>
          <xdr:colOff>866775</xdr:colOff>
          <xdr:row>5</xdr:row>
          <xdr:rowOff>47625</xdr:rowOff>
        </xdr:to>
        <xdr:sp macro="" textlink="">
          <xdr:nvSpPr>
            <xdr:cNvPr id="22571" name="Button 43" hidden="1">
              <a:extLst>
                <a:ext uri="{63B3BB69-23CF-44E3-9099-C40C66FF867C}">
                  <a14:compatExt spid="_x0000_s22571"/>
                </a:ext>
                <a:ext uri="{FF2B5EF4-FFF2-40B4-BE49-F238E27FC236}">
                  <a16:creationId xmlns:a16="http://schemas.microsoft.com/office/drawing/2014/main" id="{00000000-0008-0000-0300-00002B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ea typeface="Calibri"/>
                  <a:cs typeface="Calibri"/>
                </a:rPr>
                <a:t>Importar</a:t>
              </a:r>
            </a:p>
            <a:p>
              <a:pPr algn="ctr" rtl="0">
                <a:defRPr sz="1000"/>
              </a:pPr>
              <a:r>
                <a:rPr lang="es-CO" sz="1200" b="1" i="0" u="none" strike="noStrike" baseline="0">
                  <a:solidFill>
                    <a:srgbClr val="0000FF"/>
                  </a:solidFill>
                  <a:latin typeface="Calibri"/>
                  <a:ea typeface="Calibri"/>
                  <a:cs typeface="Calibri"/>
                </a:rPr>
                <a:t>Datos</a:t>
              </a:r>
            </a:p>
            <a:p>
              <a:pPr algn="ctr" rtl="0">
                <a:defRPr sz="1000"/>
              </a:pPr>
              <a:r>
                <a:rPr lang="es-CO" sz="1200" b="1" i="0" u="none" strike="noStrike" baseline="0">
                  <a:solidFill>
                    <a:srgbClr val="0000FF"/>
                  </a:solidFill>
                  <a:latin typeface="Calibri"/>
                  <a:ea typeface="Calibri"/>
                  <a:cs typeface="Calibri"/>
                </a:rPr>
                <a:t>- SRP-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22573" name="Button 45" hidden="1">
              <a:extLst>
                <a:ext uri="{63B3BB69-23CF-44E3-9099-C40C66FF867C}">
                  <a14:compatExt spid="_x0000_s22573"/>
                </a:ext>
                <a:ext uri="{FF2B5EF4-FFF2-40B4-BE49-F238E27FC236}">
                  <a16:creationId xmlns:a16="http://schemas.microsoft.com/office/drawing/2014/main" id="{00000000-0008-0000-0300-00002D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ea typeface="Calibri"/>
                  <a:cs typeface="Calibri"/>
                </a:rPr>
                <a:t>Importar</a:t>
              </a:r>
            </a:p>
            <a:p>
              <a:pPr algn="ctr" rtl="0">
                <a:defRPr sz="1000"/>
              </a:pPr>
              <a:r>
                <a:rPr lang="es-CO" sz="1100" b="1" i="0" u="none" strike="noStrike" baseline="0">
                  <a:solidFill>
                    <a:srgbClr val="008080"/>
                  </a:solidFill>
                  <a:latin typeface="Calibri"/>
                  <a:ea typeface="Calibri"/>
                  <a:cs typeface="Calibri"/>
                </a:rPr>
                <a:t>Datos</a:t>
              </a:r>
            </a:p>
            <a:p>
              <a:pPr algn="ctr" rtl="0">
                <a:defRPr sz="1000"/>
              </a:pPr>
              <a:r>
                <a:rPr lang="es-CO" sz="1100" b="1" i="0" u="none" strike="noStrike" baseline="0">
                  <a:solidFill>
                    <a:srgbClr val="008080"/>
                  </a:solidFill>
                  <a:latin typeface="Calibri"/>
                  <a:ea typeface="Calibri"/>
                  <a:cs typeface="Calibri"/>
                </a:rPr>
                <a:t>Condic. Ambient.</a:t>
              </a:r>
            </a:p>
          </xdr:txBody>
        </xdr:sp>
        <xdr:clientData fPrintsWithSheet="0"/>
      </xdr:twoCellAnchor>
    </mc:Choice>
    <mc:Fallback/>
  </mc:AlternateContent>
  <xdr:twoCellAnchor editAs="oneCell">
    <xdr:from>
      <xdr:col>1</xdr:col>
      <xdr:colOff>47625</xdr:colOff>
      <xdr:row>2</xdr:row>
      <xdr:rowOff>152400</xdr:rowOff>
    </xdr:from>
    <xdr:to>
      <xdr:col>4</xdr:col>
      <xdr:colOff>810177</xdr:colOff>
      <xdr:row>17</xdr:row>
      <xdr:rowOff>181392</xdr:rowOff>
    </xdr:to>
    <xdr:pic>
      <xdr:nvPicPr>
        <xdr:cNvPr id="4" name="Imagen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247650" y="552450"/>
          <a:ext cx="3953427" cy="29912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152400</xdr:colOff>
          <xdr:row>1</xdr:row>
          <xdr:rowOff>161925</xdr:rowOff>
        </xdr:from>
        <xdr:to>
          <xdr:col>12</xdr:col>
          <xdr:colOff>885825</xdr:colOff>
          <xdr:row>5</xdr:row>
          <xdr:rowOff>38100</xdr:rowOff>
        </xdr:to>
        <xdr:sp macro="" textlink="">
          <xdr:nvSpPr>
            <xdr:cNvPr id="15405" name="Button 45" hidden="1">
              <a:extLst>
                <a:ext uri="{63B3BB69-23CF-44E3-9099-C40C66FF867C}">
                  <a14:compatExt spid="_x0000_s15405"/>
                </a:ext>
                <a:ext uri="{FF2B5EF4-FFF2-40B4-BE49-F238E27FC236}">
                  <a16:creationId xmlns:a16="http://schemas.microsoft.com/office/drawing/2014/main" id="{00000000-0008-0000-0400-00002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ea typeface="Calibri"/>
                  <a:cs typeface="Calibri"/>
                </a:rPr>
                <a:t>Importar</a:t>
              </a:r>
            </a:p>
            <a:p>
              <a:pPr algn="ctr" rtl="0">
                <a:defRPr sz="1000"/>
              </a:pPr>
              <a:r>
                <a:rPr lang="es-CO" sz="1200" b="1" i="0" u="none" strike="noStrike" baseline="0">
                  <a:solidFill>
                    <a:srgbClr val="0000FF"/>
                  </a:solidFill>
                  <a:latin typeface="Calibri"/>
                  <a:ea typeface="Calibri"/>
                  <a:cs typeface="Calibri"/>
                </a:rPr>
                <a:t>Datos</a:t>
              </a:r>
            </a:p>
            <a:p>
              <a:pPr algn="ctr" rtl="0">
                <a:defRPr sz="1000"/>
              </a:pPr>
              <a:r>
                <a:rPr lang="es-CO" sz="1200" b="1" i="0" u="none" strike="noStrike" baseline="0">
                  <a:solidFill>
                    <a:srgbClr val="0000FF"/>
                  </a:solidFill>
                  <a:latin typeface="Calibri"/>
                  <a:ea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15409" name="Button 49" hidden="1">
              <a:extLst>
                <a:ext uri="{63B3BB69-23CF-44E3-9099-C40C66FF867C}">
                  <a14:compatExt spid="_x0000_s15409"/>
                </a:ext>
                <a:ext uri="{FF2B5EF4-FFF2-40B4-BE49-F238E27FC236}">
                  <a16:creationId xmlns:a16="http://schemas.microsoft.com/office/drawing/2014/main" id="{00000000-0008-0000-0400-00003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ea typeface="Calibri"/>
                  <a:cs typeface="Calibri"/>
                </a:rPr>
                <a:t>Importar</a:t>
              </a:r>
            </a:p>
            <a:p>
              <a:pPr algn="ctr" rtl="0">
                <a:defRPr sz="1000"/>
              </a:pPr>
              <a:r>
                <a:rPr lang="es-CO" sz="1100" b="1" i="0" u="none" strike="noStrike" baseline="0">
                  <a:solidFill>
                    <a:srgbClr val="008080"/>
                  </a:solidFill>
                  <a:latin typeface="Calibri"/>
                  <a:ea typeface="Calibri"/>
                  <a:cs typeface="Calibri"/>
                </a:rPr>
                <a:t>Datos</a:t>
              </a:r>
            </a:p>
            <a:p>
              <a:pPr algn="ctr" rtl="0">
                <a:defRPr sz="1000"/>
              </a:pPr>
              <a:r>
                <a:rPr lang="es-CO" sz="1100" b="1" i="0" u="none" strike="noStrike" baseline="0">
                  <a:solidFill>
                    <a:srgbClr val="008080"/>
                  </a:solidFill>
                  <a:latin typeface="Calibri"/>
                  <a:ea typeface="Calibri"/>
                  <a:cs typeface="Calibri"/>
                </a:rPr>
                <a:t>Condic. Ambient.</a:t>
              </a:r>
            </a:p>
          </xdr:txBody>
        </xdr:sp>
        <xdr:clientData fPrintsWithSheet="0"/>
      </xdr:twoCellAnchor>
    </mc:Choice>
    <mc:Fallback/>
  </mc:AlternateContent>
  <xdr:twoCellAnchor editAs="oneCell">
    <xdr:from>
      <xdr:col>1</xdr:col>
      <xdr:colOff>104775</xdr:colOff>
      <xdr:row>1</xdr:row>
      <xdr:rowOff>38100</xdr:rowOff>
    </xdr:from>
    <xdr:to>
      <xdr:col>4</xdr:col>
      <xdr:colOff>867327</xdr:colOff>
      <xdr:row>22</xdr:row>
      <xdr:rowOff>19624</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304800" y="238125"/>
          <a:ext cx="3953427" cy="411537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1</xdr:row>
          <xdr:rowOff>161925</xdr:rowOff>
        </xdr:from>
        <xdr:to>
          <xdr:col>12</xdr:col>
          <xdr:colOff>876300</xdr:colOff>
          <xdr:row>5</xdr:row>
          <xdr:rowOff>38100</xdr:rowOff>
        </xdr:to>
        <xdr:sp macro="" textlink="">
          <xdr:nvSpPr>
            <xdr:cNvPr id="38931" name="Button 19" hidden="1">
              <a:extLst>
                <a:ext uri="{63B3BB69-23CF-44E3-9099-C40C66FF867C}">
                  <a14:compatExt spid="_x0000_s38931"/>
                </a:ext>
                <a:ext uri="{FF2B5EF4-FFF2-40B4-BE49-F238E27FC236}">
                  <a16:creationId xmlns:a16="http://schemas.microsoft.com/office/drawing/2014/main" id="{00000000-0008-0000-0500-00001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ea typeface="Calibri"/>
                  <a:cs typeface="Calibri"/>
                </a:rPr>
                <a:t>Importar</a:t>
              </a:r>
            </a:p>
            <a:p>
              <a:pPr algn="ctr" rtl="0">
                <a:defRPr sz="1000"/>
              </a:pPr>
              <a:r>
                <a:rPr lang="es-CO" sz="1200" b="1" i="0" u="none" strike="noStrike" baseline="0">
                  <a:solidFill>
                    <a:srgbClr val="0000FF"/>
                  </a:solidFill>
                  <a:latin typeface="Calibri"/>
                  <a:ea typeface="Calibri"/>
                  <a:cs typeface="Calibri"/>
                </a:rPr>
                <a:t>Datos</a:t>
              </a:r>
            </a:p>
            <a:p>
              <a:pPr algn="ctr" rtl="0">
                <a:defRPr sz="1000"/>
              </a:pPr>
              <a:r>
                <a:rPr lang="es-CO" sz="1200" b="1" i="0" u="none" strike="noStrike" baseline="0">
                  <a:solidFill>
                    <a:srgbClr val="0000FF"/>
                  </a:solidFill>
                  <a:latin typeface="Calibri"/>
                  <a:ea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38932" name="Button 20" hidden="1">
              <a:extLst>
                <a:ext uri="{63B3BB69-23CF-44E3-9099-C40C66FF867C}">
                  <a14:compatExt spid="_x0000_s38932"/>
                </a:ext>
                <a:ext uri="{FF2B5EF4-FFF2-40B4-BE49-F238E27FC236}">
                  <a16:creationId xmlns:a16="http://schemas.microsoft.com/office/drawing/2014/main" id="{00000000-0008-0000-0500-00001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ea typeface="Calibri"/>
                  <a:cs typeface="Calibri"/>
                </a:rPr>
                <a:t>Importar</a:t>
              </a:r>
            </a:p>
            <a:p>
              <a:pPr algn="ctr" rtl="0">
                <a:defRPr sz="1000"/>
              </a:pPr>
              <a:r>
                <a:rPr lang="es-CO" sz="1100" b="1" i="0" u="none" strike="noStrike" baseline="0">
                  <a:solidFill>
                    <a:srgbClr val="008080"/>
                  </a:solidFill>
                  <a:latin typeface="Calibri"/>
                  <a:ea typeface="Calibri"/>
                  <a:cs typeface="Calibri"/>
                </a:rPr>
                <a:t>Datos</a:t>
              </a:r>
            </a:p>
            <a:p>
              <a:pPr algn="ctr" rtl="0">
                <a:defRPr sz="1000"/>
              </a:pPr>
              <a:r>
                <a:rPr lang="es-CO" sz="1100" b="1" i="0" u="none" strike="noStrike" baseline="0">
                  <a:solidFill>
                    <a:srgbClr val="008080"/>
                  </a:solidFill>
                  <a:latin typeface="Calibri"/>
                  <a:ea typeface="Calibri"/>
                  <a:cs typeface="Calibri"/>
                </a:rPr>
                <a:t>Condic. Ambient.</a:t>
              </a:r>
            </a:p>
          </xdr:txBody>
        </xdr:sp>
        <xdr:clientData fPrintsWithSheet="0"/>
      </xdr:twoCellAnchor>
    </mc:Choice>
    <mc:Fallback/>
  </mc:AlternateContent>
  <xdr:twoCellAnchor editAs="oneCell">
    <xdr:from>
      <xdr:col>1</xdr:col>
      <xdr:colOff>114300</xdr:colOff>
      <xdr:row>1</xdr:row>
      <xdr:rowOff>57150</xdr:rowOff>
    </xdr:from>
    <xdr:to>
      <xdr:col>4</xdr:col>
      <xdr:colOff>876852</xdr:colOff>
      <xdr:row>22</xdr:row>
      <xdr:rowOff>38674</xdr:rowOff>
    </xdr:to>
    <xdr:pic>
      <xdr:nvPicPr>
        <xdr:cNvPr id="4" name="Imagen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314325" y="257175"/>
          <a:ext cx="3953427" cy="411537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1</xdr:row>
          <xdr:rowOff>161925</xdr:rowOff>
        </xdr:from>
        <xdr:to>
          <xdr:col>12</xdr:col>
          <xdr:colOff>876300</xdr:colOff>
          <xdr:row>5</xdr:row>
          <xdr:rowOff>38100</xdr:rowOff>
        </xdr:to>
        <xdr:sp macro="" textlink="">
          <xdr:nvSpPr>
            <xdr:cNvPr id="40979" name="Button 19" descr="Importar&#10;Datos&#10;" hidden="1">
              <a:extLst>
                <a:ext uri="{63B3BB69-23CF-44E3-9099-C40C66FF867C}">
                  <a14:compatExt spid="_x0000_s40979"/>
                </a:ext>
                <a:ext uri="{FF2B5EF4-FFF2-40B4-BE49-F238E27FC236}">
                  <a16:creationId xmlns:a16="http://schemas.microsoft.com/office/drawing/2014/main" id="{00000000-0008-0000-0600-000013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ea typeface="Calibri"/>
                  <a:cs typeface="Calibri"/>
                </a:rPr>
                <a:t>Importar</a:t>
              </a:r>
            </a:p>
            <a:p>
              <a:pPr algn="ctr" rtl="0">
                <a:defRPr sz="1000"/>
              </a:pPr>
              <a:r>
                <a:rPr lang="es-CO" sz="1200" b="1" i="0" u="none" strike="noStrike" baseline="0">
                  <a:solidFill>
                    <a:srgbClr val="0000FF"/>
                  </a:solidFill>
                  <a:latin typeface="Calibri"/>
                  <a:ea typeface="Calibri"/>
                  <a:cs typeface="Calibri"/>
                </a:rPr>
                <a:t>Datos</a:t>
              </a:r>
            </a:p>
            <a:p>
              <a:pPr algn="ctr" rtl="0">
                <a:defRPr sz="1000"/>
              </a:pPr>
              <a:r>
                <a:rPr lang="es-CO" sz="1200" b="1" i="0" u="none" strike="noStrike" baseline="0">
                  <a:solidFill>
                    <a:srgbClr val="0000FF"/>
                  </a:solidFill>
                  <a:latin typeface="Calibri"/>
                  <a:ea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40980" name="Button 20" hidden="1">
              <a:extLst>
                <a:ext uri="{63B3BB69-23CF-44E3-9099-C40C66FF867C}">
                  <a14:compatExt spid="_x0000_s40980"/>
                </a:ext>
                <a:ext uri="{FF2B5EF4-FFF2-40B4-BE49-F238E27FC236}">
                  <a16:creationId xmlns:a16="http://schemas.microsoft.com/office/drawing/2014/main" id="{00000000-0008-0000-0600-000014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ea typeface="Calibri"/>
                  <a:cs typeface="Calibri"/>
                </a:rPr>
                <a:t>Importar</a:t>
              </a:r>
            </a:p>
            <a:p>
              <a:pPr algn="ctr" rtl="0">
                <a:defRPr sz="1000"/>
              </a:pPr>
              <a:r>
                <a:rPr lang="es-CO" sz="1100" b="1" i="0" u="none" strike="noStrike" baseline="0">
                  <a:solidFill>
                    <a:srgbClr val="008080"/>
                  </a:solidFill>
                  <a:latin typeface="Calibri"/>
                  <a:ea typeface="Calibri"/>
                  <a:cs typeface="Calibri"/>
                </a:rPr>
                <a:t>Datos</a:t>
              </a:r>
            </a:p>
            <a:p>
              <a:pPr algn="ctr" rtl="0">
                <a:defRPr sz="1000"/>
              </a:pPr>
              <a:r>
                <a:rPr lang="es-CO" sz="1100" b="1" i="0" u="none" strike="noStrike" baseline="0">
                  <a:solidFill>
                    <a:srgbClr val="008080"/>
                  </a:solidFill>
                  <a:latin typeface="Calibri"/>
                  <a:ea typeface="Calibri"/>
                  <a:cs typeface="Calibri"/>
                </a:rPr>
                <a:t>Condic. Ambient.</a:t>
              </a:r>
            </a:p>
          </xdr:txBody>
        </xdr:sp>
        <xdr:clientData fPrintsWithSheet="0"/>
      </xdr:twoCellAnchor>
    </mc:Choice>
    <mc:Fallback/>
  </mc:AlternateContent>
  <xdr:twoCellAnchor editAs="oneCell">
    <xdr:from>
      <xdr:col>1</xdr:col>
      <xdr:colOff>114300</xdr:colOff>
      <xdr:row>1</xdr:row>
      <xdr:rowOff>19050</xdr:rowOff>
    </xdr:from>
    <xdr:to>
      <xdr:col>4</xdr:col>
      <xdr:colOff>914957</xdr:colOff>
      <xdr:row>22</xdr:row>
      <xdr:rowOff>10101</xdr:rowOff>
    </xdr:to>
    <xdr:pic>
      <xdr:nvPicPr>
        <xdr:cNvPr id="2" name="Imagen 1">
          <a:extLst>
            <a:ext uri="{FF2B5EF4-FFF2-40B4-BE49-F238E27FC236}">
              <a16:creationId xmlns:a16="http://schemas.microsoft.com/office/drawing/2014/main" id="{A8E476FF-C22F-4C43-BFB7-82012B7A55FB}"/>
            </a:ext>
          </a:extLst>
        </xdr:cNvPr>
        <xdr:cNvPicPr>
          <a:picLocks noChangeAspect="1"/>
        </xdr:cNvPicPr>
      </xdr:nvPicPr>
      <xdr:blipFill>
        <a:blip xmlns:r="http://schemas.openxmlformats.org/officeDocument/2006/relationships" r:embed="rId1"/>
        <a:stretch>
          <a:fillRect/>
        </a:stretch>
      </xdr:blipFill>
      <xdr:spPr>
        <a:xfrm>
          <a:off x="314325" y="219075"/>
          <a:ext cx="3991532" cy="412490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9526</xdr:colOff>
      <xdr:row>8</xdr:row>
      <xdr:rowOff>2</xdr:rowOff>
    </xdr:from>
    <xdr:to>
      <xdr:col>8</xdr:col>
      <xdr:colOff>82925</xdr:colOff>
      <xdr:row>10</xdr:row>
      <xdr:rowOff>2</xdr:rowOff>
    </xdr:to>
    <xdr:pic>
      <xdr:nvPicPr>
        <xdr:cNvPr id="29705" name="Imagen 1">
          <a:extLst>
            <a:ext uri="{FF2B5EF4-FFF2-40B4-BE49-F238E27FC236}">
              <a16:creationId xmlns:a16="http://schemas.microsoft.com/office/drawing/2014/main" id="{00000000-0008-0000-0700-00000974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1120" b="13467"/>
        <a:stretch/>
      </xdr:blipFill>
      <xdr:spPr bwMode="auto">
        <a:xfrm>
          <a:off x="2152651" y="1226346"/>
          <a:ext cx="1207294" cy="404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47625</xdr:colOff>
      <xdr:row>20</xdr:row>
      <xdr:rowOff>161925</xdr:rowOff>
    </xdr:from>
    <xdr:to>
      <xdr:col>4</xdr:col>
      <xdr:colOff>638175</xdr:colOff>
      <xdr:row>25</xdr:row>
      <xdr:rowOff>15637</xdr:rowOff>
    </xdr:to>
    <xdr:pic>
      <xdr:nvPicPr>
        <xdr:cNvPr id="2" name="Imagen 2">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4200525"/>
          <a:ext cx="2514600" cy="8538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238125</xdr:colOff>
      <xdr:row>21</xdr:row>
      <xdr:rowOff>66675</xdr:rowOff>
    </xdr:from>
    <xdr:to>
      <xdr:col>10</xdr:col>
      <xdr:colOff>419100</xdr:colOff>
      <xdr:row>26</xdr:row>
      <xdr:rowOff>80682</xdr:rowOff>
    </xdr:to>
    <xdr:pic>
      <xdr:nvPicPr>
        <xdr:cNvPr id="3" name="Imagen 3">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t="7785" r="34427" b="53291"/>
        <a:stretch>
          <a:fillRect/>
        </a:stretch>
      </xdr:blipFill>
      <xdr:spPr bwMode="auto">
        <a:xfrm>
          <a:off x="4505325" y="4295775"/>
          <a:ext cx="2924175" cy="1014132"/>
        </a:xfrm>
        <a:prstGeom prst="rect">
          <a:avLst/>
        </a:prstGeom>
        <a:noFill/>
        <a:ln w="9525">
          <a:solidFill>
            <a:schemeClr val="bg1">
              <a:lumMod val="65000"/>
            </a:schemeClr>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685800</xdr:colOff>
      <xdr:row>25</xdr:row>
      <xdr:rowOff>161925</xdr:rowOff>
    </xdr:from>
    <xdr:to>
      <xdr:col>6</xdr:col>
      <xdr:colOff>657225</xdr:colOff>
      <xdr:row>27</xdr:row>
      <xdr:rowOff>179294</xdr:rowOff>
    </xdr:to>
    <xdr:pic>
      <xdr:nvPicPr>
        <xdr:cNvPr id="4" name="Imagen 4">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85825" y="5200650"/>
          <a:ext cx="3352800" cy="3983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209550</xdr:colOff>
      <xdr:row>28</xdr:row>
      <xdr:rowOff>85725</xdr:rowOff>
    </xdr:from>
    <xdr:to>
      <xdr:col>4</xdr:col>
      <xdr:colOff>504825</xdr:colOff>
      <xdr:row>30</xdr:row>
      <xdr:rowOff>76201</xdr:rowOff>
    </xdr:to>
    <xdr:pic>
      <xdr:nvPicPr>
        <xdr:cNvPr id="5" name="Imagen 5">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9575" y="5695950"/>
          <a:ext cx="2219325" cy="390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228600</xdr:colOff>
      <xdr:row>31</xdr:row>
      <xdr:rowOff>104775</xdr:rowOff>
    </xdr:from>
    <xdr:to>
      <xdr:col>4</xdr:col>
      <xdr:colOff>381000</xdr:colOff>
      <xdr:row>33</xdr:row>
      <xdr:rowOff>57150</xdr:rowOff>
    </xdr:to>
    <xdr:pic>
      <xdr:nvPicPr>
        <xdr:cNvPr id="6" name="Imagen 6">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371600" y="6305550"/>
          <a:ext cx="113347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51955</xdr:colOff>
      <xdr:row>8</xdr:row>
      <xdr:rowOff>51954</xdr:rowOff>
    </xdr:from>
    <xdr:to>
      <xdr:col>26</xdr:col>
      <xdr:colOff>418173</xdr:colOff>
      <xdr:row>23</xdr:row>
      <xdr:rowOff>48785</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207818</xdr:colOff>
      <xdr:row>27</xdr:row>
      <xdr:rowOff>0</xdr:rowOff>
    </xdr:from>
    <xdr:to>
      <xdr:col>14</xdr:col>
      <xdr:colOff>531668</xdr:colOff>
      <xdr:row>46</xdr:row>
      <xdr:rowOff>2802</xdr:rowOff>
    </xdr:to>
    <xdr:graphicFrame macro="">
      <xdr:nvGraphicFramePr>
        <xdr:cNvPr id="8" name="4 Gráfico">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17319</xdr:colOff>
      <xdr:row>27</xdr:row>
      <xdr:rowOff>1</xdr:rowOff>
    </xdr:from>
    <xdr:to>
      <xdr:col>21</xdr:col>
      <xdr:colOff>567543</xdr:colOff>
      <xdr:row>46</xdr:row>
      <xdr:rowOff>4122</xdr:rowOff>
    </xdr:to>
    <xdr:graphicFrame macro="">
      <xdr:nvGraphicFramePr>
        <xdr:cNvPr id="9" name="4 Gráfico">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6804</xdr:colOff>
      <xdr:row>13</xdr:row>
      <xdr:rowOff>33111</xdr:rowOff>
    </xdr:from>
    <xdr:to>
      <xdr:col>11</xdr:col>
      <xdr:colOff>512536</xdr:colOff>
      <xdr:row>27</xdr:row>
      <xdr:rowOff>96442</xdr:rowOff>
    </xdr:to>
    <xdr:graphicFrame macro="">
      <xdr:nvGraphicFramePr>
        <xdr:cNvPr id="3" name="Gráfico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158750</xdr:colOff>
      <xdr:row>13</xdr:row>
      <xdr:rowOff>34019</xdr:rowOff>
    </xdr:from>
    <xdr:to>
      <xdr:col>18</xdr:col>
      <xdr:colOff>103867</xdr:colOff>
      <xdr:row>27</xdr:row>
      <xdr:rowOff>95536</xdr:rowOff>
    </xdr:to>
    <xdr:graphicFrame macro="">
      <xdr:nvGraphicFramePr>
        <xdr:cNvPr id="5" name="Gráfico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9</xdr:col>
      <xdr:colOff>9525</xdr:colOff>
      <xdr:row>11</xdr:row>
      <xdr:rowOff>108006</xdr:rowOff>
    </xdr:to>
    <xdr:pic>
      <xdr:nvPicPr>
        <xdr:cNvPr id="2" name="Imagen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57175" y="190500"/>
          <a:ext cx="6105525" cy="1632006"/>
        </a:xfrm>
        <a:prstGeom prst="rect">
          <a:avLst/>
        </a:prstGeom>
        <a:ln>
          <a:solidFill>
            <a:schemeClr val="accent1"/>
          </a:solidFill>
        </a:ln>
      </xdr:spPr>
    </xdr:pic>
    <xdr:clientData/>
  </xdr:twoCellAnchor>
  <xdr:twoCellAnchor editAs="oneCell">
    <xdr:from>
      <xdr:col>1</xdr:col>
      <xdr:colOff>0</xdr:colOff>
      <xdr:row>12</xdr:row>
      <xdr:rowOff>0</xdr:rowOff>
    </xdr:from>
    <xdr:to>
      <xdr:col>9</xdr:col>
      <xdr:colOff>0</xdr:colOff>
      <xdr:row>15</xdr:row>
      <xdr:rowOff>51389</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2"/>
        <a:stretch>
          <a:fillRect/>
        </a:stretch>
      </xdr:blipFill>
      <xdr:spPr>
        <a:xfrm>
          <a:off x="257175" y="1905000"/>
          <a:ext cx="6096000" cy="622889"/>
        </a:xfrm>
        <a:prstGeom prst="rect">
          <a:avLst/>
        </a:prstGeom>
        <a:ln>
          <a:solidFill>
            <a:schemeClr val="accent1"/>
          </a:solidFill>
        </a:ln>
      </xdr:spPr>
    </xdr:pic>
    <xdr:clientData/>
  </xdr:twoCellAnchor>
  <xdr:twoCellAnchor editAs="oneCell">
    <xdr:from>
      <xdr:col>1</xdr:col>
      <xdr:colOff>0</xdr:colOff>
      <xdr:row>16</xdr:row>
      <xdr:rowOff>0</xdr:rowOff>
    </xdr:from>
    <xdr:to>
      <xdr:col>9</xdr:col>
      <xdr:colOff>9525</xdr:colOff>
      <xdr:row>19</xdr:row>
      <xdr:rowOff>46781</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3"/>
        <a:stretch>
          <a:fillRect/>
        </a:stretch>
      </xdr:blipFill>
      <xdr:spPr>
        <a:xfrm>
          <a:off x="257175" y="2667000"/>
          <a:ext cx="6105525" cy="618281"/>
        </a:xfrm>
        <a:prstGeom prst="rect">
          <a:avLst/>
        </a:prstGeom>
        <a:ln>
          <a:solidFill>
            <a:schemeClr val="accent1"/>
          </a:solidFill>
        </a:ln>
      </xdr:spPr>
    </xdr:pic>
    <xdr:clientData/>
  </xdr:twoCellAnchor>
  <xdr:twoCellAnchor editAs="oneCell">
    <xdr:from>
      <xdr:col>1</xdr:col>
      <xdr:colOff>0</xdr:colOff>
      <xdr:row>20</xdr:row>
      <xdr:rowOff>0</xdr:rowOff>
    </xdr:from>
    <xdr:to>
      <xdr:col>8</xdr:col>
      <xdr:colOff>752475</xdr:colOff>
      <xdr:row>22</xdr:row>
      <xdr:rowOff>59688</xdr:rowOff>
    </xdr:to>
    <xdr:pic>
      <xdr:nvPicPr>
        <xdr:cNvPr id="9" name="Imagen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4"/>
        <a:stretch>
          <a:fillRect/>
        </a:stretch>
      </xdr:blipFill>
      <xdr:spPr>
        <a:xfrm>
          <a:off x="257175" y="3429000"/>
          <a:ext cx="6086475" cy="440688"/>
        </a:xfrm>
        <a:prstGeom prst="rect">
          <a:avLst/>
        </a:prstGeom>
        <a:ln>
          <a:solidFill>
            <a:schemeClr val="accent1"/>
          </a:solidFill>
        </a:ln>
      </xdr:spPr>
    </xdr:pic>
    <xdr:clientData/>
  </xdr:twoCellAnchor>
  <xdr:twoCellAnchor editAs="oneCell">
    <xdr:from>
      <xdr:col>1</xdr:col>
      <xdr:colOff>0</xdr:colOff>
      <xdr:row>23</xdr:row>
      <xdr:rowOff>0</xdr:rowOff>
    </xdr:from>
    <xdr:to>
      <xdr:col>9</xdr:col>
      <xdr:colOff>0</xdr:colOff>
      <xdr:row>25</xdr:row>
      <xdr:rowOff>97117</xdr:rowOff>
    </xdr:to>
    <xdr:pic>
      <xdr:nvPicPr>
        <xdr:cNvPr id="10" name="Imagen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5"/>
        <a:stretch>
          <a:fillRect/>
        </a:stretch>
      </xdr:blipFill>
      <xdr:spPr>
        <a:xfrm>
          <a:off x="257175" y="4000500"/>
          <a:ext cx="6096000" cy="478117"/>
        </a:xfrm>
        <a:prstGeom prst="rect">
          <a:avLst/>
        </a:prstGeom>
        <a:ln>
          <a:solidFill>
            <a:schemeClr val="accent1"/>
          </a:solidFill>
        </a:ln>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file:///\\168.176.124.240\168.176.124.240\168.176.124.240\Lab_Calibraci&#243;n\168.176.124.240\168.176.124.240\redmca\Lab_Calibraci&#243;n\redmca\C:\168.176.124.240\Users\JEN\Library\Application%20Support\Microsoft\Office\Office%202011%20AutoRecovery\t161006-003.xls?BA5A5ABE" TargetMode="External"/><Relationship Id="rId1" Type="http://schemas.openxmlformats.org/officeDocument/2006/relationships/externalLinkPath" Target="file:///\\BA5A5ABE\t161006-0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SRP"/>
      <sheetName val="Listas des"/>
    </sheetNames>
    <sheetDataSet>
      <sheetData sheetId="0" refreshError="1"/>
      <sheetData sheetId="1"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3:BI245"/>
  <sheetViews>
    <sheetView showGridLines="0" tabSelected="1" view="pageBreakPreview" zoomScale="120" zoomScaleNormal="120" zoomScaleSheetLayoutView="120" zoomScalePageLayoutView="120" workbookViewId="0">
      <selection activeCell="H11" sqref="H11"/>
    </sheetView>
  </sheetViews>
  <sheetFormatPr baseColWidth="10" defaultColWidth="2.7109375" defaultRowHeight="15" x14ac:dyDescent="0.25"/>
  <cols>
    <col min="1" max="12" width="2.7109375" customWidth="1"/>
    <col min="13" max="16" width="3.140625" customWidth="1"/>
    <col min="17" max="17" width="4.140625" style="12" customWidth="1"/>
    <col min="18" max="22" width="3.140625" customWidth="1"/>
    <col min="23" max="23" width="2.7109375" customWidth="1"/>
    <col min="24" max="24" width="3.140625" customWidth="1"/>
    <col min="25" max="25" width="4.42578125" customWidth="1"/>
    <col min="26" max="26" width="4.140625" customWidth="1"/>
    <col min="27" max="34" width="3.140625" customWidth="1"/>
    <col min="35" max="35" width="2.7109375" customWidth="1"/>
    <col min="36" max="36" width="4.42578125" customWidth="1"/>
    <col min="37" max="37" width="2.85546875" customWidth="1"/>
    <col min="38" max="253" width="11.42578125" customWidth="1"/>
  </cols>
  <sheetData>
    <row r="3" spans="1:37" ht="15" customHeight="1" x14ac:dyDescent="0.25">
      <c r="A3" s="826" t="s">
        <v>338</v>
      </c>
      <c r="B3" s="826"/>
      <c r="C3" s="826"/>
      <c r="D3" s="826"/>
      <c r="E3" s="826"/>
      <c r="F3" s="826"/>
      <c r="G3" s="826"/>
      <c r="H3" s="826"/>
      <c r="I3" s="826"/>
      <c r="J3" s="826"/>
      <c r="K3" s="826"/>
      <c r="L3" s="826"/>
      <c r="M3" s="826"/>
      <c r="N3" s="826"/>
      <c r="O3" s="826"/>
      <c r="P3" s="826"/>
      <c r="Q3" s="826"/>
      <c r="R3" s="826"/>
      <c r="S3" s="826"/>
      <c r="T3" s="826"/>
      <c r="U3" s="826"/>
      <c r="V3" s="826"/>
      <c r="W3" s="826"/>
      <c r="X3" s="826"/>
      <c r="Y3" s="826"/>
      <c r="Z3" s="826"/>
      <c r="AA3" s="826"/>
      <c r="AB3" s="826"/>
      <c r="AC3" s="826"/>
      <c r="AD3" s="826"/>
      <c r="AE3" s="826"/>
      <c r="AF3" s="826"/>
      <c r="AG3" s="826"/>
      <c r="AH3" s="826"/>
      <c r="AI3" s="826"/>
      <c r="AJ3" s="826"/>
    </row>
    <row r="4" spans="1:37" ht="15" customHeight="1" x14ac:dyDescent="0.25">
      <c r="A4" s="826"/>
      <c r="B4" s="826"/>
      <c r="C4" s="826"/>
      <c r="D4" s="826"/>
      <c r="E4" s="826"/>
      <c r="F4" s="826"/>
      <c r="G4" s="826"/>
      <c r="H4" s="826"/>
      <c r="I4" s="826"/>
      <c r="J4" s="826"/>
      <c r="K4" s="826"/>
      <c r="L4" s="826"/>
      <c r="M4" s="826"/>
      <c r="N4" s="826"/>
      <c r="O4" s="826"/>
      <c r="P4" s="826"/>
      <c r="Q4" s="826"/>
      <c r="R4" s="826"/>
      <c r="S4" s="826"/>
      <c r="T4" s="826"/>
      <c r="U4" s="826"/>
      <c r="V4" s="826"/>
      <c r="W4" s="826"/>
      <c r="X4" s="826"/>
      <c r="Y4" s="826"/>
      <c r="Z4" s="826"/>
      <c r="AA4" s="826"/>
      <c r="AB4" s="826"/>
      <c r="AC4" s="826"/>
      <c r="AD4" s="826"/>
      <c r="AE4" s="826"/>
      <c r="AF4" s="826"/>
      <c r="AG4" s="826"/>
      <c r="AH4" s="826"/>
      <c r="AI4" s="826"/>
      <c r="AJ4" s="826"/>
    </row>
    <row r="5" spans="1:37" ht="15" customHeight="1" x14ac:dyDescent="0.25">
      <c r="A5" s="826"/>
      <c r="B5" s="826"/>
      <c r="C5" s="826"/>
      <c r="D5" s="826"/>
      <c r="E5" s="826"/>
      <c r="F5" s="826"/>
      <c r="G5" s="826"/>
      <c r="H5" s="826"/>
      <c r="I5" s="826"/>
      <c r="J5" s="826"/>
      <c r="K5" s="826"/>
      <c r="L5" s="826"/>
      <c r="M5" s="826"/>
      <c r="N5" s="826"/>
      <c r="O5" s="826"/>
      <c r="P5" s="826"/>
      <c r="Q5" s="826"/>
      <c r="R5" s="826"/>
      <c r="S5" s="826"/>
      <c r="T5" s="826"/>
      <c r="U5" s="826"/>
      <c r="V5" s="826"/>
      <c r="W5" s="826"/>
      <c r="X5" s="826"/>
      <c r="Y5" s="826"/>
      <c r="Z5" s="826"/>
      <c r="AA5" s="826"/>
      <c r="AB5" s="826"/>
      <c r="AC5" s="826"/>
      <c r="AD5" s="826"/>
      <c r="AE5" s="826"/>
      <c r="AF5" s="826"/>
      <c r="AG5" s="826"/>
      <c r="AH5" s="826"/>
      <c r="AI5" s="826"/>
      <c r="AJ5" s="826"/>
    </row>
    <row r="6" spans="1:37" ht="15" customHeight="1" x14ac:dyDescent="0.25">
      <c r="A6" s="826"/>
      <c r="B6" s="826"/>
      <c r="C6" s="826"/>
      <c r="D6" s="826"/>
      <c r="E6" s="826"/>
      <c r="F6" s="826"/>
      <c r="G6" s="826"/>
      <c r="H6" s="826"/>
      <c r="I6" s="826"/>
      <c r="J6" s="826"/>
      <c r="K6" s="826"/>
      <c r="L6" s="826"/>
      <c r="M6" s="826"/>
      <c r="N6" s="826"/>
      <c r="O6" s="826"/>
      <c r="P6" s="826"/>
      <c r="Q6" s="826"/>
      <c r="R6" s="826"/>
      <c r="S6" s="826"/>
      <c r="T6" s="826"/>
      <c r="U6" s="826"/>
      <c r="V6" s="826"/>
      <c r="W6" s="826"/>
      <c r="X6" s="826"/>
      <c r="Y6" s="826"/>
      <c r="Z6" s="826"/>
      <c r="AA6" s="826"/>
      <c r="AB6" s="826"/>
      <c r="AC6" s="826"/>
      <c r="AD6" s="826"/>
      <c r="AE6" s="826"/>
      <c r="AF6" s="826"/>
      <c r="AG6" s="826"/>
      <c r="AH6" s="826"/>
      <c r="AI6" s="826"/>
      <c r="AJ6" s="826"/>
    </row>
    <row r="7" spans="1:37" ht="15" customHeight="1" x14ac:dyDescent="0.25">
      <c r="A7" s="377"/>
      <c r="B7" s="378"/>
      <c r="C7" s="378"/>
      <c r="D7" s="378"/>
      <c r="E7" s="378"/>
      <c r="F7" s="378"/>
      <c r="G7" s="378"/>
      <c r="H7" s="378"/>
      <c r="I7" s="378"/>
      <c r="J7" s="378"/>
      <c r="K7" s="378"/>
      <c r="L7" s="835" t="s">
        <v>346</v>
      </c>
      <c r="M7" s="835"/>
      <c r="N7" s="835"/>
      <c r="O7" s="835"/>
      <c r="P7" s="835"/>
      <c r="Q7" s="835"/>
      <c r="R7" s="835"/>
      <c r="S7" s="835"/>
      <c r="T7" s="835"/>
      <c r="U7" s="835"/>
      <c r="V7" s="835"/>
      <c r="W7" s="835"/>
      <c r="X7" s="835"/>
      <c r="Y7" s="835"/>
      <c r="Z7" s="835"/>
      <c r="AA7" s="835"/>
      <c r="AB7" s="379"/>
      <c r="AC7" s="380"/>
      <c r="AD7" s="380"/>
      <c r="AE7" s="380"/>
      <c r="AF7" s="380"/>
      <c r="AG7" s="380"/>
      <c r="AH7" s="380"/>
      <c r="AI7" s="380"/>
      <c r="AJ7" s="381"/>
    </row>
    <row r="8" spans="1:37" ht="2.25" customHeight="1" thickBot="1" x14ac:dyDescent="0.3">
      <c r="A8" s="377"/>
      <c r="B8" s="382"/>
      <c r="C8" s="383"/>
      <c r="D8" s="383"/>
      <c r="E8" s="383"/>
      <c r="F8" s="384"/>
      <c r="G8" s="384"/>
      <c r="H8" s="382"/>
      <c r="I8" s="382"/>
      <c r="J8" s="382"/>
      <c r="K8" s="382"/>
      <c r="L8" s="384"/>
      <c r="M8" s="384"/>
      <c r="N8" s="384"/>
      <c r="O8" s="385"/>
      <c r="P8" s="385"/>
      <c r="Q8" s="386"/>
      <c r="R8" s="385"/>
      <c r="S8" s="385"/>
      <c r="T8" s="385"/>
      <c r="U8" s="385"/>
      <c r="V8" s="385"/>
      <c r="W8" s="385"/>
      <c r="X8" s="382"/>
      <c r="Y8" s="382"/>
      <c r="Z8" s="382"/>
      <c r="AA8" s="382"/>
      <c r="AB8" s="382"/>
      <c r="AC8" s="382"/>
      <c r="AD8" s="382"/>
      <c r="AE8" s="382"/>
      <c r="AF8" s="382"/>
      <c r="AG8" s="382"/>
      <c r="AH8" s="382"/>
      <c r="AI8" s="382"/>
      <c r="AJ8" s="382"/>
    </row>
    <row r="9" spans="1:37" ht="15" customHeight="1" thickTop="1" x14ac:dyDescent="0.25">
      <c r="A9" s="377"/>
      <c r="B9" s="387" t="s">
        <v>20</v>
      </c>
      <c r="C9" s="51"/>
      <c r="D9" s="51"/>
      <c r="E9" s="51"/>
      <c r="F9" s="51"/>
      <c r="G9" s="51"/>
      <c r="H9" s="839">
        <v>46129</v>
      </c>
      <c r="I9" s="839"/>
      <c r="J9" s="839"/>
      <c r="K9" s="839"/>
      <c r="L9" s="690"/>
      <c r="M9" s="798" t="s">
        <v>19</v>
      </c>
      <c r="N9" s="798"/>
      <c r="O9" s="798"/>
      <c r="P9" s="798"/>
      <c r="Q9" s="824" t="s">
        <v>465</v>
      </c>
      <c r="R9" s="824"/>
      <c r="S9" s="824"/>
      <c r="T9" s="824"/>
      <c r="U9" s="824"/>
      <c r="V9" s="824"/>
      <c r="W9" s="824"/>
      <c r="X9" s="853" t="s">
        <v>151</v>
      </c>
      <c r="Y9" s="853"/>
      <c r="Z9" s="853"/>
      <c r="AA9" s="853"/>
      <c r="AB9" s="853"/>
      <c r="AC9" s="853"/>
      <c r="AD9" s="827" t="str">
        <f>"F"&amp;CONCATENATE(Q9,T25)</f>
        <v>FINT55554</v>
      </c>
      <c r="AE9" s="827"/>
      <c r="AF9" s="827"/>
      <c r="AG9" s="827"/>
      <c r="AH9" s="827"/>
      <c r="AI9" s="827"/>
      <c r="AJ9" s="827"/>
    </row>
    <row r="10" spans="1:37" ht="15" customHeight="1" thickBot="1" x14ac:dyDescent="0.3">
      <c r="A10" s="377"/>
      <c r="B10" s="51" t="s">
        <v>31</v>
      </c>
      <c r="C10" s="51"/>
      <c r="D10" s="51"/>
      <c r="E10" s="51"/>
      <c r="F10" s="51"/>
      <c r="G10" s="51"/>
      <c r="H10" s="840"/>
      <c r="I10" s="840"/>
      <c r="J10" s="840"/>
      <c r="K10" s="840"/>
      <c r="L10" s="690"/>
      <c r="M10" s="798"/>
      <c r="N10" s="798"/>
      <c r="O10" s="798"/>
      <c r="P10" s="798"/>
      <c r="Q10" s="825"/>
      <c r="R10" s="825"/>
      <c r="S10" s="825"/>
      <c r="T10" s="825"/>
      <c r="U10" s="825"/>
      <c r="V10" s="825"/>
      <c r="W10" s="825"/>
      <c r="X10" s="854"/>
      <c r="Y10" s="854"/>
      <c r="Z10" s="854"/>
      <c r="AA10" s="854"/>
      <c r="AB10" s="854"/>
      <c r="AC10" s="854"/>
      <c r="AD10" s="828"/>
      <c r="AE10" s="828"/>
      <c r="AF10" s="828"/>
      <c r="AG10" s="828"/>
      <c r="AH10" s="828"/>
      <c r="AI10" s="828"/>
      <c r="AJ10" s="828"/>
    </row>
    <row r="11" spans="1:37" ht="4.7" customHeight="1" thickTop="1" x14ac:dyDescent="0.25">
      <c r="B11" s="692"/>
      <c r="C11" s="692"/>
      <c r="D11" s="692"/>
      <c r="E11" s="692"/>
      <c r="F11" s="692"/>
      <c r="G11" s="692"/>
      <c r="H11" s="692"/>
      <c r="I11" s="692"/>
      <c r="J11" s="692"/>
      <c r="K11" s="692"/>
      <c r="L11" s="692"/>
      <c r="M11" s="692"/>
      <c r="N11" s="692"/>
      <c r="O11" s="692"/>
      <c r="P11" s="692"/>
      <c r="Q11" s="693"/>
      <c r="R11" s="388"/>
      <c r="S11" s="694"/>
      <c r="T11" s="694"/>
      <c r="U11" s="694"/>
      <c r="V11" s="694"/>
      <c r="W11" s="694"/>
      <c r="X11" s="694"/>
      <c r="Y11" s="694"/>
      <c r="Z11" s="694"/>
      <c r="AA11" s="694"/>
      <c r="AB11" s="389"/>
      <c r="AC11" s="389"/>
      <c r="AD11" s="389"/>
      <c r="AE11" s="389"/>
      <c r="AF11" s="389"/>
      <c r="AG11" s="389"/>
      <c r="AH11" s="389"/>
      <c r="AI11" s="389"/>
      <c r="AJ11" s="390"/>
    </row>
    <row r="12" spans="1:37" x14ac:dyDescent="0.25">
      <c r="B12" s="695"/>
      <c r="C12" s="695"/>
      <c r="D12" s="695"/>
      <c r="E12" s="695"/>
      <c r="F12" s="695"/>
      <c r="G12" s="695"/>
      <c r="H12" s="695"/>
      <c r="I12" s="695"/>
      <c r="J12" s="695"/>
      <c r="K12" s="695"/>
      <c r="L12" s="695"/>
      <c r="M12" s="695"/>
      <c r="N12" s="695"/>
      <c r="O12" s="695"/>
      <c r="P12" s="695"/>
      <c r="Q12" s="696"/>
      <c r="R12" s="391"/>
      <c r="S12" s="697"/>
      <c r="T12" s="697"/>
      <c r="U12" s="697"/>
      <c r="V12" s="697"/>
      <c r="W12" s="697"/>
      <c r="X12" s="697"/>
      <c r="Y12" s="697"/>
      <c r="Z12" s="697"/>
      <c r="AA12" s="697"/>
      <c r="AB12" s="380"/>
      <c r="AC12" s="380"/>
      <c r="AD12" s="380"/>
      <c r="AE12" s="380"/>
      <c r="AF12" s="380"/>
      <c r="AG12" s="380"/>
      <c r="AH12" s="380"/>
      <c r="AI12" s="380"/>
      <c r="AJ12" s="381"/>
    </row>
    <row r="13" spans="1:37" ht="15" customHeight="1" x14ac:dyDescent="0.25">
      <c r="B13" s="823" t="s">
        <v>393</v>
      </c>
      <c r="C13" s="823"/>
      <c r="D13" s="823"/>
      <c r="E13" s="823"/>
      <c r="F13" s="823"/>
      <c r="G13" s="255"/>
      <c r="H13" s="255"/>
      <c r="I13" s="255"/>
      <c r="J13" s="51"/>
      <c r="K13" s="852" t="s">
        <v>461</v>
      </c>
      <c r="L13" s="852"/>
      <c r="M13" s="852"/>
      <c r="N13" s="852"/>
      <c r="O13" s="852"/>
      <c r="P13" s="852"/>
      <c r="Q13" s="852"/>
      <c r="R13" s="852"/>
      <c r="S13" s="852"/>
      <c r="T13" s="852"/>
      <c r="U13" s="852"/>
      <c r="V13" s="852"/>
      <c r="W13" s="852"/>
      <c r="X13" s="852"/>
      <c r="Y13" s="852"/>
      <c r="Z13" s="852"/>
      <c r="AA13" s="852"/>
      <c r="AB13" s="852"/>
      <c r="AC13" s="852"/>
      <c r="AD13" s="852"/>
      <c r="AE13" s="852"/>
      <c r="AF13" s="852"/>
      <c r="AG13" s="852"/>
      <c r="AH13" s="852"/>
      <c r="AI13" s="852"/>
      <c r="AJ13" s="255"/>
      <c r="AK13" s="255"/>
    </row>
    <row r="14" spans="1:37" ht="15" customHeight="1" x14ac:dyDescent="0.25">
      <c r="B14" s="794" t="s">
        <v>21</v>
      </c>
      <c r="C14" s="794"/>
      <c r="D14" s="794"/>
      <c r="E14" s="794"/>
      <c r="F14" s="392"/>
      <c r="G14" s="393"/>
      <c r="H14" s="393"/>
      <c r="I14" s="393"/>
      <c r="J14" s="51"/>
      <c r="K14" s="886"/>
      <c r="L14" s="886"/>
      <c r="M14" s="886"/>
      <c r="N14" s="886"/>
      <c r="O14" s="886"/>
      <c r="P14" s="886"/>
      <c r="Q14" s="886"/>
      <c r="R14" s="886"/>
      <c r="S14" s="886"/>
      <c r="T14" s="886"/>
      <c r="U14" s="886"/>
      <c r="V14" s="886"/>
      <c r="W14" s="886"/>
      <c r="X14" s="886"/>
      <c r="Y14" s="886"/>
      <c r="Z14" s="886"/>
      <c r="AA14" s="886"/>
      <c r="AB14" s="886"/>
      <c r="AC14" s="886"/>
      <c r="AD14" s="886"/>
      <c r="AE14" s="886"/>
      <c r="AF14" s="886"/>
      <c r="AG14" s="886"/>
      <c r="AH14" s="886"/>
      <c r="AI14" s="886"/>
      <c r="AJ14" s="255"/>
      <c r="AK14" s="255"/>
    </row>
    <row r="15" spans="1:37" s="12" customFormat="1" ht="15" customHeight="1" x14ac:dyDescent="0.25">
      <c r="B15" s="682"/>
      <c r="C15" s="682"/>
      <c r="D15" s="682"/>
      <c r="E15" s="682"/>
      <c r="F15" s="394"/>
      <c r="G15" s="395"/>
      <c r="H15" s="395"/>
      <c r="I15" s="395"/>
      <c r="J15" s="698"/>
      <c r="K15" s="725"/>
      <c r="L15" s="725"/>
      <c r="M15" s="725"/>
      <c r="N15" s="725"/>
      <c r="O15" s="725"/>
      <c r="P15" s="725"/>
      <c r="Q15" s="725"/>
      <c r="R15" s="725"/>
      <c r="S15" s="725"/>
      <c r="T15" s="725"/>
      <c r="U15" s="725"/>
      <c r="V15" s="725"/>
      <c r="W15" s="725"/>
      <c r="X15" s="725"/>
      <c r="Y15" s="725"/>
      <c r="Z15" s="725"/>
      <c r="AA15" s="725"/>
      <c r="AB15" s="725"/>
      <c r="AC15" s="725"/>
      <c r="AD15" s="725"/>
      <c r="AE15" s="725"/>
      <c r="AF15" s="725"/>
      <c r="AG15" s="725"/>
      <c r="AH15" s="725"/>
      <c r="AI15" s="14"/>
      <c r="AJ15" s="14"/>
      <c r="AK15" s="14"/>
    </row>
    <row r="16" spans="1:37" s="12" customFormat="1" ht="15" customHeight="1" x14ac:dyDescent="0.25">
      <c r="B16" s="823" t="s">
        <v>388</v>
      </c>
      <c r="C16" s="823"/>
      <c r="D16" s="823"/>
      <c r="E16" s="823"/>
      <c r="F16" s="823"/>
      <c r="G16" s="823"/>
      <c r="H16" s="823"/>
      <c r="I16" s="823"/>
      <c r="J16" s="823"/>
      <c r="K16" s="852" t="s">
        <v>462</v>
      </c>
      <c r="L16" s="852"/>
      <c r="M16" s="852"/>
      <c r="N16" s="852"/>
      <c r="O16" s="852"/>
      <c r="P16" s="852"/>
      <c r="Q16" s="852"/>
      <c r="R16" s="852"/>
      <c r="S16" s="852"/>
      <c r="T16" s="852"/>
      <c r="U16" s="852"/>
      <c r="V16" s="852"/>
      <c r="W16" s="852"/>
      <c r="X16" s="890" t="s">
        <v>389</v>
      </c>
      <c r="Y16" s="890"/>
      <c r="Z16" s="890"/>
      <c r="AA16" s="890"/>
      <c r="AB16" s="887" t="s">
        <v>463</v>
      </c>
      <c r="AC16" s="887"/>
      <c r="AD16" s="887"/>
      <c r="AE16" s="887"/>
      <c r="AF16" s="887"/>
      <c r="AG16" s="887"/>
      <c r="AH16" s="887"/>
      <c r="AI16" s="887"/>
      <c r="AJ16" s="14"/>
      <c r="AK16" s="14"/>
    </row>
    <row r="17" spans="2:61" s="12" customFormat="1" ht="21" customHeight="1" x14ac:dyDescent="0.25">
      <c r="B17" s="794" t="s">
        <v>277</v>
      </c>
      <c r="C17" s="794"/>
      <c r="D17" s="794"/>
      <c r="E17" s="794"/>
      <c r="F17" s="794"/>
      <c r="G17" s="794"/>
      <c r="H17" s="794"/>
      <c r="I17" s="794"/>
      <c r="J17" s="684"/>
      <c r="K17" s="889"/>
      <c r="L17" s="889"/>
      <c r="M17" s="889"/>
      <c r="N17" s="889"/>
      <c r="O17" s="889"/>
      <c r="P17" s="889"/>
      <c r="Q17" s="889"/>
      <c r="R17" s="889"/>
      <c r="S17" s="889"/>
      <c r="T17" s="889"/>
      <c r="U17" s="889"/>
      <c r="V17" s="889"/>
      <c r="W17" s="889"/>
      <c r="X17" s="891" t="s">
        <v>354</v>
      </c>
      <c r="Y17" s="891"/>
      <c r="Z17" s="891"/>
      <c r="AA17" s="891"/>
      <c r="AB17" s="886"/>
      <c r="AC17" s="886"/>
      <c r="AD17" s="886"/>
      <c r="AE17" s="886"/>
      <c r="AF17" s="886"/>
      <c r="AG17" s="886"/>
      <c r="AH17" s="886"/>
      <c r="AI17" s="886"/>
      <c r="AJ17" s="14"/>
      <c r="AK17" s="14"/>
    </row>
    <row r="18" spans="2:61" x14ac:dyDescent="0.25">
      <c r="B18" s="684"/>
      <c r="C18" s="684"/>
      <c r="D18" s="684"/>
      <c r="E18" s="684"/>
      <c r="F18" s="684"/>
      <c r="G18" s="393"/>
      <c r="H18" s="393"/>
      <c r="I18" s="393"/>
      <c r="J18" s="393"/>
      <c r="K18" s="393"/>
      <c r="L18" s="393"/>
      <c r="M18" s="393"/>
      <c r="N18" s="393"/>
      <c r="O18" s="393"/>
      <c r="P18" s="393"/>
      <c r="Q18" s="395"/>
      <c r="R18" s="393"/>
      <c r="S18" s="393"/>
      <c r="T18" s="393"/>
      <c r="U18" s="393"/>
      <c r="V18" s="393"/>
      <c r="W18" s="393"/>
      <c r="X18" s="393"/>
      <c r="Y18" s="393"/>
      <c r="Z18" s="393"/>
      <c r="AA18" s="393"/>
      <c r="AB18" s="393"/>
      <c r="AC18" s="393"/>
      <c r="AD18" s="393"/>
      <c r="AE18" s="393"/>
      <c r="AF18" s="393"/>
      <c r="AG18" s="396"/>
      <c r="AH18" s="393"/>
      <c r="AI18" s="393"/>
      <c r="AJ18" s="393"/>
      <c r="AK18" s="397"/>
    </row>
    <row r="19" spans="2:61" ht="24.75" customHeight="1" x14ac:dyDescent="0.25">
      <c r="B19" s="799" t="s">
        <v>390</v>
      </c>
      <c r="C19" s="799"/>
      <c r="D19" s="799"/>
      <c r="E19" s="799"/>
      <c r="F19" s="799"/>
      <c r="G19" s="799"/>
      <c r="H19" s="799"/>
      <c r="I19" s="799"/>
      <c r="J19" s="51"/>
      <c r="K19" s="892" t="s">
        <v>468</v>
      </c>
      <c r="L19" s="892"/>
      <c r="M19" s="892"/>
      <c r="N19" s="892"/>
      <c r="O19" s="892"/>
      <c r="P19" s="892"/>
      <c r="Q19" s="892"/>
      <c r="R19" s="892"/>
      <c r="S19" s="892"/>
      <c r="T19" s="892"/>
      <c r="U19" s="892"/>
      <c r="V19" s="892"/>
      <c r="W19" s="892"/>
      <c r="X19" s="893" t="s">
        <v>391</v>
      </c>
      <c r="Y19" s="894"/>
      <c r="Z19" s="894"/>
      <c r="AA19" s="894"/>
      <c r="AB19" s="895" t="s">
        <v>467</v>
      </c>
      <c r="AC19" s="895"/>
      <c r="AD19" s="895"/>
      <c r="AE19" s="895"/>
      <c r="AF19" s="895"/>
      <c r="AG19" s="895"/>
      <c r="AH19" s="895"/>
      <c r="AI19" s="895"/>
      <c r="AJ19" s="255"/>
      <c r="AK19" s="255"/>
    </row>
    <row r="20" spans="2:61" ht="15" customHeight="1" x14ac:dyDescent="0.25">
      <c r="B20" s="794" t="s">
        <v>287</v>
      </c>
      <c r="C20" s="794"/>
      <c r="D20" s="794"/>
      <c r="E20" s="794"/>
      <c r="F20" s="794"/>
      <c r="G20" s="794"/>
      <c r="H20" s="794"/>
      <c r="I20" s="393"/>
      <c r="J20" s="393"/>
      <c r="K20" s="393"/>
      <c r="L20" s="393"/>
      <c r="M20" s="393"/>
      <c r="N20" s="393"/>
      <c r="O20" s="393"/>
      <c r="P20" s="393"/>
      <c r="Q20" s="393"/>
      <c r="R20" s="393"/>
      <c r="S20" s="393"/>
      <c r="T20" s="393"/>
      <c r="U20" s="393"/>
      <c r="V20" s="393"/>
      <c r="W20" s="393"/>
      <c r="X20" s="891" t="s">
        <v>387</v>
      </c>
      <c r="Y20" s="891"/>
      <c r="Z20" s="891"/>
      <c r="AA20" s="891"/>
      <c r="AB20" s="393"/>
      <c r="AC20" s="393"/>
      <c r="AD20" s="393"/>
      <c r="AE20" s="393"/>
      <c r="AF20" s="393"/>
      <c r="AG20" s="393"/>
      <c r="AH20" s="393"/>
      <c r="AI20" s="393"/>
      <c r="AJ20" s="393"/>
      <c r="AL20" s="795"/>
      <c r="AM20" s="795"/>
      <c r="AN20" s="795"/>
      <c r="AO20" s="795"/>
      <c r="AP20" s="795"/>
      <c r="AQ20" s="795"/>
      <c r="AR20" s="795"/>
      <c r="AS20" s="795"/>
      <c r="AT20" s="795"/>
      <c r="AU20" s="795"/>
      <c r="AV20" s="795"/>
      <c r="AW20" s="795"/>
      <c r="AX20" s="795"/>
      <c r="AY20" s="795"/>
      <c r="AZ20" s="795"/>
      <c r="BA20" s="795"/>
      <c r="BB20" s="795"/>
      <c r="BC20" s="795"/>
      <c r="BD20" s="795"/>
      <c r="BE20" s="795"/>
      <c r="BF20" s="795"/>
      <c r="BG20" s="795"/>
      <c r="BH20" s="795"/>
      <c r="BI20" s="795"/>
    </row>
    <row r="21" spans="2:61" ht="15" customHeight="1" x14ac:dyDescent="0.25">
      <c r="B21" s="684"/>
      <c r="C21" s="684"/>
      <c r="D21" s="684"/>
      <c r="E21" s="684"/>
      <c r="F21" s="684"/>
      <c r="G21" s="393"/>
      <c r="H21" s="393"/>
      <c r="I21" s="393"/>
      <c r="J21" s="393"/>
      <c r="K21" s="393"/>
      <c r="L21" s="393"/>
      <c r="M21" s="393"/>
      <c r="N21" s="393"/>
      <c r="O21" s="393"/>
      <c r="P21" s="393"/>
      <c r="Q21" s="395"/>
      <c r="R21" s="393"/>
      <c r="S21" s="393"/>
      <c r="T21" s="393"/>
      <c r="U21" s="393"/>
      <c r="V21" s="393"/>
      <c r="W21" s="393"/>
      <c r="X21" s="393"/>
      <c r="Y21" s="393"/>
      <c r="Z21" s="393"/>
      <c r="AA21" s="393"/>
      <c r="AB21" s="393"/>
      <c r="AC21" s="393"/>
      <c r="AD21" s="393"/>
      <c r="AE21" s="393"/>
      <c r="AF21" s="393"/>
      <c r="AG21" s="393"/>
      <c r="AH21" s="393"/>
      <c r="AI21" s="393"/>
      <c r="AJ21" s="393"/>
      <c r="AK21" s="377"/>
    </row>
    <row r="22" spans="2:61" ht="15" customHeight="1" x14ac:dyDescent="0.25">
      <c r="B22" s="823" t="s">
        <v>392</v>
      </c>
      <c r="C22" s="823"/>
      <c r="D22" s="823"/>
      <c r="E22" s="823"/>
      <c r="F22" s="823"/>
      <c r="G22" s="255"/>
      <c r="H22" s="255"/>
      <c r="I22" s="255"/>
      <c r="J22" s="51"/>
      <c r="K22" s="887" t="s">
        <v>464</v>
      </c>
      <c r="L22" s="887"/>
      <c r="M22" s="887"/>
      <c r="N22" s="887"/>
      <c r="O22" s="887"/>
      <c r="P22" s="887"/>
      <c r="Q22" s="887"/>
      <c r="R22" s="887"/>
      <c r="S22" s="887"/>
      <c r="T22" s="887"/>
      <c r="U22" s="887"/>
      <c r="V22" s="887"/>
      <c r="W22" s="887"/>
      <c r="X22" s="887"/>
      <c r="Y22" s="887"/>
      <c r="Z22" s="887"/>
      <c r="AA22" s="887"/>
      <c r="AB22" s="887"/>
      <c r="AC22" s="887"/>
      <c r="AD22" s="887"/>
      <c r="AE22" s="887"/>
      <c r="AF22" s="887"/>
      <c r="AG22" s="887"/>
      <c r="AH22" s="887"/>
      <c r="AI22" s="887"/>
      <c r="AJ22" s="255"/>
      <c r="AK22" s="255"/>
    </row>
    <row r="23" spans="2:61" ht="15" customHeight="1" x14ac:dyDescent="0.25">
      <c r="B23" s="794" t="s">
        <v>23</v>
      </c>
      <c r="C23" s="794"/>
      <c r="D23" s="794"/>
      <c r="E23" s="794"/>
      <c r="F23" s="794"/>
      <c r="G23" s="393"/>
      <c r="H23" s="393"/>
      <c r="I23" s="393"/>
      <c r="J23" s="393"/>
      <c r="K23" s="393"/>
      <c r="L23" s="393"/>
      <c r="M23" s="393"/>
      <c r="N23" s="393"/>
      <c r="O23" s="393"/>
      <c r="P23" s="393"/>
      <c r="Q23" s="395"/>
      <c r="R23" s="393"/>
      <c r="S23" s="393"/>
      <c r="T23" s="393"/>
      <c r="U23" s="393"/>
      <c r="V23" s="393"/>
      <c r="W23" s="393"/>
      <c r="X23" s="393"/>
      <c r="Y23" s="393"/>
      <c r="Z23" s="393"/>
      <c r="AA23" s="393"/>
      <c r="AB23" s="393"/>
      <c r="AC23" s="393"/>
      <c r="AD23" s="393"/>
      <c r="AE23" s="393"/>
      <c r="AF23" s="393"/>
      <c r="AG23" s="393"/>
      <c r="AH23" s="393"/>
      <c r="AI23" s="393"/>
      <c r="AJ23" s="393"/>
      <c r="AK23" s="377"/>
    </row>
    <row r="24" spans="2:61" ht="15" customHeight="1" x14ac:dyDescent="0.25">
      <c r="B24" s="684"/>
      <c r="C24" s="684"/>
      <c r="D24" s="684"/>
      <c r="E24" s="684"/>
      <c r="F24" s="684"/>
      <c r="G24" s="393"/>
      <c r="H24" s="393"/>
      <c r="I24" s="393"/>
      <c r="J24" s="393"/>
      <c r="K24" s="393"/>
      <c r="L24" s="393"/>
      <c r="M24" s="393"/>
      <c r="N24" s="393"/>
      <c r="O24" s="393"/>
      <c r="P24" s="393"/>
      <c r="Q24" s="395"/>
      <c r="R24" s="393"/>
      <c r="S24" s="393"/>
      <c r="T24" s="393"/>
      <c r="U24" s="393"/>
      <c r="V24" s="393"/>
      <c r="W24" s="393"/>
      <c r="X24" s="393"/>
      <c r="Y24" s="393"/>
      <c r="Z24" s="393"/>
      <c r="AA24" s="393"/>
      <c r="AB24" s="393"/>
      <c r="AC24" s="393"/>
      <c r="AD24" s="393"/>
      <c r="AE24" s="393"/>
      <c r="AF24" s="393"/>
      <c r="AG24" s="393"/>
      <c r="AH24" s="393"/>
      <c r="AI24" s="393"/>
      <c r="AJ24" s="393"/>
      <c r="AK24" s="377"/>
    </row>
    <row r="25" spans="2:61" ht="15" customHeight="1" x14ac:dyDescent="0.25">
      <c r="B25" s="823" t="s">
        <v>394</v>
      </c>
      <c r="C25" s="823"/>
      <c r="D25" s="823"/>
      <c r="E25" s="823"/>
      <c r="F25" s="823"/>
      <c r="G25" s="823"/>
      <c r="H25" s="255"/>
      <c r="I25" s="255"/>
      <c r="J25" s="51"/>
      <c r="K25" s="796" t="s">
        <v>451</v>
      </c>
      <c r="L25" s="796"/>
      <c r="M25" s="796"/>
      <c r="N25" s="796"/>
      <c r="O25" s="796"/>
      <c r="P25" s="796"/>
      <c r="Q25" s="796"/>
      <c r="R25" s="796"/>
      <c r="S25" s="398" t="s">
        <v>36</v>
      </c>
      <c r="T25" s="842">
        <v>554</v>
      </c>
      <c r="U25" s="796"/>
      <c r="V25" s="796"/>
      <c r="W25" s="796"/>
      <c r="X25" s="796"/>
      <c r="Y25" s="430"/>
      <c r="Z25" s="430"/>
      <c r="AA25" s="430"/>
      <c r="AB25" s="430"/>
      <c r="AC25" s="430"/>
      <c r="AD25" s="430"/>
      <c r="AE25" s="430"/>
      <c r="AF25" s="430"/>
      <c r="AG25" s="255"/>
      <c r="AH25" s="255"/>
      <c r="AI25" s="255"/>
      <c r="AJ25" s="255"/>
      <c r="AK25" s="377"/>
    </row>
    <row r="26" spans="2:61" ht="15" customHeight="1" x14ac:dyDescent="0.25">
      <c r="B26" s="794" t="s">
        <v>39</v>
      </c>
      <c r="C26" s="794"/>
      <c r="D26" s="794"/>
      <c r="E26" s="794"/>
      <c r="F26" s="794"/>
      <c r="G26" s="393"/>
      <c r="H26" s="393"/>
      <c r="I26" s="393"/>
      <c r="J26" s="393"/>
      <c r="K26" s="393"/>
      <c r="L26" s="393"/>
      <c r="M26" s="393"/>
      <c r="N26" s="393"/>
      <c r="O26" s="393"/>
      <c r="P26" s="393"/>
      <c r="Q26" s="395"/>
      <c r="R26" s="430"/>
      <c r="S26" s="393"/>
      <c r="T26" s="393"/>
      <c r="U26" s="393"/>
      <c r="V26" s="393"/>
      <c r="W26" s="393"/>
      <c r="X26" s="393"/>
      <c r="Y26" s="393"/>
      <c r="Z26" s="393"/>
      <c r="AA26" s="393"/>
      <c r="AB26" s="393"/>
      <c r="AC26" s="393"/>
      <c r="AD26" s="393"/>
      <c r="AE26" s="393"/>
      <c r="AF26" s="393"/>
      <c r="AG26" s="393"/>
      <c r="AH26" s="393"/>
      <c r="AI26" s="393"/>
      <c r="AJ26" s="393"/>
      <c r="AK26" s="377"/>
    </row>
    <row r="27" spans="2:61" ht="15" customHeight="1" x14ac:dyDescent="0.25">
      <c r="B27" s="684"/>
      <c r="C27" s="684"/>
      <c r="D27" s="684"/>
      <c r="E27" s="684"/>
      <c r="F27" s="684"/>
      <c r="G27" s="393"/>
      <c r="H27" s="393"/>
      <c r="I27" s="393"/>
      <c r="J27" s="393"/>
      <c r="K27" s="393"/>
      <c r="L27" s="393"/>
      <c r="M27" s="393"/>
      <c r="N27" s="393"/>
      <c r="O27" s="393"/>
      <c r="P27" s="393"/>
      <c r="Q27" s="395"/>
      <c r="R27" s="393"/>
      <c r="S27" s="393"/>
      <c r="T27" s="393"/>
      <c r="U27" s="393"/>
      <c r="V27" s="393"/>
      <c r="W27" s="393"/>
      <c r="X27" s="393"/>
      <c r="Y27" s="393"/>
      <c r="Z27" s="393"/>
      <c r="AA27" s="393"/>
      <c r="AB27" s="393"/>
      <c r="AC27" s="393"/>
      <c r="AD27" s="393"/>
      <c r="AE27" s="393"/>
      <c r="AF27" s="393"/>
      <c r="AG27" s="393"/>
      <c r="AH27" s="393"/>
      <c r="AI27" s="393"/>
      <c r="AJ27" s="393"/>
      <c r="AK27" s="377"/>
    </row>
    <row r="28" spans="2:61" ht="15" customHeight="1" x14ac:dyDescent="0.25">
      <c r="B28" s="823" t="s">
        <v>395</v>
      </c>
      <c r="C28" s="823"/>
      <c r="D28" s="823"/>
      <c r="E28" s="823"/>
      <c r="F28" s="823"/>
      <c r="G28" s="823"/>
      <c r="H28" s="823"/>
      <c r="I28" s="823"/>
      <c r="J28" s="823"/>
      <c r="K28" s="888" t="s">
        <v>469</v>
      </c>
      <c r="L28" s="888"/>
      <c r="M28" s="888"/>
      <c r="N28" s="888"/>
      <c r="O28" s="888"/>
      <c r="P28" s="888"/>
      <c r="Q28" s="888"/>
      <c r="R28" s="888"/>
      <c r="S28" s="888"/>
      <c r="T28" s="888"/>
      <c r="U28" s="888"/>
      <c r="V28" s="888"/>
      <c r="W28" s="888"/>
      <c r="X28" s="888"/>
      <c r="Y28" s="888"/>
      <c r="Z28" s="888"/>
      <c r="AA28" s="888"/>
      <c r="AB28" s="888"/>
      <c r="AC28" s="888"/>
      <c r="AD28" s="888"/>
      <c r="AE28" s="888"/>
      <c r="AF28" s="888"/>
      <c r="AG28" s="888"/>
      <c r="AH28" s="888"/>
      <c r="AI28" s="888"/>
      <c r="AJ28" s="255"/>
      <c r="AK28" s="377"/>
    </row>
    <row r="29" spans="2:61" ht="15" customHeight="1" x14ac:dyDescent="0.25">
      <c r="B29" s="794" t="s">
        <v>289</v>
      </c>
      <c r="C29" s="794"/>
      <c r="D29" s="794"/>
      <c r="E29" s="794"/>
      <c r="F29" s="794"/>
      <c r="G29" s="683"/>
      <c r="H29" s="683"/>
      <c r="I29" s="683"/>
      <c r="J29" s="683"/>
      <c r="K29" s="699"/>
      <c r="L29" s="699"/>
      <c r="M29" s="699"/>
      <c r="N29" s="699"/>
      <c r="O29" s="699"/>
      <c r="P29" s="699"/>
      <c r="Q29" s="699"/>
      <c r="R29" s="699"/>
      <c r="S29" s="699"/>
      <c r="T29" s="699"/>
      <c r="U29" s="699"/>
      <c r="V29" s="699"/>
      <c r="W29" s="699"/>
      <c r="X29" s="699"/>
      <c r="Y29" s="699"/>
      <c r="Z29" s="699"/>
      <c r="AA29" s="699"/>
      <c r="AB29" s="699"/>
      <c r="AC29" s="699"/>
      <c r="AD29" s="699"/>
      <c r="AE29" s="699"/>
      <c r="AF29" s="699"/>
      <c r="AG29" s="699"/>
      <c r="AH29" s="699"/>
      <c r="AI29" s="255"/>
      <c r="AJ29" s="255"/>
      <c r="AK29" s="377"/>
    </row>
    <row r="30" spans="2:61" ht="15" customHeight="1" x14ac:dyDescent="0.25">
      <c r="B30" s="841"/>
      <c r="C30" s="841"/>
      <c r="D30" s="841"/>
      <c r="E30" s="841"/>
      <c r="F30" s="841"/>
      <c r="G30" s="841"/>
      <c r="H30" s="841"/>
      <c r="I30" s="393"/>
      <c r="J30" s="393"/>
      <c r="K30" s="393"/>
      <c r="L30" s="51"/>
      <c r="M30" s="393"/>
      <c r="N30" s="393"/>
      <c r="O30" s="393"/>
      <c r="P30" s="393"/>
      <c r="Q30" s="395"/>
      <c r="R30" s="393"/>
      <c r="S30" s="393"/>
      <c r="T30" s="393"/>
      <c r="U30" s="393"/>
      <c r="V30" s="393"/>
      <c r="W30" s="393"/>
      <c r="X30" s="393"/>
      <c r="Y30" s="393"/>
      <c r="Z30" s="393"/>
      <c r="AA30" s="393"/>
      <c r="AB30" s="393"/>
      <c r="AC30" s="393"/>
      <c r="AD30" s="393"/>
      <c r="AE30" s="393"/>
      <c r="AF30" s="393"/>
      <c r="AG30" s="393"/>
      <c r="AH30" s="393"/>
      <c r="AI30" s="393"/>
      <c r="AJ30" s="393"/>
      <c r="AK30" s="377"/>
    </row>
    <row r="31" spans="2:61" s="12" customFormat="1" ht="15" customHeight="1" x14ac:dyDescent="0.25">
      <c r="B31" s="799" t="s">
        <v>352</v>
      </c>
      <c r="C31" s="799"/>
      <c r="D31" s="799"/>
      <c r="E31" s="799"/>
      <c r="F31" s="799"/>
      <c r="G31" s="799"/>
      <c r="H31" s="799"/>
      <c r="I31" s="799"/>
      <c r="J31" s="799"/>
      <c r="K31" s="851">
        <v>0</v>
      </c>
      <c r="L31" s="851"/>
      <c r="M31" s="395" t="s">
        <v>280</v>
      </c>
      <c r="N31" s="698"/>
      <c r="O31" s="698"/>
      <c r="P31" s="399" t="s">
        <v>30</v>
      </c>
      <c r="Q31" s="400">
        <f>Fotometro!G20</f>
        <v>500</v>
      </c>
      <c r="R31" s="698"/>
      <c r="S31" s="395" t="s">
        <v>280</v>
      </c>
      <c r="T31" s="698"/>
      <c r="U31" s="698"/>
      <c r="V31" s="395"/>
      <c r="W31" s="395"/>
      <c r="X31" s="851" t="s">
        <v>285</v>
      </c>
      <c r="Y31" s="851"/>
      <c r="Z31" s="851"/>
      <c r="AA31" s="14" t="s">
        <v>286</v>
      </c>
      <c r="AB31" s="14"/>
      <c r="AC31" s="401"/>
      <c r="AD31" s="401"/>
      <c r="AE31" s="401"/>
      <c r="AF31" s="401"/>
      <c r="AG31" s="401"/>
      <c r="AH31" s="401"/>
      <c r="AI31" s="401"/>
      <c r="AJ31" s="401"/>
    </row>
    <row r="32" spans="2:61" s="12" customFormat="1" ht="15" customHeight="1" x14ac:dyDescent="0.25">
      <c r="B32" s="800" t="s">
        <v>353</v>
      </c>
      <c r="C32" s="800"/>
      <c r="D32" s="800"/>
      <c r="E32" s="800"/>
      <c r="F32" s="800"/>
      <c r="G32" s="800"/>
      <c r="H32" s="800"/>
      <c r="I32" s="800"/>
      <c r="J32" s="685"/>
      <c r="K32" s="681"/>
      <c r="L32" s="681"/>
      <c r="M32" s="395"/>
      <c r="N32" s="698"/>
      <c r="O32" s="698"/>
      <c r="P32" s="399"/>
      <c r="Q32" s="400"/>
      <c r="R32" s="698"/>
      <c r="S32" s="395"/>
      <c r="T32" s="698"/>
      <c r="U32" s="698"/>
      <c r="V32" s="395"/>
      <c r="W32" s="395"/>
      <c r="X32" s="800" t="s">
        <v>288</v>
      </c>
      <c r="Y32" s="800"/>
      <c r="Z32" s="800"/>
      <c r="AA32" s="800"/>
      <c r="AB32" s="400"/>
      <c r="AC32" s="400"/>
      <c r="AD32" s="402"/>
      <c r="AE32" s="402"/>
      <c r="AF32" s="402"/>
      <c r="AG32" s="402"/>
      <c r="AH32" s="402"/>
      <c r="AI32" s="402"/>
      <c r="AJ32" s="402"/>
    </row>
    <row r="33" spans="1:37" s="12" customFormat="1" ht="15" customHeight="1" x14ac:dyDescent="0.25">
      <c r="B33" s="682"/>
      <c r="C33" s="682"/>
      <c r="D33" s="682"/>
      <c r="E33" s="682"/>
      <c r="F33" s="682"/>
      <c r="G33" s="682"/>
      <c r="H33" s="682"/>
      <c r="I33" s="682"/>
      <c r="J33" s="685"/>
      <c r="K33" s="681"/>
      <c r="L33" s="681"/>
      <c r="M33" s="395"/>
      <c r="N33" s="698"/>
      <c r="O33" s="698"/>
      <c r="P33" s="399"/>
      <c r="Q33" s="400"/>
      <c r="R33" s="698"/>
      <c r="S33" s="395"/>
      <c r="T33" s="698"/>
      <c r="U33" s="698"/>
      <c r="V33" s="395"/>
      <c r="W33" s="395"/>
      <c r="X33" s="682"/>
      <c r="Y33" s="682"/>
      <c r="Z33" s="682"/>
      <c r="AA33" s="682"/>
      <c r="AB33" s="400"/>
      <c r="AC33" s="400"/>
      <c r="AD33" s="402"/>
      <c r="AE33" s="402"/>
      <c r="AF33" s="402"/>
      <c r="AG33" s="402"/>
      <c r="AH33" s="402"/>
      <c r="AI33" s="402"/>
      <c r="AJ33" s="402"/>
    </row>
    <row r="34" spans="1:37" s="12" customFormat="1" ht="26.1" customHeight="1" x14ac:dyDescent="0.25">
      <c r="B34" s="799" t="s">
        <v>360</v>
      </c>
      <c r="C34" s="799"/>
      <c r="D34" s="799"/>
      <c r="E34" s="799"/>
      <c r="F34" s="799"/>
      <c r="G34" s="799"/>
      <c r="H34" s="799"/>
      <c r="I34" s="799"/>
      <c r="J34" s="799"/>
      <c r="K34" s="681"/>
      <c r="L34" s="900" t="s">
        <v>384</v>
      </c>
      <c r="M34" s="900"/>
      <c r="N34" s="900"/>
      <c r="O34" s="900"/>
      <c r="P34" s="900"/>
      <c r="Q34" s="900"/>
      <c r="R34" s="900"/>
      <c r="S34" s="900"/>
      <c r="T34" s="698"/>
      <c r="U34" s="698"/>
      <c r="V34" s="395"/>
      <c r="W34" s="395"/>
      <c r="X34" s="682"/>
      <c r="Y34" s="682"/>
      <c r="Z34" s="682"/>
      <c r="AA34" s="682"/>
      <c r="AB34" s="400"/>
      <c r="AC34" s="400"/>
      <c r="AD34" s="402"/>
      <c r="AE34" s="402"/>
      <c r="AF34" s="402"/>
      <c r="AG34" s="402"/>
      <c r="AH34" s="402"/>
      <c r="AI34" s="402"/>
      <c r="AJ34" s="402"/>
    </row>
    <row r="35" spans="1:37" s="12" customFormat="1" ht="26.45" customHeight="1" x14ac:dyDescent="0.25">
      <c r="B35" s="800" t="s">
        <v>359</v>
      </c>
      <c r="C35" s="800"/>
      <c r="D35" s="800"/>
      <c r="E35" s="800"/>
      <c r="F35" s="800"/>
      <c r="G35" s="800"/>
      <c r="H35" s="800"/>
      <c r="I35" s="800"/>
      <c r="J35" s="685"/>
      <c r="K35" s="681"/>
      <c r="L35" s="681"/>
      <c r="M35" s="395"/>
      <c r="N35" s="698"/>
      <c r="O35" s="698"/>
      <c r="P35" s="399"/>
      <c r="Q35" s="400"/>
      <c r="R35" s="698"/>
      <c r="S35" s="395"/>
      <c r="T35" s="698"/>
      <c r="U35" s="698"/>
      <c r="V35" s="395"/>
      <c r="W35" s="395"/>
      <c r="X35" s="682"/>
      <c r="Y35" s="682"/>
      <c r="Z35" s="682"/>
      <c r="AA35" s="682"/>
      <c r="AB35" s="400"/>
      <c r="AC35" s="400"/>
      <c r="AD35" s="402"/>
      <c r="AE35" s="402"/>
      <c r="AF35" s="402"/>
      <c r="AG35" s="402"/>
      <c r="AH35" s="402"/>
      <c r="AI35" s="402"/>
      <c r="AJ35" s="402"/>
    </row>
    <row r="36" spans="1:37" ht="15" customHeight="1" x14ac:dyDescent="0.25">
      <c r="B36" s="51"/>
      <c r="C36" s="51"/>
      <c r="D36" s="51"/>
      <c r="E36" s="51"/>
      <c r="F36" s="51"/>
      <c r="G36" s="51"/>
      <c r="H36" s="51"/>
      <c r="I36" s="393"/>
      <c r="J36" s="403"/>
      <c r="K36" s="403"/>
      <c r="L36" s="403"/>
      <c r="M36" s="403"/>
      <c r="N36" s="403"/>
      <c r="O36" s="403"/>
      <c r="P36" s="403"/>
      <c r="Q36" s="404"/>
      <c r="R36" s="403"/>
      <c r="S36" s="403"/>
      <c r="T36" s="403"/>
      <c r="U36" s="403"/>
      <c r="V36" s="403"/>
      <c r="W36" s="403"/>
      <c r="X36" s="403"/>
      <c r="Y36" s="403"/>
      <c r="Z36" s="403"/>
      <c r="AA36" s="403"/>
      <c r="AB36" s="403"/>
      <c r="AC36" s="403"/>
      <c r="AD36" s="403"/>
      <c r="AE36" s="403"/>
      <c r="AF36" s="403"/>
      <c r="AG36" s="403"/>
      <c r="AH36" s="403"/>
      <c r="AI36" s="403"/>
      <c r="AJ36" s="403"/>
      <c r="AK36" s="377"/>
    </row>
    <row r="37" spans="1:37" ht="15" customHeight="1" x14ac:dyDescent="0.25">
      <c r="A37" s="393"/>
      <c r="B37" s="823" t="s">
        <v>24</v>
      </c>
      <c r="C37" s="823"/>
      <c r="D37" s="823"/>
      <c r="E37" s="823"/>
      <c r="F37" s="823"/>
      <c r="G37" s="823"/>
      <c r="H37" s="823"/>
      <c r="I37" s="823"/>
      <c r="J37" s="51"/>
      <c r="K37" s="902">
        <v>46128</v>
      </c>
      <c r="L37" s="902"/>
      <c r="M37" s="902"/>
      <c r="N37" s="902"/>
      <c r="O37" s="902"/>
      <c r="P37" s="902"/>
      <c r="Q37" s="902"/>
      <c r="R37" s="405"/>
      <c r="S37" s="405"/>
      <c r="T37" s="405"/>
      <c r="U37" s="405"/>
      <c r="V37" s="405"/>
      <c r="W37" s="405"/>
      <c r="X37" s="405"/>
      <c r="Y37" s="405"/>
      <c r="Z37" s="405"/>
      <c r="AA37" s="405"/>
      <c r="AB37" s="405"/>
      <c r="AC37" s="405"/>
      <c r="AD37" s="405"/>
      <c r="AE37" s="405"/>
      <c r="AF37" s="405"/>
      <c r="AG37" s="405"/>
      <c r="AH37" s="405"/>
      <c r="AI37" s="405"/>
      <c r="AJ37" s="405"/>
      <c r="AK37" s="405"/>
    </row>
    <row r="38" spans="1:37" ht="15" customHeight="1" x14ac:dyDescent="0.25">
      <c r="B38" s="794" t="s">
        <v>25</v>
      </c>
      <c r="C38" s="794"/>
      <c r="D38" s="794"/>
      <c r="E38" s="794"/>
      <c r="F38" s="794"/>
      <c r="G38" s="794"/>
      <c r="H38" s="794"/>
      <c r="I38" s="51"/>
      <c r="J38" s="51"/>
      <c r="K38" s="51"/>
      <c r="L38" s="51"/>
      <c r="M38" s="51"/>
      <c r="N38" s="51"/>
      <c r="O38" s="51"/>
      <c r="P38" s="51"/>
      <c r="Q38" s="698"/>
      <c r="R38" s="51"/>
      <c r="S38" s="51"/>
      <c r="T38" s="51"/>
      <c r="U38" s="51"/>
      <c r="V38" s="51"/>
      <c r="W38" s="51"/>
      <c r="X38" s="51"/>
      <c r="Y38" s="51"/>
      <c r="Z38" s="51"/>
      <c r="AA38" s="51"/>
      <c r="AB38" s="51"/>
      <c r="AC38" s="51"/>
      <c r="AD38" s="51"/>
      <c r="AE38" s="51"/>
      <c r="AF38" s="51"/>
      <c r="AG38" s="51"/>
      <c r="AH38" s="51"/>
      <c r="AI38" s="51"/>
      <c r="AJ38" s="51"/>
    </row>
    <row r="39" spans="1:37" ht="15" customHeight="1" x14ac:dyDescent="0.25">
      <c r="B39" s="51"/>
      <c r="C39" s="51"/>
      <c r="D39" s="51"/>
      <c r="E39" s="51"/>
      <c r="F39" s="51"/>
      <c r="G39" s="51"/>
      <c r="H39" s="51"/>
      <c r="I39" s="393"/>
      <c r="J39" s="255"/>
      <c r="K39" s="255"/>
      <c r="L39" s="255"/>
      <c r="M39" s="255"/>
      <c r="N39" s="255"/>
      <c r="O39" s="255"/>
      <c r="P39" s="255"/>
      <c r="Q39" s="14"/>
      <c r="R39" s="255"/>
      <c r="S39" s="255"/>
      <c r="T39" s="255"/>
      <c r="U39" s="255"/>
      <c r="V39" s="255"/>
      <c r="W39" s="51"/>
      <c r="X39" s="51"/>
      <c r="Y39" s="51"/>
      <c r="Z39" s="51"/>
      <c r="AA39" s="51"/>
      <c r="AB39" s="255"/>
      <c r="AC39" s="255"/>
      <c r="AD39" s="255"/>
      <c r="AE39" s="255"/>
      <c r="AF39" s="255"/>
      <c r="AG39" s="255"/>
      <c r="AH39" s="255"/>
      <c r="AI39" s="255"/>
      <c r="AJ39" s="255"/>
      <c r="AK39" s="377"/>
    </row>
    <row r="40" spans="1:37" ht="15" customHeight="1" x14ac:dyDescent="0.25">
      <c r="B40" s="823" t="s">
        <v>32</v>
      </c>
      <c r="C40" s="823"/>
      <c r="D40" s="823"/>
      <c r="E40" s="823"/>
      <c r="F40" s="823"/>
      <c r="G40" s="823"/>
      <c r="H40" s="823"/>
      <c r="I40" s="823"/>
      <c r="J40" s="51"/>
      <c r="K40" s="406"/>
      <c r="L40" s="407" t="s">
        <v>341</v>
      </c>
      <c r="M40" s="399"/>
      <c r="N40" s="399"/>
      <c r="O40" s="399"/>
      <c r="P40" s="399"/>
      <c r="Q40" s="399"/>
      <c r="R40" s="405"/>
      <c r="S40" s="850">
        <f>Ciclo1!P20</f>
        <v>46128.717361111114</v>
      </c>
      <c r="T40" s="850"/>
      <c r="U40" s="850"/>
      <c r="V40" s="850"/>
      <c r="W40" s="405" t="s">
        <v>30</v>
      </c>
      <c r="X40" s="864">
        <f>Ciclo3!P20</f>
        <v>46129.402083333334</v>
      </c>
      <c r="Y40" s="864"/>
      <c r="Z40" s="864"/>
      <c r="AA40" s="864"/>
      <c r="AB40" s="406"/>
      <c r="AC40" s="406"/>
      <c r="AD40" s="406"/>
      <c r="AE40" s="406"/>
      <c r="AF40" s="406"/>
      <c r="AG40" s="406"/>
      <c r="AH40" s="406"/>
      <c r="AI40" s="406"/>
      <c r="AJ40" s="406"/>
      <c r="AK40" s="377"/>
    </row>
    <row r="41" spans="1:37" ht="15" customHeight="1" x14ac:dyDescent="0.25">
      <c r="B41" s="794" t="s">
        <v>33</v>
      </c>
      <c r="C41" s="794"/>
      <c r="D41" s="794"/>
      <c r="E41" s="794"/>
      <c r="F41" s="794"/>
      <c r="G41" s="794"/>
      <c r="H41" s="794"/>
      <c r="I41" s="393"/>
      <c r="J41" s="51"/>
      <c r="K41" s="51"/>
      <c r="L41" s="51"/>
      <c r="M41" s="51"/>
      <c r="N41" s="51"/>
      <c r="O41" s="51"/>
      <c r="P41" s="51"/>
      <c r="Q41" s="698"/>
      <c r="R41" s="51"/>
      <c r="S41" s="51"/>
      <c r="T41" s="51"/>
      <c r="U41" s="51"/>
      <c r="V41" s="51"/>
      <c r="W41" s="51"/>
      <c r="X41" s="51"/>
      <c r="Y41" s="51"/>
      <c r="Z41" s="51"/>
      <c r="AA41" s="51"/>
      <c r="AB41" s="405"/>
      <c r="AC41" s="405"/>
      <c r="AD41" s="405"/>
      <c r="AE41" s="405"/>
      <c r="AF41" s="405"/>
      <c r="AG41" s="405"/>
      <c r="AH41" s="405"/>
      <c r="AI41" s="405"/>
      <c r="AJ41" s="405"/>
    </row>
    <row r="42" spans="1:37" ht="15" customHeight="1" x14ac:dyDescent="0.25">
      <c r="B42" s="51"/>
      <c r="C42" s="51"/>
      <c r="D42" s="51"/>
      <c r="E42" s="51"/>
      <c r="F42" s="51"/>
      <c r="G42" s="51"/>
      <c r="H42" s="51"/>
      <c r="I42" s="51"/>
      <c r="J42" s="51"/>
      <c r="K42" s="51"/>
      <c r="L42" s="51"/>
      <c r="M42" s="51"/>
      <c r="N42" s="51"/>
      <c r="O42" s="51"/>
      <c r="P42" s="51"/>
      <c r="Q42" s="698"/>
      <c r="R42" s="51"/>
      <c r="S42" s="51"/>
      <c r="T42" s="51"/>
      <c r="U42" s="51"/>
      <c r="V42" s="51"/>
      <c r="W42" s="51"/>
      <c r="X42" s="51"/>
      <c r="Y42" s="51"/>
      <c r="Z42" s="51"/>
      <c r="AA42" s="51"/>
      <c r="AB42" s="51"/>
      <c r="AC42" s="51"/>
      <c r="AD42" s="51"/>
      <c r="AE42" s="51"/>
      <c r="AF42" s="51"/>
      <c r="AG42" s="51"/>
      <c r="AH42" s="51"/>
      <c r="AI42" s="51"/>
      <c r="AJ42" s="51"/>
      <c r="AK42" s="377"/>
    </row>
    <row r="43" spans="1:37" ht="15" customHeight="1" x14ac:dyDescent="0.25">
      <c r="B43" s="799" t="s">
        <v>340</v>
      </c>
      <c r="C43" s="799"/>
      <c r="D43" s="799"/>
      <c r="E43" s="799"/>
      <c r="F43" s="799"/>
      <c r="G43" s="799"/>
      <c r="H43" s="799"/>
      <c r="I43" s="799"/>
      <c r="J43" s="799"/>
      <c r="K43" s="799"/>
      <c r="L43" s="799"/>
      <c r="M43" s="799"/>
      <c r="N43" s="799"/>
      <c r="O43" s="799"/>
      <c r="P43" s="901">
        <v>4</v>
      </c>
      <c r="Q43" s="901"/>
      <c r="R43" s="901"/>
      <c r="S43" s="901"/>
      <c r="T43" s="381"/>
      <c r="U43" s="381"/>
      <c r="V43" s="51"/>
      <c r="W43" s="381"/>
      <c r="X43" s="381"/>
      <c r="Y43" s="381"/>
      <c r="Z43" s="381"/>
      <c r="AA43" s="381"/>
      <c r="AB43" s="381"/>
      <c r="AC43" s="381"/>
      <c r="AD43" s="381"/>
      <c r="AE43" s="798"/>
      <c r="AF43" s="798"/>
      <c r="AG43" s="798"/>
      <c r="AH43" s="798"/>
      <c r="AI43" s="798"/>
      <c r="AJ43" s="381"/>
      <c r="AK43" s="377"/>
    </row>
    <row r="44" spans="1:37" ht="15" customHeight="1" x14ac:dyDescent="0.25">
      <c r="B44" s="906" t="s">
        <v>339</v>
      </c>
      <c r="C44" s="906"/>
      <c r="D44" s="906"/>
      <c r="E44" s="906"/>
      <c r="F44" s="906"/>
      <c r="G44" s="906"/>
      <c r="H44" s="906"/>
      <c r="I44" s="906"/>
      <c r="J44" s="906"/>
      <c r="K44" s="906"/>
      <c r="L44" s="906"/>
      <c r="M44" s="906"/>
      <c r="N44" s="906"/>
      <c r="O44" s="906"/>
      <c r="P44" s="906"/>
      <c r="Q44" s="906"/>
      <c r="R44" s="906"/>
      <c r="S44" s="906"/>
      <c r="T44" s="906"/>
      <c r="U44" s="51"/>
      <c r="V44" s="51"/>
      <c r="W44" s="51"/>
      <c r="X44" s="51"/>
      <c r="Y44" s="51"/>
      <c r="Z44" s="51"/>
      <c r="AA44" s="51"/>
      <c r="AB44" s="51"/>
      <c r="AC44" s="51"/>
      <c r="AD44" s="51"/>
      <c r="AE44" s="51"/>
      <c r="AF44" s="51"/>
      <c r="AG44" s="51"/>
      <c r="AH44" s="51"/>
      <c r="AI44" s="51"/>
      <c r="AJ44" s="51"/>
    </row>
    <row r="45" spans="1:37" ht="15.75" customHeight="1" x14ac:dyDescent="0.25">
      <c r="A45" s="377"/>
      <c r="B45" s="754" t="s">
        <v>410</v>
      </c>
      <c r="C45" s="754"/>
      <c r="D45" s="754"/>
      <c r="E45" s="754"/>
      <c r="F45" s="754"/>
      <c r="G45" s="754"/>
      <c r="H45" s="754"/>
      <c r="I45" s="754"/>
      <c r="J45" s="754"/>
      <c r="K45" s="754"/>
      <c r="L45" s="754"/>
      <c r="M45" s="754"/>
      <c r="N45" s="754"/>
      <c r="O45" s="754"/>
      <c r="P45" s="754"/>
      <c r="Q45" s="754"/>
      <c r="R45" s="754"/>
      <c r="S45" s="754"/>
      <c r="T45" s="754"/>
      <c r="U45" s="754"/>
      <c r="V45" s="754"/>
      <c r="W45" s="754"/>
      <c r="X45" s="754"/>
      <c r="Y45" s="754"/>
      <c r="Z45" s="754"/>
      <c r="AA45" s="754"/>
      <c r="AB45" s="754"/>
      <c r="AC45" s="754"/>
      <c r="AD45" s="754"/>
      <c r="AE45" s="754"/>
      <c r="AF45" s="754"/>
      <c r="AG45" s="754"/>
      <c r="AH45" s="754"/>
      <c r="AI45" s="754"/>
      <c r="AJ45" s="754"/>
    </row>
    <row r="46" spans="1:37" ht="15" customHeight="1" x14ac:dyDescent="0.25">
      <c r="A46" s="377"/>
      <c r="B46" s="754"/>
      <c r="C46" s="754"/>
      <c r="D46" s="754"/>
      <c r="E46" s="754"/>
      <c r="F46" s="754"/>
      <c r="G46" s="754"/>
      <c r="H46" s="754"/>
      <c r="I46" s="754"/>
      <c r="J46" s="754"/>
      <c r="K46" s="754"/>
      <c r="L46" s="754"/>
      <c r="M46" s="754"/>
      <c r="N46" s="754"/>
      <c r="O46" s="754"/>
      <c r="P46" s="754"/>
      <c r="Q46" s="754"/>
      <c r="R46" s="754"/>
      <c r="S46" s="754"/>
      <c r="T46" s="754"/>
      <c r="U46" s="754"/>
      <c r="V46" s="754"/>
      <c r="W46" s="754"/>
      <c r="X46" s="754"/>
      <c r="Y46" s="754"/>
      <c r="Z46" s="754"/>
      <c r="AA46" s="754"/>
      <c r="AB46" s="754"/>
      <c r="AC46" s="754"/>
      <c r="AD46" s="754"/>
      <c r="AE46" s="754"/>
      <c r="AF46" s="754"/>
      <c r="AG46" s="754"/>
      <c r="AH46" s="754"/>
      <c r="AI46" s="754"/>
      <c r="AJ46" s="754"/>
    </row>
    <row r="47" spans="1:37" ht="15.75" customHeight="1" x14ac:dyDescent="0.25">
      <c r="A47" s="377"/>
      <c r="B47" s="754"/>
      <c r="C47" s="754"/>
      <c r="D47" s="754"/>
      <c r="E47" s="754"/>
      <c r="F47" s="754"/>
      <c r="G47" s="754"/>
      <c r="H47" s="754"/>
      <c r="I47" s="754"/>
      <c r="J47" s="754"/>
      <c r="K47" s="754"/>
      <c r="L47" s="754"/>
      <c r="M47" s="754"/>
      <c r="N47" s="754"/>
      <c r="O47" s="754"/>
      <c r="P47" s="754"/>
      <c r="Q47" s="754"/>
      <c r="R47" s="754"/>
      <c r="S47" s="754"/>
      <c r="T47" s="754"/>
      <c r="U47" s="754"/>
      <c r="V47" s="754"/>
      <c r="W47" s="754"/>
      <c r="X47" s="754"/>
      <c r="Y47" s="754"/>
      <c r="Z47" s="754"/>
      <c r="AA47" s="754"/>
      <c r="AB47" s="754"/>
      <c r="AC47" s="754"/>
      <c r="AD47" s="754"/>
      <c r="AE47" s="754"/>
      <c r="AF47" s="754"/>
      <c r="AG47" s="754"/>
      <c r="AH47" s="754"/>
      <c r="AI47" s="754"/>
      <c r="AJ47" s="754"/>
    </row>
    <row r="48" spans="1:37" x14ac:dyDescent="0.25">
      <c r="A48" s="377"/>
      <c r="B48" s="754"/>
      <c r="C48" s="754"/>
      <c r="D48" s="754"/>
      <c r="E48" s="754"/>
      <c r="F48" s="754"/>
      <c r="G48" s="754"/>
      <c r="H48" s="754"/>
      <c r="I48" s="754"/>
      <c r="J48" s="754"/>
      <c r="K48" s="754"/>
      <c r="L48" s="754"/>
      <c r="M48" s="754"/>
      <c r="N48" s="754"/>
      <c r="O48" s="754"/>
      <c r="P48" s="754"/>
      <c r="Q48" s="754"/>
      <c r="R48" s="754"/>
      <c r="S48" s="754"/>
      <c r="T48" s="754"/>
      <c r="U48" s="754"/>
      <c r="V48" s="754"/>
      <c r="W48" s="754"/>
      <c r="X48" s="754"/>
      <c r="Y48" s="754"/>
      <c r="Z48" s="754"/>
      <c r="AA48" s="754"/>
      <c r="AB48" s="754"/>
      <c r="AC48" s="754"/>
      <c r="AD48" s="754"/>
      <c r="AE48" s="754"/>
      <c r="AF48" s="754"/>
      <c r="AG48" s="754"/>
      <c r="AH48" s="754"/>
      <c r="AI48" s="754"/>
      <c r="AJ48" s="754"/>
    </row>
    <row r="49" spans="1:36" x14ac:dyDescent="0.25">
      <c r="A49" s="377"/>
      <c r="B49" s="754"/>
      <c r="C49" s="754"/>
      <c r="D49" s="754"/>
      <c r="E49" s="754"/>
      <c r="F49" s="754"/>
      <c r="G49" s="754"/>
      <c r="H49" s="754"/>
      <c r="I49" s="754"/>
      <c r="J49" s="754"/>
      <c r="K49" s="754"/>
      <c r="L49" s="754"/>
      <c r="M49" s="754"/>
      <c r="N49" s="754"/>
      <c r="O49" s="754"/>
      <c r="P49" s="754"/>
      <c r="Q49" s="754"/>
      <c r="R49" s="754"/>
      <c r="S49" s="754"/>
      <c r="T49" s="754"/>
      <c r="U49" s="754"/>
      <c r="V49" s="754"/>
      <c r="W49" s="754"/>
      <c r="X49" s="754"/>
      <c r="Y49" s="754"/>
      <c r="Z49" s="754"/>
      <c r="AA49" s="754"/>
      <c r="AB49" s="754"/>
      <c r="AC49" s="754"/>
      <c r="AD49" s="754"/>
      <c r="AE49" s="754"/>
      <c r="AF49" s="754"/>
      <c r="AG49" s="754"/>
      <c r="AH49" s="754"/>
      <c r="AI49" s="754"/>
      <c r="AJ49" s="754"/>
    </row>
    <row r="50" spans="1:36" x14ac:dyDescent="0.25">
      <c r="A50" s="377"/>
      <c r="B50" s="754"/>
      <c r="C50" s="754"/>
      <c r="D50" s="754"/>
      <c r="E50" s="754"/>
      <c r="F50" s="754"/>
      <c r="G50" s="754"/>
      <c r="H50" s="754"/>
      <c r="I50" s="754"/>
      <c r="J50" s="754"/>
      <c r="K50" s="754"/>
      <c r="L50" s="754"/>
      <c r="M50" s="754"/>
      <c r="N50" s="754"/>
      <c r="O50" s="754"/>
      <c r="P50" s="754"/>
      <c r="Q50" s="754"/>
      <c r="R50" s="754"/>
      <c r="S50" s="754"/>
      <c r="T50" s="754"/>
      <c r="U50" s="754"/>
      <c r="V50" s="754"/>
      <c r="W50" s="754"/>
      <c r="X50" s="754"/>
      <c r="Y50" s="754"/>
      <c r="Z50" s="754"/>
      <c r="AA50" s="754"/>
      <c r="AB50" s="754"/>
      <c r="AC50" s="754"/>
      <c r="AD50" s="754"/>
      <c r="AE50" s="754"/>
      <c r="AF50" s="754"/>
      <c r="AG50" s="754"/>
      <c r="AH50" s="754"/>
      <c r="AI50" s="754"/>
      <c r="AJ50" s="754"/>
    </row>
    <row r="51" spans="1:36" x14ac:dyDescent="0.25">
      <c r="A51" s="377"/>
      <c r="B51" s="754"/>
      <c r="C51" s="754"/>
      <c r="D51" s="754"/>
      <c r="E51" s="754"/>
      <c r="F51" s="754"/>
      <c r="G51" s="754"/>
      <c r="H51" s="754"/>
      <c r="I51" s="754"/>
      <c r="J51" s="754"/>
      <c r="K51" s="754"/>
      <c r="L51" s="754"/>
      <c r="M51" s="754"/>
      <c r="N51" s="754"/>
      <c r="O51" s="754"/>
      <c r="P51" s="754"/>
      <c r="Q51" s="754"/>
      <c r="R51" s="754"/>
      <c r="S51" s="754"/>
      <c r="T51" s="754"/>
      <c r="U51" s="754"/>
      <c r="V51" s="754"/>
      <c r="W51" s="754"/>
      <c r="X51" s="754"/>
      <c r="Y51" s="754"/>
      <c r="Z51" s="754"/>
      <c r="AA51" s="754"/>
      <c r="AB51" s="754"/>
      <c r="AC51" s="754"/>
      <c r="AD51" s="754"/>
      <c r="AE51" s="754"/>
      <c r="AF51" s="754"/>
      <c r="AG51" s="754"/>
      <c r="AH51" s="754"/>
      <c r="AI51" s="754"/>
      <c r="AJ51" s="754"/>
    </row>
    <row r="52" spans="1:36" x14ac:dyDescent="0.25">
      <c r="A52" s="377"/>
      <c r="B52" s="754"/>
      <c r="C52" s="754"/>
      <c r="D52" s="754"/>
      <c r="E52" s="754"/>
      <c r="F52" s="754"/>
      <c r="G52" s="754"/>
      <c r="H52" s="754"/>
      <c r="I52" s="754"/>
      <c r="J52" s="754"/>
      <c r="K52" s="754"/>
      <c r="L52" s="754"/>
      <c r="M52" s="754"/>
      <c r="N52" s="754"/>
      <c r="O52" s="754"/>
      <c r="P52" s="754"/>
      <c r="Q52" s="754"/>
      <c r="R52" s="754"/>
      <c r="S52" s="754"/>
      <c r="T52" s="754"/>
      <c r="U52" s="754"/>
      <c r="V52" s="754"/>
      <c r="W52" s="754"/>
      <c r="X52" s="754"/>
      <c r="Y52" s="754"/>
      <c r="Z52" s="754"/>
      <c r="AA52" s="754"/>
      <c r="AB52" s="754"/>
      <c r="AC52" s="754"/>
      <c r="AD52" s="754"/>
      <c r="AE52" s="754"/>
      <c r="AF52" s="754"/>
      <c r="AG52" s="754"/>
      <c r="AH52" s="754"/>
      <c r="AI52" s="754"/>
      <c r="AJ52" s="754"/>
    </row>
    <row r="53" spans="1:36" x14ac:dyDescent="0.25">
      <c r="A53" s="377"/>
      <c r="B53" s="754"/>
      <c r="C53" s="754"/>
      <c r="D53" s="754"/>
      <c r="E53" s="754"/>
      <c r="F53" s="754"/>
      <c r="G53" s="754"/>
      <c r="H53" s="754"/>
      <c r="I53" s="754"/>
      <c r="J53" s="754"/>
      <c r="K53" s="754"/>
      <c r="L53" s="754"/>
      <c r="M53" s="754"/>
      <c r="N53" s="754"/>
      <c r="O53" s="754"/>
      <c r="P53" s="754"/>
      <c r="Q53" s="754"/>
      <c r="R53" s="754"/>
      <c r="S53" s="754"/>
      <c r="T53" s="754"/>
      <c r="U53" s="754"/>
      <c r="V53" s="754"/>
      <c r="W53" s="754"/>
      <c r="X53" s="754"/>
      <c r="Y53" s="754"/>
      <c r="Z53" s="754"/>
      <c r="AA53" s="754"/>
      <c r="AB53" s="754"/>
      <c r="AC53" s="754"/>
      <c r="AD53" s="754"/>
      <c r="AE53" s="754"/>
      <c r="AF53" s="754"/>
      <c r="AG53" s="754"/>
      <c r="AH53" s="754"/>
      <c r="AI53" s="754"/>
      <c r="AJ53" s="754"/>
    </row>
    <row r="54" spans="1:36" ht="15" customHeight="1" x14ac:dyDescent="0.25">
      <c r="A54" s="377"/>
      <c r="B54" s="754"/>
      <c r="C54" s="754"/>
      <c r="D54" s="754"/>
      <c r="E54" s="754"/>
      <c r="F54" s="754"/>
      <c r="G54" s="754"/>
      <c r="H54" s="754"/>
      <c r="I54" s="754"/>
      <c r="J54" s="754"/>
      <c r="K54" s="754"/>
      <c r="L54" s="754"/>
      <c r="M54" s="754"/>
      <c r="N54" s="754"/>
      <c r="O54" s="754"/>
      <c r="P54" s="754"/>
      <c r="Q54" s="754"/>
      <c r="R54" s="754"/>
      <c r="S54" s="754"/>
      <c r="T54" s="754"/>
      <c r="U54" s="754"/>
      <c r="V54" s="754"/>
      <c r="W54" s="754"/>
      <c r="X54" s="754"/>
      <c r="Y54" s="754"/>
      <c r="Z54" s="754"/>
      <c r="AA54" s="754"/>
      <c r="AB54" s="754"/>
      <c r="AC54" s="754"/>
      <c r="AD54" s="754"/>
      <c r="AE54" s="754"/>
      <c r="AF54" s="754"/>
      <c r="AG54" s="754"/>
      <c r="AH54" s="754"/>
      <c r="AI54" s="754"/>
      <c r="AJ54" s="754"/>
    </row>
    <row r="55" spans="1:36" ht="15" customHeight="1" thickBot="1" x14ac:dyDescent="0.3">
      <c r="A55" s="377"/>
      <c r="B55" s="801"/>
      <c r="C55" s="801"/>
      <c r="D55" s="801"/>
      <c r="E55" s="801"/>
      <c r="F55" s="801"/>
      <c r="G55" s="801"/>
      <c r="H55" s="801"/>
      <c r="I55" s="801"/>
      <c r="J55" s="801"/>
      <c r="K55" s="801"/>
      <c r="L55" s="801"/>
      <c r="M55" s="801"/>
      <c r="N55" s="801"/>
      <c r="O55" s="801"/>
      <c r="P55" s="801"/>
      <c r="Q55" s="801"/>
      <c r="R55" s="801"/>
      <c r="S55" s="801"/>
      <c r="T55" s="801"/>
      <c r="U55" s="801"/>
      <c r="V55" s="801"/>
      <c r="W55" s="801"/>
      <c r="X55" s="801"/>
      <c r="Y55" s="801"/>
      <c r="Z55" s="801"/>
      <c r="AA55" s="801"/>
      <c r="AB55" s="801"/>
      <c r="AC55" s="801"/>
      <c r="AD55" s="801"/>
      <c r="AE55" s="801"/>
      <c r="AF55" s="801"/>
      <c r="AG55" s="801"/>
      <c r="AH55" s="801"/>
      <c r="AI55" s="801"/>
      <c r="AJ55" s="801"/>
    </row>
    <row r="56" spans="1:36" ht="15.75" thickTop="1" x14ac:dyDescent="0.25">
      <c r="A56" s="377"/>
      <c r="B56" s="855" t="s">
        <v>46</v>
      </c>
      <c r="C56" s="855"/>
      <c r="D56" s="855"/>
      <c r="E56" s="855"/>
      <c r="F56" s="855"/>
      <c r="G56" s="855"/>
      <c r="H56" s="855"/>
      <c r="I56" s="855"/>
      <c r="J56" s="855"/>
      <c r="K56" s="855"/>
      <c r="L56" s="855"/>
      <c r="M56" s="855"/>
      <c r="N56" s="855"/>
      <c r="O56" s="855"/>
      <c r="P56" s="855"/>
      <c r="Q56" s="855"/>
      <c r="R56" s="855"/>
      <c r="S56" s="855"/>
      <c r="T56" s="855"/>
      <c r="U56" s="855"/>
      <c r="V56" s="855"/>
      <c r="W56" s="855"/>
      <c r="X56" s="855"/>
      <c r="Y56" s="855"/>
      <c r="Z56" s="855"/>
      <c r="AA56" s="855"/>
      <c r="AB56" s="855"/>
      <c r="AC56" s="855"/>
      <c r="AD56" s="855"/>
      <c r="AE56" s="855"/>
      <c r="AF56" s="855"/>
      <c r="AG56" s="855"/>
      <c r="AH56" s="855"/>
      <c r="AI56" s="855"/>
      <c r="AJ56" s="855"/>
    </row>
    <row r="57" spans="1:36" ht="7.5" customHeight="1" x14ac:dyDescent="0.25">
      <c r="A57" s="377"/>
      <c r="B57" s="686"/>
      <c r="C57" s="686"/>
      <c r="D57" s="686"/>
      <c r="E57" s="686"/>
      <c r="F57" s="686"/>
      <c r="G57" s="686"/>
      <c r="H57" s="686"/>
      <c r="I57" s="686"/>
      <c r="J57" s="686"/>
      <c r="K57" s="686"/>
      <c r="L57" s="686"/>
      <c r="M57" s="686"/>
      <c r="N57" s="686"/>
      <c r="O57" s="686"/>
      <c r="P57" s="686"/>
      <c r="Q57" s="408"/>
      <c r="R57" s="686"/>
      <c r="S57" s="686"/>
      <c r="T57" s="686"/>
      <c r="U57" s="686"/>
      <c r="V57" s="686"/>
      <c r="W57" s="686"/>
      <c r="X57" s="686"/>
      <c r="Y57" s="686"/>
      <c r="Z57" s="686"/>
      <c r="AA57" s="686"/>
      <c r="AB57" s="686"/>
      <c r="AC57" s="686"/>
      <c r="AD57" s="686"/>
      <c r="AE57" s="686"/>
      <c r="AF57" s="686"/>
      <c r="AG57" s="686"/>
      <c r="AH57" s="686"/>
      <c r="AI57" s="686"/>
      <c r="AJ57" s="686"/>
    </row>
    <row r="58" spans="1:36" ht="15" customHeight="1" x14ac:dyDescent="0.25">
      <c r="A58" s="377"/>
      <c r="B58" s="846" t="s">
        <v>26</v>
      </c>
      <c r="C58" s="846"/>
      <c r="D58" s="846"/>
      <c r="E58" s="846"/>
      <c r="F58" s="846"/>
      <c r="G58" s="846"/>
      <c r="H58" s="846"/>
      <c r="I58" s="846"/>
      <c r="J58" s="846"/>
      <c r="K58" s="846"/>
      <c r="L58" s="846"/>
      <c r="M58" s="846"/>
      <c r="N58" s="846"/>
      <c r="O58" s="846"/>
      <c r="P58" s="846"/>
      <c r="Q58" s="846"/>
      <c r="R58" s="846"/>
      <c r="S58" s="846"/>
      <c r="T58" s="846"/>
      <c r="U58" s="846"/>
      <c r="V58" s="846"/>
      <c r="W58" s="846"/>
      <c r="X58" s="846"/>
      <c r="Y58" s="846"/>
      <c r="Z58" s="846"/>
      <c r="AA58" s="846"/>
      <c r="AB58" s="846"/>
      <c r="AC58" s="846"/>
      <c r="AD58" s="846"/>
      <c r="AE58" s="846"/>
      <c r="AF58" s="846"/>
      <c r="AG58" s="846"/>
      <c r="AH58" s="846"/>
      <c r="AI58" s="846"/>
      <c r="AJ58" s="846"/>
    </row>
    <row r="59" spans="1:36" ht="15" customHeight="1" x14ac:dyDescent="0.25">
      <c r="A59" s="377"/>
      <c r="B59" s="846"/>
      <c r="C59" s="846"/>
      <c r="D59" s="846"/>
      <c r="E59" s="846"/>
      <c r="F59" s="846"/>
      <c r="G59" s="846"/>
      <c r="H59" s="846"/>
      <c r="I59" s="846"/>
      <c r="J59" s="846"/>
      <c r="K59" s="846"/>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846"/>
    </row>
    <row r="60" spans="1:36" x14ac:dyDescent="0.25">
      <c r="A60" s="377"/>
      <c r="B60" s="846"/>
      <c r="C60" s="846"/>
      <c r="D60" s="846"/>
      <c r="E60" s="846"/>
      <c r="F60" s="846"/>
      <c r="G60" s="846"/>
      <c r="H60" s="846"/>
      <c r="I60" s="846"/>
      <c r="J60" s="846"/>
      <c r="K60" s="846"/>
      <c r="L60" s="846"/>
      <c r="M60" s="846"/>
      <c r="N60" s="846"/>
      <c r="O60" s="846"/>
      <c r="P60" s="846"/>
      <c r="Q60" s="846"/>
      <c r="R60" s="846"/>
      <c r="S60" s="846"/>
      <c r="T60" s="846"/>
      <c r="U60" s="846"/>
      <c r="V60" s="846"/>
      <c r="W60" s="846"/>
      <c r="X60" s="846"/>
      <c r="Y60" s="846"/>
      <c r="Z60" s="846"/>
      <c r="AA60" s="846"/>
      <c r="AB60" s="846"/>
      <c r="AC60" s="846"/>
      <c r="AD60" s="846"/>
      <c r="AE60" s="846"/>
      <c r="AF60" s="846"/>
      <c r="AG60" s="846"/>
      <c r="AH60" s="846"/>
      <c r="AI60" s="846"/>
      <c r="AJ60" s="846"/>
    </row>
    <row r="61" spans="1:36" ht="7.5" customHeight="1" x14ac:dyDescent="0.25">
      <c r="A61" s="377"/>
      <c r="B61" s="846"/>
      <c r="C61" s="846"/>
      <c r="D61" s="846"/>
      <c r="E61" s="846"/>
      <c r="F61" s="846"/>
      <c r="G61" s="846"/>
      <c r="H61" s="846"/>
      <c r="I61" s="846"/>
      <c r="J61" s="846"/>
      <c r="K61" s="846"/>
      <c r="L61" s="846"/>
      <c r="M61" s="846"/>
      <c r="N61" s="846"/>
      <c r="O61" s="846"/>
      <c r="P61" s="846"/>
      <c r="Q61" s="846"/>
      <c r="R61" s="846"/>
      <c r="S61" s="846"/>
      <c r="T61" s="846"/>
      <c r="U61" s="846"/>
      <c r="V61" s="846"/>
      <c r="W61" s="846"/>
      <c r="X61" s="846"/>
      <c r="Y61" s="846"/>
      <c r="Z61" s="846"/>
      <c r="AA61" s="846"/>
      <c r="AB61" s="846"/>
      <c r="AC61" s="846"/>
      <c r="AD61" s="846"/>
      <c r="AE61" s="846"/>
      <c r="AF61" s="846"/>
      <c r="AG61" s="846"/>
      <c r="AH61" s="846"/>
      <c r="AI61" s="846"/>
      <c r="AJ61" s="846"/>
    </row>
    <row r="62" spans="1:36" ht="15" customHeight="1" x14ac:dyDescent="0.25">
      <c r="A62" s="377"/>
      <c r="B62" s="761" t="s">
        <v>275</v>
      </c>
      <c r="C62" s="761"/>
      <c r="D62" s="761"/>
      <c r="E62" s="761"/>
      <c r="F62" s="761"/>
      <c r="G62" s="761"/>
      <c r="H62" s="761"/>
      <c r="I62" s="761"/>
      <c r="J62" s="761"/>
      <c r="K62" s="761"/>
      <c r="L62" s="761"/>
      <c r="M62" s="761"/>
      <c r="N62" s="761"/>
      <c r="O62" s="761"/>
      <c r="P62" s="761"/>
      <c r="Q62" s="761"/>
      <c r="R62" s="761"/>
      <c r="S62" s="761"/>
      <c r="T62" s="761"/>
      <c r="U62" s="761"/>
      <c r="V62" s="761"/>
      <c r="W62" s="761"/>
      <c r="X62" s="761"/>
      <c r="Y62" s="761"/>
      <c r="Z62" s="761"/>
      <c r="AA62" s="761"/>
      <c r="AB62" s="761"/>
      <c r="AC62" s="761"/>
      <c r="AD62" s="761"/>
      <c r="AE62" s="761"/>
      <c r="AF62" s="761"/>
      <c r="AG62" s="761"/>
      <c r="AH62" s="761"/>
      <c r="AI62" s="761"/>
      <c r="AJ62" s="761"/>
    </row>
    <row r="63" spans="1:36" ht="7.5" customHeight="1" x14ac:dyDescent="0.25">
      <c r="A63" s="377"/>
      <c r="B63" s="689"/>
      <c r="C63" s="689"/>
      <c r="D63" s="689"/>
      <c r="E63" s="689"/>
      <c r="F63" s="689"/>
      <c r="G63" s="689"/>
      <c r="H63" s="689"/>
      <c r="I63" s="689"/>
      <c r="J63" s="689"/>
      <c r="K63" s="689"/>
      <c r="L63" s="689"/>
      <c r="M63" s="689"/>
      <c r="N63" s="689"/>
      <c r="O63" s="689"/>
      <c r="P63" s="689"/>
      <c r="Q63" s="689"/>
      <c r="R63" s="689"/>
      <c r="S63" s="689"/>
      <c r="T63" s="689"/>
      <c r="U63" s="689"/>
      <c r="V63" s="689"/>
      <c r="W63" s="689"/>
      <c r="X63" s="689"/>
      <c r="Y63" s="689"/>
      <c r="Z63" s="689"/>
      <c r="AA63" s="689"/>
      <c r="AB63" s="689"/>
      <c r="AC63" s="689"/>
      <c r="AD63" s="689"/>
      <c r="AE63" s="689"/>
      <c r="AF63" s="689"/>
      <c r="AG63" s="689"/>
      <c r="AH63" s="689"/>
      <c r="AI63" s="689"/>
      <c r="AJ63" s="689"/>
    </row>
    <row r="64" spans="1:36" ht="15" customHeight="1" x14ac:dyDescent="0.25">
      <c r="A64" s="377"/>
      <c r="B64" s="689"/>
      <c r="C64" s="907" t="s">
        <v>22</v>
      </c>
      <c r="D64" s="908"/>
      <c r="E64" s="908"/>
      <c r="F64" s="908"/>
      <c r="G64" s="908"/>
      <c r="H64" s="908"/>
      <c r="I64" s="908"/>
      <c r="J64" s="908"/>
      <c r="K64" s="908"/>
      <c r="L64" s="908"/>
      <c r="M64" s="908"/>
      <c r="N64" s="908"/>
      <c r="O64" s="908"/>
      <c r="P64" s="908"/>
      <c r="Q64" s="908"/>
      <c r="R64" s="909"/>
      <c r="S64" s="836" t="s">
        <v>27</v>
      </c>
      <c r="T64" s="837"/>
      <c r="U64" s="837"/>
      <c r="V64" s="838"/>
      <c r="W64" s="903" t="s">
        <v>106</v>
      </c>
      <c r="X64" s="904"/>
      <c r="Y64" s="904"/>
      <c r="Z64" s="904"/>
      <c r="AA64" s="904"/>
      <c r="AB64" s="904"/>
      <c r="AC64" s="904"/>
      <c r="AD64" s="905"/>
      <c r="AE64" s="843" t="s">
        <v>75</v>
      </c>
      <c r="AF64" s="844"/>
      <c r="AG64" s="844"/>
      <c r="AH64" s="845"/>
      <c r="AI64" s="689"/>
      <c r="AJ64" s="689"/>
    </row>
    <row r="65" spans="1:37" ht="15" customHeight="1" x14ac:dyDescent="0.25">
      <c r="A65" s="377"/>
      <c r="B65" s="689"/>
      <c r="C65" s="779" t="s">
        <v>429</v>
      </c>
      <c r="D65" s="780"/>
      <c r="E65" s="780"/>
      <c r="F65" s="780"/>
      <c r="G65" s="780"/>
      <c r="H65" s="780"/>
      <c r="I65" s="780"/>
      <c r="J65" s="780"/>
      <c r="K65" s="780"/>
      <c r="L65" s="780"/>
      <c r="M65" s="780"/>
      <c r="N65" s="780"/>
      <c r="O65" s="780"/>
      <c r="P65" s="780"/>
      <c r="Q65" s="780"/>
      <c r="R65" s="781"/>
      <c r="S65" s="770">
        <v>55</v>
      </c>
      <c r="T65" s="771"/>
      <c r="U65" s="771"/>
      <c r="V65" s="772"/>
      <c r="W65" s="770" t="s">
        <v>430</v>
      </c>
      <c r="X65" s="771"/>
      <c r="Y65" s="771"/>
      <c r="Z65" s="771"/>
      <c r="AA65" s="771"/>
      <c r="AB65" s="771"/>
      <c r="AC65" s="771"/>
      <c r="AD65" s="772"/>
      <c r="AE65" s="832" t="s">
        <v>431</v>
      </c>
      <c r="AF65" s="833"/>
      <c r="AG65" s="833"/>
      <c r="AH65" s="834"/>
      <c r="AI65" s="689"/>
      <c r="AJ65" s="689"/>
    </row>
    <row r="66" spans="1:37" ht="15" customHeight="1" x14ac:dyDescent="0.25">
      <c r="A66" s="377"/>
      <c r="B66" s="689"/>
      <c r="C66" s="779" t="s">
        <v>432</v>
      </c>
      <c r="D66" s="780"/>
      <c r="E66" s="780"/>
      <c r="F66" s="780"/>
      <c r="G66" s="780"/>
      <c r="H66" s="780"/>
      <c r="I66" s="780"/>
      <c r="J66" s="780"/>
      <c r="K66" s="780"/>
      <c r="L66" s="780"/>
      <c r="M66" s="780"/>
      <c r="N66" s="780"/>
      <c r="O66" s="780"/>
      <c r="P66" s="780"/>
      <c r="Q66" s="780"/>
      <c r="R66" s="781"/>
      <c r="S66" s="770">
        <v>4729640</v>
      </c>
      <c r="T66" s="771"/>
      <c r="U66" s="771"/>
      <c r="V66" s="772"/>
      <c r="W66" s="770">
        <v>110580</v>
      </c>
      <c r="X66" s="771"/>
      <c r="Y66" s="771"/>
      <c r="Z66" s="771"/>
      <c r="AA66" s="771"/>
      <c r="AB66" s="771"/>
      <c r="AC66" s="771"/>
      <c r="AD66" s="772"/>
      <c r="AE66" s="847">
        <v>44917</v>
      </c>
      <c r="AF66" s="848"/>
      <c r="AG66" s="848"/>
      <c r="AH66" s="849"/>
      <c r="AI66" s="689"/>
      <c r="AJ66" s="689"/>
    </row>
    <row r="67" spans="1:37" ht="15" customHeight="1" x14ac:dyDescent="0.25">
      <c r="A67" s="377"/>
      <c r="B67" s="689"/>
      <c r="C67" s="779" t="s">
        <v>433</v>
      </c>
      <c r="D67" s="780"/>
      <c r="E67" s="780"/>
      <c r="F67" s="780"/>
      <c r="G67" s="780"/>
      <c r="H67" s="780"/>
      <c r="I67" s="780"/>
      <c r="J67" s="780"/>
      <c r="K67" s="780"/>
      <c r="L67" s="780"/>
      <c r="M67" s="780"/>
      <c r="N67" s="780"/>
      <c r="O67" s="780"/>
      <c r="P67" s="780"/>
      <c r="Q67" s="780"/>
      <c r="R67" s="781"/>
      <c r="S67" s="829" t="s">
        <v>434</v>
      </c>
      <c r="T67" s="830"/>
      <c r="U67" s="830"/>
      <c r="V67" s="831"/>
      <c r="W67" s="829">
        <v>8492</v>
      </c>
      <c r="X67" s="830"/>
      <c r="Y67" s="830"/>
      <c r="Z67" s="830"/>
      <c r="AA67" s="830"/>
      <c r="AB67" s="830"/>
      <c r="AC67" s="830"/>
      <c r="AD67" s="831"/>
      <c r="AE67" s="802">
        <v>45966</v>
      </c>
      <c r="AF67" s="803"/>
      <c r="AG67" s="803"/>
      <c r="AH67" s="804"/>
      <c r="AI67" s="689"/>
      <c r="AJ67" s="689"/>
    </row>
    <row r="68" spans="1:37" ht="15" customHeight="1" x14ac:dyDescent="0.25">
      <c r="A68" s="377"/>
      <c r="B68" s="689"/>
      <c r="C68" s="779" t="s">
        <v>435</v>
      </c>
      <c r="D68" s="780"/>
      <c r="E68" s="780"/>
      <c r="F68" s="780"/>
      <c r="G68" s="780"/>
      <c r="H68" s="780"/>
      <c r="I68" s="780"/>
      <c r="J68" s="780"/>
      <c r="K68" s="780"/>
      <c r="L68" s="780"/>
      <c r="M68" s="780"/>
      <c r="N68" s="780"/>
      <c r="O68" s="780"/>
      <c r="P68" s="780"/>
      <c r="Q68" s="780"/>
      <c r="R68" s="781"/>
      <c r="S68" s="770">
        <v>3596016</v>
      </c>
      <c r="T68" s="771"/>
      <c r="U68" s="771"/>
      <c r="V68" s="772"/>
      <c r="W68" s="829">
        <v>135825</v>
      </c>
      <c r="X68" s="830"/>
      <c r="Y68" s="830"/>
      <c r="Z68" s="830"/>
      <c r="AA68" s="830"/>
      <c r="AB68" s="830"/>
      <c r="AC68" s="830"/>
      <c r="AD68" s="831"/>
      <c r="AE68" s="802">
        <v>45993</v>
      </c>
      <c r="AF68" s="803"/>
      <c r="AG68" s="803"/>
      <c r="AH68" s="804"/>
      <c r="AI68" s="689"/>
      <c r="AJ68" s="689"/>
    </row>
    <row r="69" spans="1:37" ht="15" customHeight="1" x14ac:dyDescent="0.25">
      <c r="A69" s="377"/>
      <c r="B69" s="689"/>
      <c r="C69" s="779" t="s">
        <v>436</v>
      </c>
      <c r="D69" s="780"/>
      <c r="E69" s="780"/>
      <c r="F69" s="780"/>
      <c r="G69" s="780"/>
      <c r="H69" s="780"/>
      <c r="I69" s="780"/>
      <c r="J69" s="780"/>
      <c r="K69" s="780"/>
      <c r="L69" s="780"/>
      <c r="M69" s="780"/>
      <c r="N69" s="780"/>
      <c r="O69" s="780"/>
      <c r="P69" s="780"/>
      <c r="Q69" s="780"/>
      <c r="R69" s="781"/>
      <c r="S69" s="829">
        <v>146594</v>
      </c>
      <c r="T69" s="830"/>
      <c r="U69" s="830"/>
      <c r="V69" s="831"/>
      <c r="W69" s="829">
        <v>15609</v>
      </c>
      <c r="X69" s="830"/>
      <c r="Y69" s="830"/>
      <c r="Z69" s="830"/>
      <c r="AA69" s="830"/>
      <c r="AB69" s="830"/>
      <c r="AC69" s="830"/>
      <c r="AD69" s="831"/>
      <c r="AE69" s="802">
        <v>45842</v>
      </c>
      <c r="AF69" s="803"/>
      <c r="AG69" s="803"/>
      <c r="AH69" s="804"/>
      <c r="AI69" s="689"/>
      <c r="AJ69" s="689"/>
    </row>
    <row r="70" spans="1:37" ht="15" customHeight="1" x14ac:dyDescent="0.25">
      <c r="A70" s="377"/>
      <c r="B70" s="689"/>
      <c r="C70" s="779" t="s">
        <v>437</v>
      </c>
      <c r="D70" s="780"/>
      <c r="E70" s="780"/>
      <c r="F70" s="780"/>
      <c r="G70" s="780"/>
      <c r="H70" s="780"/>
      <c r="I70" s="780"/>
      <c r="J70" s="780"/>
      <c r="K70" s="780"/>
      <c r="L70" s="780"/>
      <c r="M70" s="780"/>
      <c r="N70" s="780"/>
      <c r="O70" s="780"/>
      <c r="P70" s="780"/>
      <c r="Q70" s="780"/>
      <c r="R70" s="781"/>
      <c r="S70" s="829">
        <v>20172679</v>
      </c>
      <c r="T70" s="830"/>
      <c r="U70" s="830"/>
      <c r="V70" s="831"/>
      <c r="W70" s="829" t="s">
        <v>438</v>
      </c>
      <c r="X70" s="830"/>
      <c r="Y70" s="830"/>
      <c r="Z70" s="830"/>
      <c r="AA70" s="830"/>
      <c r="AB70" s="830"/>
      <c r="AC70" s="830"/>
      <c r="AD70" s="831"/>
      <c r="AE70" s="802">
        <v>45852</v>
      </c>
      <c r="AF70" s="803"/>
      <c r="AG70" s="803"/>
      <c r="AH70" s="804"/>
      <c r="AI70" s="689"/>
      <c r="AJ70" s="689"/>
    </row>
    <row r="71" spans="1:37" s="11" customFormat="1" x14ac:dyDescent="0.25">
      <c r="A71" s="409"/>
      <c r="B71" s="410"/>
      <c r="C71" s="797"/>
      <c r="D71" s="797"/>
      <c r="E71" s="797"/>
      <c r="F71" s="797"/>
      <c r="G71" s="797"/>
      <c r="H71" s="797"/>
      <c r="I71" s="797"/>
      <c r="J71" s="797"/>
      <c r="K71" s="797"/>
      <c r="L71" s="797"/>
      <c r="M71" s="797"/>
      <c r="N71" s="797"/>
      <c r="O71" s="797"/>
      <c r="P71" s="797"/>
      <c r="Q71" s="797"/>
      <c r="R71" s="797"/>
      <c r="S71" s="411"/>
      <c r="T71" s="411"/>
      <c r="U71" s="412"/>
      <c r="V71" s="412"/>
      <c r="W71" s="412"/>
      <c r="X71" s="412"/>
      <c r="Y71" s="412"/>
      <c r="Z71" s="412"/>
      <c r="AA71" s="412"/>
      <c r="AB71" s="412"/>
      <c r="AC71" s="412"/>
      <c r="AD71" s="412"/>
      <c r="AE71" s="412"/>
      <c r="AF71" s="412"/>
      <c r="AG71" s="413"/>
      <c r="AH71" s="413"/>
      <c r="AI71" s="413"/>
      <c r="AJ71" s="413"/>
    </row>
    <row r="72" spans="1:37" ht="15.75" customHeight="1" x14ac:dyDescent="0.25">
      <c r="A72" s="377"/>
      <c r="B72" s="884" t="s">
        <v>47</v>
      </c>
      <c r="C72" s="884"/>
      <c r="D72" s="884"/>
      <c r="E72" s="884"/>
      <c r="F72" s="884"/>
      <c r="G72" s="884"/>
      <c r="H72" s="884"/>
      <c r="I72" s="884"/>
      <c r="J72" s="884"/>
      <c r="K72" s="884"/>
      <c r="L72" s="884"/>
      <c r="M72" s="884"/>
      <c r="N72" s="884"/>
      <c r="O72" s="884"/>
      <c r="P72" s="884"/>
      <c r="Q72" s="884"/>
      <c r="R72" s="884"/>
      <c r="S72" s="884"/>
      <c r="T72" s="884"/>
      <c r="U72" s="884"/>
      <c r="V72" s="884"/>
      <c r="W72" s="884"/>
      <c r="X72" s="884"/>
      <c r="Y72" s="884"/>
      <c r="Z72" s="884"/>
      <c r="AA72" s="884"/>
      <c r="AB72" s="884"/>
      <c r="AC72" s="884"/>
      <c r="AD72" s="884"/>
      <c r="AE72" s="884"/>
      <c r="AF72" s="884"/>
      <c r="AG72" s="884"/>
      <c r="AH72" s="884"/>
      <c r="AI72" s="884"/>
      <c r="AJ72" s="884"/>
      <c r="AK72" s="414"/>
    </row>
    <row r="73" spans="1:37" ht="7.5" customHeight="1" x14ac:dyDescent="0.25">
      <c r="A73" s="377"/>
      <c r="B73" s="687"/>
      <c r="C73" s="687"/>
      <c r="D73" s="687"/>
      <c r="E73" s="687"/>
      <c r="F73" s="687"/>
      <c r="G73" s="687"/>
      <c r="H73" s="687"/>
      <c r="I73" s="687"/>
      <c r="J73" s="687"/>
      <c r="K73" s="687"/>
      <c r="L73" s="687"/>
      <c r="M73" s="687"/>
      <c r="N73" s="687"/>
      <c r="O73" s="687"/>
      <c r="P73" s="687"/>
      <c r="Q73" s="689"/>
      <c r="R73" s="687"/>
      <c r="S73" s="687"/>
      <c r="T73" s="687"/>
      <c r="U73" s="687"/>
      <c r="V73" s="687"/>
      <c r="W73" s="687"/>
      <c r="X73" s="687"/>
      <c r="Y73" s="687"/>
      <c r="Z73" s="687"/>
      <c r="AA73" s="687"/>
      <c r="AB73" s="687"/>
      <c r="AC73" s="687"/>
      <c r="AD73" s="687"/>
      <c r="AE73" s="687"/>
      <c r="AF73" s="687"/>
      <c r="AG73" s="687"/>
      <c r="AH73" s="687"/>
      <c r="AI73" s="687"/>
      <c r="AJ73" s="687"/>
      <c r="AK73" s="414"/>
    </row>
    <row r="74" spans="1:37" ht="15" customHeight="1" x14ac:dyDescent="0.25">
      <c r="A74" s="377"/>
      <c r="B74" s="789" t="s">
        <v>397</v>
      </c>
      <c r="C74" s="789"/>
      <c r="D74" s="789"/>
      <c r="E74" s="789"/>
      <c r="F74" s="789"/>
      <c r="G74" s="789"/>
      <c r="H74" s="789"/>
      <c r="I74" s="789"/>
      <c r="J74" s="789"/>
      <c r="K74" s="789"/>
      <c r="L74" s="789"/>
      <c r="M74" s="789"/>
      <c r="N74" s="789"/>
      <c r="O74" s="789"/>
      <c r="P74" s="789"/>
      <c r="Q74" s="789"/>
      <c r="R74" s="789"/>
      <c r="S74" s="789"/>
      <c r="T74" s="789"/>
      <c r="U74" s="789"/>
      <c r="V74" s="789"/>
      <c r="W74" s="789"/>
      <c r="X74" s="789"/>
      <c r="Y74" s="789"/>
      <c r="Z74" s="789"/>
      <c r="AA74" s="789"/>
      <c r="AB74" s="789"/>
      <c r="AC74" s="789"/>
      <c r="AD74" s="789"/>
      <c r="AE74" s="789"/>
      <c r="AF74" s="789"/>
      <c r="AG74" s="789"/>
      <c r="AH74" s="789"/>
      <c r="AI74" s="789"/>
      <c r="AJ74" s="789"/>
    </row>
    <row r="75" spans="1:37" ht="15" customHeight="1" x14ac:dyDescent="0.25">
      <c r="A75" s="377"/>
      <c r="B75" s="789"/>
      <c r="C75" s="789"/>
      <c r="D75" s="789"/>
      <c r="E75" s="789"/>
      <c r="F75" s="789"/>
      <c r="G75" s="789"/>
      <c r="H75" s="789"/>
      <c r="I75" s="789"/>
      <c r="J75" s="789"/>
      <c r="K75" s="789"/>
      <c r="L75" s="789"/>
      <c r="M75" s="789"/>
      <c r="N75" s="789"/>
      <c r="O75" s="789"/>
      <c r="P75" s="789"/>
      <c r="Q75" s="789"/>
      <c r="R75" s="789"/>
      <c r="S75" s="789"/>
      <c r="T75" s="789"/>
      <c r="U75" s="789"/>
      <c r="V75" s="789"/>
      <c r="W75" s="789"/>
      <c r="X75" s="789"/>
      <c r="Y75" s="789"/>
      <c r="Z75" s="789"/>
      <c r="AA75" s="789"/>
      <c r="AB75" s="789"/>
      <c r="AC75" s="789"/>
      <c r="AD75" s="789"/>
      <c r="AE75" s="789"/>
      <c r="AF75" s="789"/>
      <c r="AG75" s="789"/>
      <c r="AH75" s="789"/>
      <c r="AI75" s="789"/>
      <c r="AJ75" s="789"/>
    </row>
    <row r="76" spans="1:37" ht="15" customHeight="1" x14ac:dyDescent="0.25">
      <c r="A76" s="377"/>
      <c r="B76" s="680"/>
      <c r="C76" s="680"/>
      <c r="D76" s="680"/>
      <c r="E76" s="680"/>
      <c r="F76" s="680"/>
      <c r="G76" s="680"/>
      <c r="H76" s="680"/>
      <c r="I76" s="680"/>
      <c r="J76" s="680"/>
      <c r="K76" s="680"/>
      <c r="L76" s="680"/>
      <c r="M76" s="680"/>
      <c r="N76" s="680"/>
      <c r="O76" s="680"/>
      <c r="P76" s="680"/>
      <c r="Q76" s="688"/>
      <c r="R76" s="680"/>
      <c r="S76" s="680"/>
      <c r="T76" s="680"/>
      <c r="U76" s="680"/>
      <c r="V76" s="680"/>
      <c r="W76" s="680"/>
      <c r="X76" s="680"/>
      <c r="Y76" s="680"/>
      <c r="Z76" s="680"/>
      <c r="AA76" s="680"/>
      <c r="AB76" s="680"/>
      <c r="AC76" s="680"/>
      <c r="AD76" s="680"/>
      <c r="AE76" s="680"/>
      <c r="AF76" s="680"/>
      <c r="AG76" s="680"/>
      <c r="AH76" s="680"/>
      <c r="AI76" s="680"/>
      <c r="AJ76" s="680"/>
    </row>
    <row r="77" spans="1:37" ht="15" customHeight="1" x14ac:dyDescent="0.25">
      <c r="A77" s="377"/>
      <c r="B77" s="761" t="s">
        <v>48</v>
      </c>
      <c r="C77" s="761"/>
      <c r="D77" s="761"/>
      <c r="E77" s="761"/>
      <c r="F77" s="761"/>
      <c r="G77" s="761"/>
      <c r="H77" s="761"/>
      <c r="I77" s="761"/>
      <c r="J77" s="761"/>
      <c r="K77" s="761"/>
      <c r="L77" s="761"/>
      <c r="M77" s="761"/>
      <c r="N77" s="761"/>
      <c r="O77" s="761"/>
      <c r="P77" s="761"/>
      <c r="Q77" s="761"/>
      <c r="R77" s="761"/>
      <c r="S77" s="761"/>
      <c r="T77" s="761"/>
      <c r="U77" s="761"/>
      <c r="V77" s="761"/>
      <c r="W77" s="761"/>
      <c r="X77" s="761"/>
      <c r="Y77" s="761"/>
      <c r="Z77" s="761"/>
      <c r="AA77" s="761"/>
      <c r="AB77" s="761"/>
      <c r="AC77" s="761"/>
      <c r="AD77" s="761"/>
      <c r="AE77" s="761"/>
      <c r="AF77" s="761"/>
      <c r="AG77" s="761"/>
      <c r="AH77" s="761"/>
      <c r="AI77" s="761"/>
      <c r="AJ77" s="761"/>
    </row>
    <row r="78" spans="1:37" ht="7.5" customHeight="1" x14ac:dyDescent="0.25">
      <c r="A78" s="377"/>
      <c r="B78" s="687"/>
      <c r="C78" s="687"/>
      <c r="D78" s="687"/>
      <c r="E78" s="687"/>
      <c r="F78" s="687"/>
      <c r="G78" s="687"/>
      <c r="H78" s="687"/>
      <c r="I78" s="687"/>
      <c r="J78" s="687"/>
      <c r="K78" s="687"/>
      <c r="L78" s="687"/>
      <c r="M78" s="687"/>
      <c r="N78" s="687"/>
      <c r="O78" s="687"/>
      <c r="P78" s="687"/>
      <c r="Q78" s="689"/>
      <c r="R78" s="687"/>
      <c r="S78" s="687"/>
      <c r="T78" s="687"/>
      <c r="U78" s="687"/>
      <c r="V78" s="687"/>
      <c r="W78" s="687"/>
      <c r="X78" s="687"/>
      <c r="Y78" s="687"/>
      <c r="Z78" s="687"/>
      <c r="AA78" s="687"/>
      <c r="AB78" s="687"/>
      <c r="AC78" s="687"/>
      <c r="AD78" s="687"/>
      <c r="AE78" s="687"/>
      <c r="AF78" s="687"/>
      <c r="AG78" s="687"/>
      <c r="AH78" s="687"/>
      <c r="AI78" s="687"/>
      <c r="AJ78" s="687"/>
    </row>
    <row r="79" spans="1:37" ht="15" customHeight="1" x14ac:dyDescent="0.25">
      <c r="A79" s="377"/>
      <c r="B79" s="698"/>
      <c r="C79" s="14"/>
      <c r="D79" s="401"/>
      <c r="E79" s="401"/>
      <c r="F79" s="401"/>
      <c r="G79" s="401"/>
      <c r="H79" s="51"/>
      <c r="I79" s="51"/>
      <c r="J79" s="876" t="s">
        <v>15</v>
      </c>
      <c r="K79" s="876"/>
      <c r="L79" s="876"/>
      <c r="M79" s="876"/>
      <c r="N79" s="876"/>
      <c r="O79" s="874" t="s">
        <v>361</v>
      </c>
      <c r="P79" s="874"/>
      <c r="Q79" s="874"/>
      <c r="R79" s="874"/>
      <c r="S79" s="874" t="s">
        <v>362</v>
      </c>
      <c r="T79" s="874"/>
      <c r="U79" s="874"/>
      <c r="V79" s="874"/>
      <c r="W79" s="874" t="s">
        <v>363</v>
      </c>
      <c r="X79" s="874"/>
      <c r="Y79" s="874"/>
      <c r="Z79" s="874"/>
      <c r="AA79" s="51"/>
      <c r="AB79" s="51"/>
      <c r="AC79" s="51"/>
      <c r="AD79" s="51"/>
      <c r="AE79" s="51"/>
      <c r="AF79" s="51"/>
      <c r="AG79" s="51"/>
      <c r="AH79" s="51"/>
      <c r="AI79" s="51"/>
      <c r="AJ79" s="51"/>
    </row>
    <row r="80" spans="1:37" ht="15" customHeight="1" x14ac:dyDescent="0.25">
      <c r="A80" s="377"/>
      <c r="B80" s="698"/>
      <c r="C80" s="698"/>
      <c r="D80" s="415"/>
      <c r="E80" s="415"/>
      <c r="F80" s="415"/>
      <c r="G80" s="415"/>
      <c r="H80" s="51"/>
      <c r="I80" s="51"/>
      <c r="J80" s="876"/>
      <c r="K80" s="876"/>
      <c r="L80" s="876"/>
      <c r="M80" s="876"/>
      <c r="N80" s="876"/>
      <c r="O80" s="790">
        <f>Ciclo1!P20</f>
        <v>46128.717361111114</v>
      </c>
      <c r="P80" s="790"/>
      <c r="Q80" s="790"/>
      <c r="R80" s="790"/>
      <c r="S80" s="790">
        <f>Ciclo2!P20</f>
        <v>46128.717361111114</v>
      </c>
      <c r="T80" s="790"/>
      <c r="U80" s="790"/>
      <c r="V80" s="790"/>
      <c r="W80" s="790">
        <f>Ciclo3!P20</f>
        <v>46129.402083333334</v>
      </c>
      <c r="X80" s="790"/>
      <c r="Y80" s="790"/>
      <c r="Z80" s="790"/>
      <c r="AA80" s="51"/>
      <c r="AB80" s="51"/>
      <c r="AC80" s="51"/>
      <c r="AD80" s="51"/>
      <c r="AE80" s="51"/>
      <c r="AF80" s="51"/>
      <c r="AG80" s="51"/>
      <c r="AH80" s="51"/>
      <c r="AI80" s="51"/>
      <c r="AJ80" s="51"/>
    </row>
    <row r="81" spans="1:37" ht="15" customHeight="1" x14ac:dyDescent="0.25">
      <c r="A81" s="377"/>
      <c r="B81" s="698"/>
      <c r="C81" s="911" t="s">
        <v>283</v>
      </c>
      <c r="D81" s="911"/>
      <c r="E81" s="911"/>
      <c r="F81" s="911"/>
      <c r="G81" s="911"/>
      <c r="H81" s="911"/>
      <c r="I81" s="911"/>
      <c r="J81" s="876" t="s">
        <v>17</v>
      </c>
      <c r="K81" s="876"/>
      <c r="L81" s="876"/>
      <c r="M81" s="876"/>
      <c r="N81" s="876"/>
      <c r="O81" s="791">
        <f>Resumen!C92</f>
        <v>20.988188976377955</v>
      </c>
      <c r="P81" s="791"/>
      <c r="Q81" s="791"/>
      <c r="R81" s="791"/>
      <c r="S81" s="791">
        <f>Resumen!E92</f>
        <v>20.988188976377955</v>
      </c>
      <c r="T81" s="791"/>
      <c r="U81" s="791"/>
      <c r="V81" s="791"/>
      <c r="W81" s="791">
        <f>Resumen!G92</f>
        <v>20.389999999999993</v>
      </c>
      <c r="X81" s="791"/>
      <c r="Y81" s="791"/>
      <c r="Z81" s="791"/>
      <c r="AA81" s="51"/>
      <c r="AB81" s="51"/>
      <c r="AC81" s="51"/>
      <c r="AD81" s="51"/>
      <c r="AE81" s="51"/>
      <c r="AF81" s="51"/>
      <c r="AG81" s="51"/>
      <c r="AH81" s="51"/>
      <c r="AI81" s="51"/>
      <c r="AJ81" s="51"/>
    </row>
    <row r="82" spans="1:37" s="12" customFormat="1" ht="15" customHeight="1" x14ac:dyDescent="0.25">
      <c r="B82" s="698"/>
      <c r="C82" s="911"/>
      <c r="D82" s="911"/>
      <c r="E82" s="911"/>
      <c r="F82" s="911"/>
      <c r="G82" s="911"/>
      <c r="H82" s="911"/>
      <c r="I82" s="911"/>
      <c r="J82" s="805" t="s">
        <v>284</v>
      </c>
      <c r="K82" s="806"/>
      <c r="L82" s="806"/>
      <c r="M82" s="806"/>
      <c r="N82" s="807"/>
      <c r="O82" s="791">
        <f>Resumen!C96</f>
        <v>1.1499999999999986</v>
      </c>
      <c r="P82" s="791"/>
      <c r="Q82" s="791"/>
      <c r="R82" s="791"/>
      <c r="S82" s="791">
        <f>Resumen!E96</f>
        <v>1.1499999999999986</v>
      </c>
      <c r="T82" s="791"/>
      <c r="U82" s="791"/>
      <c r="V82" s="791"/>
      <c r="W82" s="791">
        <f>Resumen!G96</f>
        <v>0.95000000000000284</v>
      </c>
      <c r="X82" s="791"/>
      <c r="Y82" s="791"/>
      <c r="Z82" s="791"/>
      <c r="AA82" s="698"/>
      <c r="AB82" s="698"/>
      <c r="AC82" s="698"/>
      <c r="AD82" s="698"/>
      <c r="AE82" s="698"/>
      <c r="AF82" s="698"/>
      <c r="AG82" s="698"/>
      <c r="AH82" s="698"/>
      <c r="AI82" s="698"/>
      <c r="AJ82" s="698"/>
    </row>
    <row r="83" spans="1:37" ht="15" customHeight="1" x14ac:dyDescent="0.25">
      <c r="A83" s="377"/>
      <c r="B83" s="698"/>
      <c r="C83" s="911"/>
      <c r="D83" s="911"/>
      <c r="E83" s="911"/>
      <c r="F83" s="911"/>
      <c r="G83" s="911"/>
      <c r="H83" s="911"/>
      <c r="I83" s="911"/>
      <c r="J83" s="876" t="s">
        <v>58</v>
      </c>
      <c r="K83" s="876"/>
      <c r="L83" s="876"/>
      <c r="M83" s="876"/>
      <c r="N83" s="876"/>
      <c r="O83" s="791">
        <f>Resumen!C95</f>
        <v>0.26722090416647237</v>
      </c>
      <c r="P83" s="791"/>
      <c r="Q83" s="791"/>
      <c r="R83" s="791"/>
      <c r="S83" s="791">
        <f>Resumen!E95</f>
        <v>0.26722090416647237</v>
      </c>
      <c r="T83" s="791"/>
      <c r="U83" s="791"/>
      <c r="V83" s="791"/>
      <c r="W83" s="791">
        <f>Resumen!G95</f>
        <v>0.19334062432640825</v>
      </c>
      <c r="X83" s="791"/>
      <c r="Y83" s="791"/>
      <c r="Z83" s="791"/>
      <c r="AA83" s="51"/>
      <c r="AB83" s="51"/>
      <c r="AC83" s="51"/>
      <c r="AD83" s="51"/>
      <c r="AE83" s="51"/>
      <c r="AF83" s="51"/>
      <c r="AG83" s="51"/>
      <c r="AH83" s="51"/>
      <c r="AI83" s="51"/>
      <c r="AJ83" s="51"/>
    </row>
    <row r="84" spans="1:37" ht="15" customHeight="1" x14ac:dyDescent="0.25">
      <c r="A84" s="377"/>
      <c r="B84" s="698"/>
      <c r="C84" s="911" t="s">
        <v>326</v>
      </c>
      <c r="D84" s="911"/>
      <c r="E84" s="911"/>
      <c r="F84" s="911"/>
      <c r="G84" s="911"/>
      <c r="H84" s="911"/>
      <c r="I84" s="911"/>
      <c r="J84" s="876" t="s">
        <v>17</v>
      </c>
      <c r="K84" s="876"/>
      <c r="L84" s="876"/>
      <c r="M84" s="876"/>
      <c r="N84" s="876"/>
      <c r="O84" s="791">
        <f>Resumen!C93</f>
        <v>31.235669291338567</v>
      </c>
      <c r="P84" s="791"/>
      <c r="Q84" s="791"/>
      <c r="R84" s="791"/>
      <c r="S84" s="791">
        <f>Resumen!E93</f>
        <v>31.235669291338567</v>
      </c>
      <c r="T84" s="791"/>
      <c r="U84" s="791"/>
      <c r="V84" s="791"/>
      <c r="W84" s="791">
        <f>Resumen!G93</f>
        <v>32.947777777777773</v>
      </c>
      <c r="X84" s="791"/>
      <c r="Y84" s="791"/>
      <c r="Z84" s="791"/>
      <c r="AA84" s="51"/>
      <c r="AB84" s="51"/>
      <c r="AC84" s="51"/>
      <c r="AD84" s="51"/>
      <c r="AE84" s="51"/>
      <c r="AF84" s="51"/>
      <c r="AG84" s="51"/>
      <c r="AH84" s="51"/>
      <c r="AI84" s="51"/>
      <c r="AJ84" s="51"/>
    </row>
    <row r="85" spans="1:37" s="12" customFormat="1" ht="15" customHeight="1" x14ac:dyDescent="0.25">
      <c r="B85" s="698"/>
      <c r="C85" s="911"/>
      <c r="D85" s="911"/>
      <c r="E85" s="911"/>
      <c r="F85" s="911"/>
      <c r="G85" s="911"/>
      <c r="H85" s="911"/>
      <c r="I85" s="911"/>
      <c r="J85" s="876" t="s">
        <v>299</v>
      </c>
      <c r="K85" s="876"/>
      <c r="L85" s="876"/>
      <c r="M85" s="876"/>
      <c r="N85" s="876"/>
      <c r="O85" s="791">
        <f>Resumen!C98</f>
        <v>35.089999999999996</v>
      </c>
      <c r="P85" s="791"/>
      <c r="Q85" s="791"/>
      <c r="R85" s="791"/>
      <c r="S85" s="791">
        <f>Resumen!E98</f>
        <v>35.089999999999996</v>
      </c>
      <c r="T85" s="791"/>
      <c r="U85" s="791"/>
      <c r="V85" s="791"/>
      <c r="W85" s="791">
        <f>Resumen!G98</f>
        <v>35.489999999999995</v>
      </c>
      <c r="X85" s="791"/>
      <c r="Y85" s="791"/>
      <c r="Z85" s="791"/>
      <c r="AA85" s="698"/>
      <c r="AB85" s="698"/>
      <c r="AC85" s="698"/>
      <c r="AD85" s="698"/>
      <c r="AE85" s="698"/>
      <c r="AF85" s="698"/>
      <c r="AG85" s="698"/>
      <c r="AH85" s="698"/>
      <c r="AI85" s="698"/>
      <c r="AJ85" s="698"/>
    </row>
    <row r="86" spans="1:37" ht="15" customHeight="1" x14ac:dyDescent="0.25">
      <c r="A86" s="377"/>
      <c r="B86" s="698"/>
      <c r="C86" s="911"/>
      <c r="D86" s="911"/>
      <c r="E86" s="911"/>
      <c r="F86" s="911"/>
      <c r="G86" s="911"/>
      <c r="H86" s="911"/>
      <c r="I86" s="911"/>
      <c r="J86" s="876" t="s">
        <v>58</v>
      </c>
      <c r="K86" s="876"/>
      <c r="L86" s="876"/>
      <c r="M86" s="876"/>
      <c r="N86" s="876"/>
      <c r="O86" s="791">
        <f>Resumen!C97</f>
        <v>1.1594166503586445</v>
      </c>
      <c r="P86" s="791"/>
      <c r="Q86" s="791"/>
      <c r="R86" s="791"/>
      <c r="S86" s="791">
        <f>Resumen!E97</f>
        <v>1.1594166503586445</v>
      </c>
      <c r="T86" s="791"/>
      <c r="U86" s="791"/>
      <c r="V86" s="791"/>
      <c r="W86" s="791">
        <f>Resumen!G97</f>
        <v>0.95217478223296637</v>
      </c>
      <c r="X86" s="791"/>
      <c r="Y86" s="791"/>
      <c r="Z86" s="791"/>
      <c r="AA86" s="51"/>
      <c r="AB86" s="51"/>
      <c r="AC86" s="51"/>
      <c r="AD86" s="51"/>
      <c r="AE86" s="51"/>
      <c r="AF86" s="51"/>
      <c r="AG86" s="51"/>
      <c r="AH86" s="51"/>
      <c r="AI86" s="51"/>
      <c r="AJ86" s="51"/>
    </row>
    <row r="87" spans="1:37" ht="17.25" customHeight="1" x14ac:dyDescent="0.25">
      <c r="A87" s="377"/>
      <c r="B87" s="698"/>
      <c r="C87" s="911" t="s">
        <v>348</v>
      </c>
      <c r="D87" s="911"/>
      <c r="E87" s="911"/>
      <c r="F87" s="911"/>
      <c r="G87" s="911"/>
      <c r="H87" s="911"/>
      <c r="I87" s="911"/>
      <c r="J87" s="876" t="s">
        <v>17</v>
      </c>
      <c r="K87" s="876"/>
      <c r="L87" s="876"/>
      <c r="M87" s="876"/>
      <c r="N87" s="876"/>
      <c r="O87" s="808">
        <f>Resumen!C94</f>
        <v>850.39335294117643</v>
      </c>
      <c r="P87" s="808"/>
      <c r="Q87" s="808"/>
      <c r="R87" s="808"/>
      <c r="S87" s="808">
        <f>Resumen!E94</f>
        <v>850.39335294117643</v>
      </c>
      <c r="T87" s="808"/>
      <c r="U87" s="808"/>
      <c r="V87" s="808"/>
      <c r="W87" s="808">
        <f>Resumen!G94</f>
        <v>853.40288888888892</v>
      </c>
      <c r="X87" s="808"/>
      <c r="Y87" s="808"/>
      <c r="Z87" s="808"/>
      <c r="AA87" s="51"/>
      <c r="AB87" s="51"/>
      <c r="AC87" s="51"/>
      <c r="AD87" s="51"/>
      <c r="AE87" s="51"/>
      <c r="AF87" s="51"/>
      <c r="AG87" s="51"/>
      <c r="AH87" s="51"/>
      <c r="AI87" s="51"/>
      <c r="AJ87" s="51"/>
    </row>
    <row r="88" spans="1:37" ht="15.75" customHeight="1" x14ac:dyDescent="0.25">
      <c r="A88" s="377"/>
      <c r="B88" s="698"/>
      <c r="C88" s="911"/>
      <c r="D88" s="911"/>
      <c r="E88" s="911"/>
      <c r="F88" s="911"/>
      <c r="G88" s="911"/>
      <c r="H88" s="911"/>
      <c r="I88" s="911"/>
      <c r="J88" s="876" t="s">
        <v>58</v>
      </c>
      <c r="K88" s="876"/>
      <c r="L88" s="876"/>
      <c r="M88" s="876"/>
      <c r="N88" s="876"/>
      <c r="O88" s="791">
        <f>Resumen!C99</f>
        <v>0.66883951925779905</v>
      </c>
      <c r="P88" s="791"/>
      <c r="Q88" s="791"/>
      <c r="R88" s="791"/>
      <c r="S88" s="791">
        <f>Resumen!E99</f>
        <v>0.66883951925779905</v>
      </c>
      <c r="T88" s="791"/>
      <c r="U88" s="791"/>
      <c r="V88" s="791"/>
      <c r="W88" s="791">
        <f>Resumen!G99</f>
        <v>0.3336097917231734</v>
      </c>
      <c r="X88" s="791"/>
      <c r="Y88" s="791"/>
      <c r="Z88" s="791"/>
      <c r="AA88" s="51"/>
      <c r="AB88" s="51"/>
      <c r="AC88" s="51"/>
      <c r="AD88" s="51"/>
      <c r="AE88" s="51"/>
      <c r="AF88" s="51"/>
      <c r="AG88" s="51"/>
      <c r="AH88" s="51"/>
      <c r="AI88" s="51"/>
      <c r="AJ88" s="51"/>
    </row>
    <row r="89" spans="1:37" ht="39" customHeight="1" x14ac:dyDescent="0.25">
      <c r="A89" s="377"/>
      <c r="B89" s="51"/>
      <c r="C89" s="754" t="s">
        <v>419</v>
      </c>
      <c r="D89" s="754"/>
      <c r="E89" s="754"/>
      <c r="F89" s="754"/>
      <c r="G89" s="754"/>
      <c r="H89" s="754"/>
      <c r="I89" s="754"/>
      <c r="J89" s="754"/>
      <c r="K89" s="754"/>
      <c r="L89" s="754"/>
      <c r="M89" s="754"/>
      <c r="N89" s="754"/>
      <c r="O89" s="754"/>
      <c r="P89" s="754"/>
      <c r="Q89" s="754"/>
      <c r="R89" s="754"/>
      <c r="S89" s="754"/>
      <c r="T89" s="754"/>
      <c r="U89" s="754"/>
      <c r="V89" s="754"/>
      <c r="W89" s="754"/>
      <c r="X89" s="754"/>
      <c r="Y89" s="754"/>
      <c r="Z89" s="754"/>
      <c r="AA89" s="754"/>
      <c r="AB89" s="754"/>
      <c r="AC89" s="754"/>
      <c r="AD89" s="754"/>
      <c r="AE89" s="754"/>
      <c r="AF89" s="754"/>
      <c r="AG89" s="754"/>
      <c r="AH89" s="754"/>
      <c r="AI89" s="754"/>
      <c r="AJ89" s="416"/>
    </row>
    <row r="90" spans="1:37" ht="7.5" customHeight="1" x14ac:dyDescent="0.25">
      <c r="A90" s="377"/>
      <c r="B90" s="51"/>
      <c r="C90" s="51"/>
      <c r="D90" s="51"/>
      <c r="E90" s="51"/>
      <c r="F90" s="51"/>
      <c r="G90" s="51"/>
      <c r="H90" s="51"/>
      <c r="I90" s="51"/>
      <c r="J90" s="51"/>
      <c r="K90" s="51"/>
      <c r="L90" s="51"/>
      <c r="M90" s="51"/>
      <c r="N90" s="51"/>
      <c r="O90" s="51"/>
      <c r="P90" s="51"/>
      <c r="Q90" s="698"/>
      <c r="R90" s="51"/>
      <c r="S90" s="51"/>
      <c r="T90" s="51"/>
      <c r="U90" s="51"/>
      <c r="V90" s="51"/>
      <c r="W90" s="51"/>
      <c r="X90" s="51"/>
      <c r="Y90" s="51"/>
      <c r="Z90" s="51"/>
      <c r="AA90" s="51"/>
      <c r="AB90" s="51"/>
      <c r="AC90" s="51"/>
      <c r="AD90" s="51"/>
      <c r="AE90" s="51"/>
      <c r="AF90" s="51"/>
      <c r="AG90" s="51"/>
      <c r="AH90" s="51"/>
      <c r="AI90" s="51"/>
      <c r="AJ90" s="416"/>
    </row>
    <row r="91" spans="1:37" ht="15" customHeight="1" x14ac:dyDescent="0.25">
      <c r="A91" s="377"/>
      <c r="B91" s="855" t="s">
        <v>49</v>
      </c>
      <c r="C91" s="855"/>
      <c r="D91" s="855"/>
      <c r="E91" s="855"/>
      <c r="F91" s="855"/>
      <c r="G91" s="855"/>
      <c r="H91" s="855"/>
      <c r="I91" s="855"/>
      <c r="J91" s="855"/>
      <c r="K91" s="855"/>
      <c r="L91" s="855"/>
      <c r="M91" s="855"/>
      <c r="N91" s="855"/>
      <c r="O91" s="855"/>
      <c r="P91" s="855"/>
      <c r="Q91" s="855"/>
      <c r="R91" s="855"/>
      <c r="S91" s="855"/>
      <c r="T91" s="855"/>
      <c r="U91" s="855"/>
      <c r="V91" s="855"/>
      <c r="W91" s="855"/>
      <c r="X91" s="855"/>
      <c r="Y91" s="855"/>
      <c r="Z91" s="855"/>
      <c r="AA91" s="855"/>
      <c r="AB91" s="855"/>
      <c r="AC91" s="855"/>
      <c r="AD91" s="855"/>
      <c r="AE91" s="855"/>
      <c r="AF91" s="855"/>
      <c r="AG91" s="855"/>
      <c r="AH91" s="855"/>
      <c r="AI91" s="855"/>
      <c r="AJ91" s="855"/>
    </row>
    <row r="92" spans="1:37" ht="12.95" customHeight="1" x14ac:dyDescent="0.25">
      <c r="A92" s="377"/>
      <c r="B92" s="919"/>
      <c r="C92" s="919"/>
      <c r="D92" s="919"/>
      <c r="E92" s="919"/>
      <c r="F92" s="919"/>
      <c r="G92" s="919"/>
      <c r="H92" s="919"/>
      <c r="I92" s="919"/>
      <c r="J92" s="919"/>
      <c r="K92" s="919"/>
      <c r="L92" s="919"/>
      <c r="M92" s="919"/>
      <c r="N92" s="919"/>
      <c r="O92" s="919"/>
      <c r="P92" s="919"/>
      <c r="Q92" s="919"/>
      <c r="R92" s="919"/>
      <c r="S92" s="919"/>
      <c r="T92" s="919"/>
      <c r="U92" s="919"/>
      <c r="V92" s="919"/>
      <c r="W92" s="919"/>
      <c r="X92" s="919"/>
      <c r="Y92" s="919"/>
      <c r="Z92" s="919"/>
      <c r="AA92" s="919"/>
      <c r="AB92" s="919"/>
      <c r="AC92" s="919"/>
      <c r="AD92" s="919"/>
      <c r="AE92" s="919"/>
      <c r="AF92" s="919"/>
      <c r="AG92" s="919"/>
      <c r="AH92" s="919"/>
      <c r="AI92" s="919"/>
      <c r="AJ92" s="919"/>
    </row>
    <row r="93" spans="1:37" ht="15" customHeight="1" x14ac:dyDescent="0.25">
      <c r="A93" s="377"/>
      <c r="B93" s="417" t="s">
        <v>355</v>
      </c>
      <c r="C93" s="416"/>
      <c r="D93" s="416"/>
      <c r="E93" s="416"/>
      <c r="F93" s="416"/>
      <c r="G93" s="416"/>
      <c r="H93" s="416"/>
      <c r="I93" s="416"/>
      <c r="J93" s="416"/>
      <c r="K93" s="416"/>
      <c r="L93" s="416"/>
      <c r="M93" s="416"/>
      <c r="N93" s="416"/>
      <c r="O93" s="416"/>
      <c r="P93" s="416"/>
      <c r="Q93" s="401"/>
      <c r="R93" s="416"/>
      <c r="S93" s="416"/>
      <c r="T93" s="416"/>
      <c r="U93" s="416"/>
      <c r="V93" s="416"/>
      <c r="W93" s="416"/>
      <c r="X93" s="416"/>
      <c r="Y93" s="416"/>
      <c r="Z93" s="416"/>
      <c r="AA93" s="416"/>
      <c r="AB93" s="416"/>
      <c r="AC93" s="416"/>
      <c r="AD93" s="416"/>
      <c r="AE93" s="416"/>
      <c r="AF93" s="416"/>
      <c r="AG93" s="416"/>
      <c r="AH93" s="416"/>
      <c r="AI93" s="416"/>
      <c r="AJ93" s="416"/>
      <c r="AK93" s="418"/>
    </row>
    <row r="94" spans="1:37" s="12" customFormat="1" ht="105" customHeight="1" x14ac:dyDescent="0.25">
      <c r="B94" s="789" t="s">
        <v>420</v>
      </c>
      <c r="C94" s="789"/>
      <c r="D94" s="789"/>
      <c r="E94" s="789"/>
      <c r="F94" s="789"/>
      <c r="G94" s="789"/>
      <c r="H94" s="789"/>
      <c r="I94" s="789"/>
      <c r="J94" s="789"/>
      <c r="K94" s="789"/>
      <c r="L94" s="789"/>
      <c r="M94" s="789"/>
      <c r="N94" s="789"/>
      <c r="O94" s="789"/>
      <c r="P94" s="789"/>
      <c r="Q94" s="789"/>
      <c r="R94" s="789"/>
      <c r="S94" s="789"/>
      <c r="T94" s="789"/>
      <c r="U94" s="789"/>
      <c r="V94" s="789"/>
      <c r="W94" s="789"/>
      <c r="X94" s="789"/>
      <c r="Y94" s="789"/>
      <c r="Z94" s="789"/>
      <c r="AA94" s="789"/>
      <c r="AB94" s="789"/>
      <c r="AC94" s="789"/>
      <c r="AD94" s="789"/>
      <c r="AE94" s="789"/>
      <c r="AF94" s="789"/>
      <c r="AG94" s="789"/>
      <c r="AH94" s="789"/>
      <c r="AI94" s="789"/>
      <c r="AJ94" s="789"/>
    </row>
    <row r="95" spans="1:37" s="12" customFormat="1" ht="35.25" customHeight="1" x14ac:dyDescent="0.25">
      <c r="B95" s="916" t="s">
        <v>418</v>
      </c>
      <c r="C95" s="916"/>
      <c r="D95" s="916"/>
      <c r="E95" s="916"/>
      <c r="F95" s="916"/>
      <c r="G95" s="916"/>
      <c r="H95" s="916"/>
      <c r="I95" s="916"/>
      <c r="J95" s="916"/>
      <c r="K95" s="916"/>
      <c r="L95" s="916"/>
      <c r="M95" s="916"/>
      <c r="N95" s="916"/>
      <c r="O95" s="916"/>
      <c r="P95" s="916"/>
      <c r="Q95" s="916"/>
      <c r="R95" s="916"/>
      <c r="S95" s="916"/>
      <c r="T95" s="916"/>
      <c r="U95" s="916"/>
      <c r="V95" s="916"/>
      <c r="W95" s="916"/>
      <c r="X95" s="916"/>
      <c r="Y95" s="916"/>
      <c r="Z95" s="916"/>
      <c r="AA95" s="916"/>
      <c r="AB95" s="916"/>
      <c r="AC95" s="916"/>
      <c r="AD95" s="916"/>
      <c r="AE95" s="916"/>
      <c r="AF95" s="916"/>
      <c r="AG95" s="916"/>
      <c r="AH95" s="916"/>
      <c r="AI95" s="916"/>
      <c r="AJ95" s="916"/>
    </row>
    <row r="96" spans="1:37" s="12" customFormat="1" ht="6.75" customHeight="1" x14ac:dyDescent="0.25">
      <c r="B96" s="698"/>
      <c r="C96" s="698"/>
      <c r="D96" s="698"/>
      <c r="E96" s="698"/>
      <c r="F96" s="698"/>
      <c r="G96" s="698"/>
      <c r="H96" s="698"/>
      <c r="I96" s="698"/>
      <c r="J96" s="698"/>
      <c r="K96" s="698"/>
      <c r="L96" s="698"/>
      <c r="M96" s="698"/>
      <c r="N96" s="698"/>
      <c r="O96" s="698"/>
      <c r="P96" s="698"/>
      <c r="Q96" s="698"/>
      <c r="R96" s="698"/>
      <c r="S96" s="698"/>
      <c r="T96" s="698"/>
      <c r="U96" s="698"/>
      <c r="V96" s="698"/>
      <c r="W96" s="698"/>
      <c r="X96" s="698"/>
      <c r="Y96" s="698"/>
      <c r="Z96" s="698"/>
      <c r="AA96" s="698"/>
      <c r="AB96" s="698"/>
      <c r="AC96" s="698"/>
      <c r="AD96" s="698"/>
      <c r="AE96" s="698"/>
      <c r="AF96" s="698"/>
      <c r="AG96" s="698"/>
      <c r="AH96" s="698"/>
      <c r="AI96" s="698"/>
      <c r="AJ96" s="698"/>
    </row>
    <row r="97" spans="2:36" s="419" customFormat="1" ht="15" customHeight="1" x14ac:dyDescent="0.25">
      <c r="B97" s="701"/>
      <c r="C97" s="701"/>
      <c r="D97" s="701"/>
      <c r="E97" s="701"/>
      <c r="F97" s="701"/>
      <c r="G97" s="701"/>
      <c r="H97" s="701"/>
      <c r="I97" s="701"/>
      <c r="J97" s="872" t="s">
        <v>51</v>
      </c>
      <c r="K97" s="872"/>
      <c r="L97" s="872"/>
      <c r="M97" s="872"/>
      <c r="N97" s="872"/>
      <c r="O97" s="872"/>
      <c r="P97" s="872"/>
      <c r="Q97" s="872"/>
      <c r="R97" s="872" t="s">
        <v>281</v>
      </c>
      <c r="S97" s="872"/>
      <c r="T97" s="872"/>
      <c r="U97" s="872"/>
      <c r="V97" s="872"/>
      <c r="W97" s="872"/>
      <c r="X97" s="872"/>
      <c r="Y97" s="872"/>
      <c r="Z97" s="879"/>
      <c r="AA97" s="880"/>
      <c r="AB97" s="880"/>
      <c r="AC97" s="880"/>
      <c r="AD97" s="880"/>
      <c r="AE97" s="880"/>
      <c r="AF97" s="880"/>
      <c r="AG97" s="880"/>
      <c r="AH97" s="701"/>
      <c r="AI97" s="701"/>
      <c r="AJ97" s="701"/>
    </row>
    <row r="98" spans="2:36" s="419" customFormat="1" ht="15" customHeight="1" x14ac:dyDescent="0.2">
      <c r="B98" s="701"/>
      <c r="C98" s="876" t="s">
        <v>50</v>
      </c>
      <c r="D98" s="876"/>
      <c r="E98" s="876"/>
      <c r="F98" s="876"/>
      <c r="G98" s="876"/>
      <c r="H98" s="876"/>
      <c r="I98" s="876"/>
      <c r="J98" s="836" t="s">
        <v>132</v>
      </c>
      <c r="K98" s="837"/>
      <c r="L98" s="837"/>
      <c r="M98" s="837"/>
      <c r="N98" s="837"/>
      <c r="O98" s="898">
        <f>Fotometro!C20</f>
        <v>0.99199999999999999</v>
      </c>
      <c r="P98" s="898"/>
      <c r="Q98" s="899"/>
      <c r="R98" s="836" t="s">
        <v>133</v>
      </c>
      <c r="S98" s="837"/>
      <c r="T98" s="837"/>
      <c r="U98" s="837"/>
      <c r="V98" s="837"/>
      <c r="W98" s="914">
        <f>Fotometro!C21</f>
        <v>0</v>
      </c>
      <c r="X98" s="914"/>
      <c r="Y98" s="915"/>
      <c r="Z98" s="116"/>
      <c r="AA98" s="25"/>
      <c r="AB98" s="25"/>
      <c r="AC98" s="25"/>
      <c r="AD98" s="25"/>
      <c r="AE98" s="117"/>
      <c r="AF98" s="883"/>
      <c r="AG98" s="883"/>
      <c r="AH98" s="701"/>
      <c r="AI98" s="701"/>
      <c r="AJ98" s="701"/>
    </row>
    <row r="99" spans="2:36" s="419" customFormat="1" ht="15" customHeight="1" x14ac:dyDescent="0.2">
      <c r="B99" s="701"/>
      <c r="C99" s="876" t="s">
        <v>105</v>
      </c>
      <c r="D99" s="876"/>
      <c r="E99" s="876"/>
      <c r="F99" s="876"/>
      <c r="G99" s="876"/>
      <c r="H99" s="876"/>
      <c r="I99" s="876"/>
      <c r="J99" s="836" t="str">
        <f>IF(Fotometro!C26="OK"," SLOPE:", "---ERROR---")</f>
        <v xml:space="preserve"> SLOPE:</v>
      </c>
      <c r="K99" s="837"/>
      <c r="L99" s="837"/>
      <c r="M99" s="837"/>
      <c r="N99" s="837"/>
      <c r="O99" s="896">
        <v>0.99199999999999999</v>
      </c>
      <c r="P99" s="896"/>
      <c r="Q99" s="897"/>
      <c r="R99" s="836" t="str">
        <f>IF(Fotometro!C26="OK", " OFFSET:", "---ERROR---")</f>
        <v xml:space="preserve"> OFFSET:</v>
      </c>
      <c r="S99" s="837"/>
      <c r="T99" s="837"/>
      <c r="U99" s="837"/>
      <c r="V99" s="837"/>
      <c r="W99" s="917">
        <v>0</v>
      </c>
      <c r="X99" s="917"/>
      <c r="Y99" s="918"/>
      <c r="Z99" s="116"/>
      <c r="AA99" s="25"/>
      <c r="AB99" s="25"/>
      <c r="AC99" s="25"/>
      <c r="AD99" s="25"/>
      <c r="AE99" s="117"/>
      <c r="AF99" s="883"/>
      <c r="AG99" s="883"/>
      <c r="AH99" s="701"/>
      <c r="AI99" s="701"/>
      <c r="AJ99" s="701"/>
    </row>
    <row r="100" spans="2:36" s="419" customFormat="1" ht="9" customHeight="1" x14ac:dyDescent="0.25">
      <c r="B100" s="701"/>
      <c r="C100" s="885" t="str">
        <f>IFERROR(IF(Ciclo0!J66=1,"Nota 1: No se realizó ajuste de pendiente ni del intercepto al Instrumento bajo calibración (IBC).","Nota 1: El Valor Final corresponde al ajuste de slope/offset realizado al Instrumento bajo calibración (IBC) previo a su calibración "),"Nota 1: No se realizó ajuste de pendiente ni del intercepto al Instrumento bajo calibración (IBC).")</f>
        <v>Nota 1: No se realizó ajuste de pendiente ni del intercepto al Instrumento bajo calibración (IBC).</v>
      </c>
      <c r="D100" s="885"/>
      <c r="E100" s="885"/>
      <c r="F100" s="885"/>
      <c r="G100" s="885"/>
      <c r="H100" s="885"/>
      <c r="I100" s="885"/>
      <c r="J100" s="885"/>
      <c r="K100" s="885"/>
      <c r="L100" s="885"/>
      <c r="M100" s="885"/>
      <c r="N100" s="885"/>
      <c r="O100" s="885"/>
      <c r="P100" s="885"/>
      <c r="Q100" s="885"/>
      <c r="R100" s="885"/>
      <c r="S100" s="885"/>
      <c r="T100" s="885"/>
      <c r="U100" s="885"/>
      <c r="V100" s="885"/>
      <c r="W100" s="885"/>
      <c r="X100" s="885"/>
      <c r="Y100" s="885"/>
      <c r="Z100" s="885"/>
      <c r="AA100" s="885"/>
      <c r="AB100" s="885"/>
      <c r="AC100" s="885"/>
      <c r="AD100" s="885"/>
      <c r="AE100" s="885"/>
      <c r="AF100" s="885"/>
      <c r="AG100" s="885"/>
      <c r="AH100" s="885"/>
      <c r="AI100" s="702"/>
      <c r="AJ100" s="53"/>
    </row>
    <row r="101" spans="2:36" s="419" customFormat="1" ht="15.75" customHeight="1" x14ac:dyDescent="0.25">
      <c r="B101" s="701"/>
      <c r="C101" s="885"/>
      <c r="D101" s="885"/>
      <c r="E101" s="885"/>
      <c r="F101" s="885"/>
      <c r="G101" s="885"/>
      <c r="H101" s="885"/>
      <c r="I101" s="885"/>
      <c r="J101" s="885"/>
      <c r="K101" s="885"/>
      <c r="L101" s="885"/>
      <c r="M101" s="885"/>
      <c r="N101" s="885"/>
      <c r="O101" s="885"/>
      <c r="P101" s="885"/>
      <c r="Q101" s="885"/>
      <c r="R101" s="885"/>
      <c r="S101" s="885"/>
      <c r="T101" s="885"/>
      <c r="U101" s="885"/>
      <c r="V101" s="885"/>
      <c r="W101" s="885"/>
      <c r="X101" s="885"/>
      <c r="Y101" s="885"/>
      <c r="Z101" s="885"/>
      <c r="AA101" s="885"/>
      <c r="AB101" s="885"/>
      <c r="AC101" s="885"/>
      <c r="AD101" s="885"/>
      <c r="AE101" s="885"/>
      <c r="AF101" s="885"/>
      <c r="AG101" s="885"/>
      <c r="AH101" s="885"/>
      <c r="AI101" s="702"/>
      <c r="AJ101" s="701"/>
    </row>
    <row r="102" spans="2:36" s="419" customFormat="1" ht="19.5" customHeight="1" x14ac:dyDescent="0.25">
      <c r="B102" s="701"/>
      <c r="C102" s="754" t="s">
        <v>368</v>
      </c>
      <c r="D102" s="754"/>
      <c r="E102" s="754"/>
      <c r="F102" s="754"/>
      <c r="G102" s="754"/>
      <c r="H102" s="754"/>
      <c r="I102" s="754"/>
      <c r="J102" s="754"/>
      <c r="K102" s="754"/>
      <c r="L102" s="754"/>
      <c r="M102" s="754"/>
      <c r="N102" s="754"/>
      <c r="O102" s="754"/>
      <c r="P102" s="754"/>
      <c r="Q102" s="754"/>
      <c r="R102" s="754"/>
      <c r="S102" s="754"/>
      <c r="T102" s="754"/>
      <c r="U102" s="754"/>
      <c r="V102" s="754"/>
      <c r="W102" s="754"/>
      <c r="X102" s="754"/>
      <c r="Y102" s="754"/>
      <c r="Z102" s="754"/>
      <c r="AA102" s="754"/>
      <c r="AB102" s="754"/>
      <c r="AC102" s="754"/>
      <c r="AD102" s="754"/>
      <c r="AE102" s="754"/>
      <c r="AF102" s="754"/>
      <c r="AG102" s="754"/>
      <c r="AH102" s="754"/>
      <c r="AI102" s="754"/>
      <c r="AJ102" s="701"/>
    </row>
    <row r="103" spans="2:36" s="419" customFormat="1" ht="15.75" customHeight="1" x14ac:dyDescent="0.25">
      <c r="B103" s="701"/>
      <c r="C103" s="912" t="str">
        <f>IFERROR(IF(Fotometro!C26="OK", "", "ERROR: Revisar valor ingresado en hoja Fotometro; celda C22 y C23"),"-")</f>
        <v/>
      </c>
      <c r="D103" s="912"/>
      <c r="E103" s="912"/>
      <c r="F103" s="912"/>
      <c r="G103" s="912"/>
      <c r="H103" s="912"/>
      <c r="I103" s="912"/>
      <c r="J103" s="912"/>
      <c r="K103" s="912"/>
      <c r="L103" s="912"/>
      <c r="M103" s="912"/>
      <c r="N103" s="912"/>
      <c r="O103" s="912"/>
      <c r="P103" s="912"/>
      <c r="Q103" s="912"/>
      <c r="R103" s="912"/>
      <c r="S103" s="912"/>
      <c r="T103" s="912"/>
      <c r="U103" s="912"/>
      <c r="V103" s="912"/>
      <c r="W103" s="912"/>
      <c r="X103" s="912"/>
      <c r="Y103" s="912"/>
      <c r="Z103" s="912"/>
      <c r="AA103" s="912"/>
      <c r="AB103" s="912"/>
      <c r="AC103" s="912"/>
      <c r="AD103" s="912"/>
      <c r="AE103" s="912"/>
      <c r="AF103" s="912"/>
      <c r="AG103" s="912"/>
      <c r="AH103" s="912"/>
      <c r="AI103" s="912"/>
      <c r="AJ103" s="701"/>
    </row>
    <row r="104" spans="2:36" s="419" customFormat="1" x14ac:dyDescent="0.25">
      <c r="B104" s="25" t="s">
        <v>364</v>
      </c>
      <c r="C104" s="701"/>
      <c r="D104" s="701"/>
      <c r="E104" s="701"/>
      <c r="F104" s="701"/>
      <c r="G104" s="701"/>
      <c r="H104" s="14"/>
      <c r="I104" s="15"/>
      <c r="J104" s="15"/>
      <c r="K104" s="15"/>
      <c r="L104" s="701"/>
      <c r="M104" s="255"/>
      <c r="N104" s="255"/>
      <c r="O104" s="255"/>
      <c r="P104" s="255"/>
      <c r="Q104" s="255"/>
      <c r="R104" s="255"/>
      <c r="S104" s="255"/>
      <c r="T104" s="255"/>
      <c r="U104" s="255"/>
      <c r="V104" s="255"/>
      <c r="W104" s="255"/>
      <c r="X104" s="255"/>
      <c r="Y104" s="255"/>
      <c r="Z104" s="255"/>
      <c r="AA104" s="255"/>
      <c r="AB104" s="255"/>
      <c r="AC104" s="255"/>
      <c r="AD104" s="255"/>
      <c r="AE104" s="255"/>
      <c r="AF104" s="255"/>
      <c r="AG104" s="255"/>
      <c r="AH104" s="255"/>
      <c r="AI104" s="14"/>
      <c r="AJ104" s="701"/>
    </row>
    <row r="105" spans="2:36" s="419" customFormat="1" ht="14.25" customHeight="1" thickBot="1" x14ac:dyDescent="0.3">
      <c r="B105" s="14"/>
      <c r="C105" s="14" t="s">
        <v>369</v>
      </c>
      <c r="D105" s="701"/>
      <c r="E105" s="701"/>
      <c r="F105" s="701"/>
      <c r="G105" s="701"/>
      <c r="H105" s="14"/>
      <c r="I105" s="15"/>
      <c r="J105" s="15"/>
      <c r="K105" s="15"/>
      <c r="L105" s="15"/>
      <c r="M105" s="701"/>
      <c r="N105" s="701"/>
      <c r="O105" s="420"/>
      <c r="P105" s="420"/>
      <c r="Q105" s="420"/>
      <c r="R105" s="16"/>
      <c r="S105" s="16"/>
      <c r="T105" s="16"/>
      <c r="U105" s="701"/>
      <c r="V105" s="421"/>
      <c r="W105" s="421"/>
      <c r="X105" s="421"/>
      <c r="Y105" s="421"/>
      <c r="Z105" s="421"/>
      <c r="AA105" s="421"/>
      <c r="AB105" s="421"/>
      <c r="AC105" s="421"/>
      <c r="AD105" s="421"/>
      <c r="AE105" s="421"/>
      <c r="AF105" s="679"/>
      <c r="AG105" s="679"/>
      <c r="AH105" s="701"/>
      <c r="AI105" s="701"/>
      <c r="AJ105" s="701"/>
    </row>
    <row r="106" spans="2:36" s="419" customFormat="1" ht="18" customHeight="1" thickBot="1" x14ac:dyDescent="0.3">
      <c r="B106" s="24"/>
      <c r="C106" s="783" t="s">
        <v>361</v>
      </c>
      <c r="D106" s="784"/>
      <c r="E106" s="815" t="s">
        <v>52</v>
      </c>
      <c r="F106" s="815"/>
      <c r="G106" s="815"/>
      <c r="H106" s="815"/>
      <c r="I106" s="815"/>
      <c r="J106" s="815"/>
      <c r="K106" s="816"/>
      <c r="L106" s="817">
        <f>Ciclo1!P20</f>
        <v>46128.717361111114</v>
      </c>
      <c r="M106" s="818"/>
      <c r="N106" s="818"/>
      <c r="O106" s="819"/>
      <c r="P106" s="420"/>
      <c r="Q106" s="420"/>
      <c r="R106" s="420"/>
      <c r="S106" s="52"/>
      <c r="T106" s="52"/>
      <c r="U106" s="52"/>
      <c r="V106" s="53"/>
      <c r="W106" s="421"/>
      <c r="X106" s="421"/>
      <c r="Y106" s="421"/>
      <c r="Z106" s="421"/>
      <c r="AA106" s="421"/>
      <c r="AB106" s="421"/>
      <c r="AC106" s="421"/>
      <c r="AD106" s="421"/>
      <c r="AE106" s="421"/>
      <c r="AF106" s="421"/>
      <c r="AG106" s="678"/>
      <c r="AH106" s="678"/>
      <c r="AI106" s="53"/>
      <c r="AJ106" s="701"/>
    </row>
    <row r="107" spans="2:36" s="419" customFormat="1" ht="18" customHeight="1" thickBot="1" x14ac:dyDescent="0.3">
      <c r="B107" s="24"/>
      <c r="C107" s="785"/>
      <c r="D107" s="786"/>
      <c r="E107" s="820" t="s">
        <v>282</v>
      </c>
      <c r="F107" s="820"/>
      <c r="G107" s="820"/>
      <c r="H107" s="820"/>
      <c r="I107" s="820"/>
      <c r="J107" s="820"/>
      <c r="K107" s="821"/>
      <c r="L107" s="875">
        <v>1</v>
      </c>
      <c r="M107" s="875"/>
      <c r="N107" s="875">
        <v>2</v>
      </c>
      <c r="O107" s="875"/>
      <c r="P107" s="811">
        <v>3</v>
      </c>
      <c r="Q107" s="811"/>
      <c r="R107" s="811">
        <v>4</v>
      </c>
      <c r="S107" s="811"/>
      <c r="T107" s="811">
        <v>5</v>
      </c>
      <c r="U107" s="811"/>
      <c r="V107" s="811">
        <v>6</v>
      </c>
      <c r="W107" s="811"/>
      <c r="X107" s="811">
        <v>7</v>
      </c>
      <c r="Y107" s="811"/>
      <c r="Z107" s="862">
        <v>8</v>
      </c>
      <c r="AA107" s="862"/>
      <c r="AB107" s="862">
        <v>9</v>
      </c>
      <c r="AC107" s="862"/>
      <c r="AD107" s="862">
        <v>10</v>
      </c>
      <c r="AE107" s="862"/>
      <c r="AF107" s="862">
        <v>11</v>
      </c>
      <c r="AG107" s="862"/>
      <c r="AH107" s="862">
        <v>12</v>
      </c>
      <c r="AI107" s="913"/>
      <c r="AJ107" s="701"/>
    </row>
    <row r="108" spans="2:36" s="419" customFormat="1" ht="18" customHeight="1" x14ac:dyDescent="0.25">
      <c r="B108" s="24"/>
      <c r="C108" s="785"/>
      <c r="D108" s="786"/>
      <c r="E108" s="777" t="s">
        <v>66</v>
      </c>
      <c r="F108" s="777"/>
      <c r="G108" s="777"/>
      <c r="H108" s="777"/>
      <c r="I108" s="777"/>
      <c r="J108" s="777"/>
      <c r="K108" s="778"/>
      <c r="L108" s="747">
        <f>IFERROR(Ciclo1!$G$6,"-")</f>
        <v>5.587750000000001E-2</v>
      </c>
      <c r="M108" s="747"/>
      <c r="N108" s="881">
        <f>IFERROR(Ciclo1!$G$7,"-")</f>
        <v>44.281229375000002</v>
      </c>
      <c r="O108" s="882"/>
      <c r="P108" s="747">
        <f>IFERROR(Ciclo1!$G$8,"-")</f>
        <v>91.345969625000009</v>
      </c>
      <c r="Q108" s="747"/>
      <c r="R108" s="747">
        <f>IFERROR(Ciclo1!$G$9,"-")</f>
        <v>133.83936174999999</v>
      </c>
      <c r="S108" s="747"/>
      <c r="T108" s="747">
        <f>IFERROR(Ciclo1!$G$10,"-")</f>
        <v>178.21156325000001</v>
      </c>
      <c r="U108" s="747"/>
      <c r="V108" s="747">
        <f>IFERROR(Ciclo1!$G$11,"-")</f>
        <v>223.38516687500001</v>
      </c>
      <c r="W108" s="747"/>
      <c r="X108" s="747">
        <f>IFERROR(Ciclo1!$G$12,"-")</f>
        <v>268.16676325000003</v>
      </c>
      <c r="Y108" s="747"/>
      <c r="Z108" s="747">
        <f>IFERROR(Ciclo1!$G$13,"-")</f>
        <v>314.139517125</v>
      </c>
      <c r="AA108" s="747"/>
      <c r="AB108" s="747">
        <f>IFERROR(Ciclo1!$G$14,"-")</f>
        <v>358.07008575000003</v>
      </c>
      <c r="AC108" s="747"/>
      <c r="AD108" s="747">
        <f>IFERROR(Ciclo1!$G$15,"-")</f>
        <v>403.74920374999999</v>
      </c>
      <c r="AE108" s="747"/>
      <c r="AF108" s="747">
        <f>IFERROR(Ciclo1!$G$16,"-")</f>
        <v>448.47861525000008</v>
      </c>
      <c r="AG108" s="747"/>
      <c r="AH108" s="747">
        <f>IFERROR(Ciclo1!$G$17,"-")</f>
        <v>-0.10216749999999999</v>
      </c>
      <c r="AI108" s="793"/>
      <c r="AJ108" s="701"/>
    </row>
    <row r="109" spans="2:36" s="419" customFormat="1" ht="18" customHeight="1" thickBot="1" x14ac:dyDescent="0.3">
      <c r="B109" s="24"/>
      <c r="C109" s="785"/>
      <c r="D109" s="786"/>
      <c r="E109" s="877" t="s">
        <v>119</v>
      </c>
      <c r="F109" s="877"/>
      <c r="G109" s="877"/>
      <c r="H109" s="877"/>
      <c r="I109" s="877"/>
      <c r="J109" s="877"/>
      <c r="K109" s="878"/>
      <c r="L109" s="923">
        <f>IFERROR(Ciclo1!$H$6,"-")</f>
        <v>0.25331237077568874</v>
      </c>
      <c r="M109" s="924"/>
      <c r="N109" s="743">
        <f>IFERROR(Ciclo1!$H$7,"-")</f>
        <v>0.29752709856940024</v>
      </c>
      <c r="O109" s="743"/>
      <c r="P109" s="743">
        <f>IFERROR(Ciclo1!$H$8,"-")</f>
        <v>0.22445083683956718</v>
      </c>
      <c r="Q109" s="743"/>
      <c r="R109" s="743">
        <f>IFERROR(Ciclo1!$H$9,"-")</f>
        <v>0.26247738450374908</v>
      </c>
      <c r="S109" s="743"/>
      <c r="T109" s="743">
        <f>IFERROR(Ciclo1!$H$10,"-")</f>
        <v>0.37895537125658474</v>
      </c>
      <c r="U109" s="743"/>
      <c r="V109" s="743">
        <f>IFERROR(Ciclo1!$H$11,"-")</f>
        <v>0.23724035562360402</v>
      </c>
      <c r="W109" s="743"/>
      <c r="X109" s="743">
        <f>IFERROR(Ciclo1!$H$12,"-")</f>
        <v>0.20339511069047125</v>
      </c>
      <c r="Y109" s="743"/>
      <c r="Z109" s="743">
        <f>IFERROR(Ciclo1!$H$13,"-")</f>
        <v>0.38991241318218939</v>
      </c>
      <c r="AA109" s="743"/>
      <c r="AB109" s="743">
        <f>IFERROR(Ciclo1!$H$14,"-")</f>
        <v>0.4490072933068931</v>
      </c>
      <c r="AC109" s="743"/>
      <c r="AD109" s="743">
        <f>IFERROR(Ciclo1!$H$15,"-")</f>
        <v>0.46733966490697038</v>
      </c>
      <c r="AE109" s="743"/>
      <c r="AF109" s="743">
        <f>IFERROR(Ciclo1!$H$16,"-")</f>
        <v>0.18530125147811941</v>
      </c>
      <c r="AG109" s="743"/>
      <c r="AH109" s="743">
        <f>IFERROR(Ciclo1!$H$17,"-")</f>
        <v>0.30479203046761477</v>
      </c>
      <c r="AI109" s="860"/>
      <c r="AJ109" s="701"/>
    </row>
    <row r="110" spans="2:36" s="419" customFormat="1" ht="18" customHeight="1" x14ac:dyDescent="0.25">
      <c r="B110" s="24"/>
      <c r="C110" s="785"/>
      <c r="D110" s="786"/>
      <c r="E110" s="777" t="s">
        <v>67</v>
      </c>
      <c r="F110" s="777"/>
      <c r="G110" s="777"/>
      <c r="H110" s="777"/>
      <c r="I110" s="777"/>
      <c r="J110" s="777"/>
      <c r="K110" s="778"/>
      <c r="L110" s="881">
        <f>IFERROR(Ciclo1!$I$6,"-")</f>
        <v>0.125</v>
      </c>
      <c r="M110" s="882"/>
      <c r="N110" s="881">
        <f>IFERROR(Ciclo1!$I$7,"-")</f>
        <v>44.625</v>
      </c>
      <c r="O110" s="882"/>
      <c r="P110" s="747">
        <f>IFERROR(Ciclo1!$I$8,"-")</f>
        <v>91</v>
      </c>
      <c r="Q110" s="747"/>
      <c r="R110" s="747">
        <f>IFERROR(Ciclo1!$I$9,"-")</f>
        <v>134.375</v>
      </c>
      <c r="S110" s="747"/>
      <c r="T110" s="747">
        <f>IFERROR(Ciclo1!$I$10,"-")</f>
        <v>178.875</v>
      </c>
      <c r="U110" s="747"/>
      <c r="V110" s="747">
        <f>IFERROR(Ciclo1!$I$11,"-")</f>
        <v>224.5</v>
      </c>
      <c r="W110" s="747"/>
      <c r="X110" s="747">
        <f>IFERROR(Ciclo1!$I$12,"-")</f>
        <v>269</v>
      </c>
      <c r="Y110" s="747"/>
      <c r="Z110" s="747">
        <f>IFERROR(Ciclo1!$I$13,"-")</f>
        <v>315.25</v>
      </c>
      <c r="AA110" s="747"/>
      <c r="AB110" s="747">
        <f>IFERROR(Ciclo1!$I$14,"-")</f>
        <v>359.125</v>
      </c>
      <c r="AC110" s="747"/>
      <c r="AD110" s="747">
        <f>IFERROR(Ciclo1!$I$15,"-")</f>
        <v>405.125</v>
      </c>
      <c r="AE110" s="747"/>
      <c r="AF110" s="747">
        <f>IFERROR(Ciclo1!$I$16,"-")</f>
        <v>449.875</v>
      </c>
      <c r="AG110" s="747"/>
      <c r="AH110" s="747">
        <f>IFERROR(Ciclo1!$I$17,"-")</f>
        <v>0</v>
      </c>
      <c r="AI110" s="793"/>
      <c r="AJ110" s="701"/>
    </row>
    <row r="111" spans="2:36" s="419" customFormat="1" ht="18" customHeight="1" thickBot="1" x14ac:dyDescent="0.3">
      <c r="B111" s="24"/>
      <c r="C111" s="785"/>
      <c r="D111" s="786"/>
      <c r="E111" s="928" t="s">
        <v>306</v>
      </c>
      <c r="F111" s="928"/>
      <c r="G111" s="928"/>
      <c r="H111" s="928"/>
      <c r="I111" s="928"/>
      <c r="J111" s="928"/>
      <c r="K111" s="929"/>
      <c r="L111" s="926">
        <f>IFERROR(Ciclo1!$J$6,"-")</f>
        <v>0.35355339059327379</v>
      </c>
      <c r="M111" s="927"/>
      <c r="N111" s="869">
        <f>IFERROR(Ciclo1!$J$7,"-")</f>
        <v>0.51754916950676566</v>
      </c>
      <c r="O111" s="869"/>
      <c r="P111" s="869">
        <f>IFERROR(Ciclo1!$J$8,"-")</f>
        <v>0</v>
      </c>
      <c r="Q111" s="869"/>
      <c r="R111" s="869">
        <f>IFERROR(Ciclo1!$J$9,"-")</f>
        <v>0.51754916950676566</v>
      </c>
      <c r="S111" s="869"/>
      <c r="T111" s="869">
        <f>IFERROR(Ciclo1!$J$10,"-")</f>
        <v>0.35355339059327379</v>
      </c>
      <c r="U111" s="869"/>
      <c r="V111" s="869">
        <f>IFERROR(Ciclo1!$J$11,"-")</f>
        <v>0.53452248382484879</v>
      </c>
      <c r="W111" s="869"/>
      <c r="X111" s="869">
        <f>IFERROR(Ciclo1!$J$12,"-")</f>
        <v>0</v>
      </c>
      <c r="Y111" s="869"/>
      <c r="Z111" s="861">
        <f>IFERROR(Ciclo1!$J$13,"-")</f>
        <v>0.46291004988627571</v>
      </c>
      <c r="AA111" s="861"/>
      <c r="AB111" s="861">
        <f>IFERROR(Ciclo1!$J$14,"-")</f>
        <v>0.35355339059327379</v>
      </c>
      <c r="AC111" s="861"/>
      <c r="AD111" s="861">
        <f>IFERROR(Ciclo1!$J$15,"-")</f>
        <v>0.35355339059327379</v>
      </c>
      <c r="AE111" s="861"/>
      <c r="AF111" s="861">
        <f>IFERROR(Ciclo1!$J$16,"-")</f>
        <v>0.83452296039628016</v>
      </c>
      <c r="AG111" s="861"/>
      <c r="AH111" s="861">
        <f>IFERROR(Ciclo1!$J$17,"-")</f>
        <v>0</v>
      </c>
      <c r="AI111" s="920"/>
      <c r="AJ111" s="701"/>
    </row>
    <row r="112" spans="2:36" s="419" customFormat="1" ht="18" customHeight="1" thickBot="1" x14ac:dyDescent="0.3">
      <c r="B112" s="24"/>
      <c r="C112" s="785"/>
      <c r="D112" s="786"/>
      <c r="E112" s="812" t="s">
        <v>370</v>
      </c>
      <c r="F112" s="813"/>
      <c r="G112" s="813"/>
      <c r="H112" s="813"/>
      <c r="I112" s="813"/>
      <c r="J112" s="813"/>
      <c r="K112" s="814"/>
      <c r="L112" s="930" t="s">
        <v>53</v>
      </c>
      <c r="M112" s="931"/>
      <c r="N112" s="863">
        <f>IFERROR((N110-N108)/N108*100,"-")</f>
        <v>0.77633487112279986</v>
      </c>
      <c r="O112" s="863"/>
      <c r="P112" s="863">
        <f>IFERROR((P110-P108)/P108*100,"-")</f>
        <v>-0.37874645856878902</v>
      </c>
      <c r="Q112" s="863"/>
      <c r="R112" s="863">
        <f>IFERROR((R110-R108)/R108*100,"-")</f>
        <v>0.40020980599155109</v>
      </c>
      <c r="S112" s="863"/>
      <c r="T112" s="863">
        <f>IFERROR((T110-T108)/T108*100,"-")</f>
        <v>0.37227480523769452</v>
      </c>
      <c r="U112" s="863"/>
      <c r="V112" s="863">
        <f>IFERROR((V110-V108)/V108*100,"-")</f>
        <v>0.49906318337771227</v>
      </c>
      <c r="W112" s="863"/>
      <c r="X112" s="863">
        <f>IFERROR((X110-X108)/X108*100,"-")</f>
        <v>0.31071589182108272</v>
      </c>
      <c r="Y112" s="863"/>
      <c r="Z112" s="863">
        <f>IFERROR((Z110-Z108)/Z108*100,"-")</f>
        <v>0.35349989875935528</v>
      </c>
      <c r="AA112" s="863"/>
      <c r="AB112" s="863">
        <f>IFERROR((AB110-AB108)/AB108*100,"-")</f>
        <v>0.29461110882535302</v>
      </c>
      <c r="AC112" s="863"/>
      <c r="AD112" s="863">
        <f>IFERROR((AD110-AD108)/AD108*100,"-")</f>
        <v>0.34075516117968507</v>
      </c>
      <c r="AE112" s="863"/>
      <c r="AF112" s="863">
        <f>IFERROR((AF110-AF108)/AF108*100,"-")</f>
        <v>0.31136038654184739</v>
      </c>
      <c r="AG112" s="863"/>
      <c r="AH112" s="921" t="s">
        <v>53</v>
      </c>
      <c r="AI112" s="922"/>
      <c r="AJ112" s="701"/>
    </row>
    <row r="113" spans="2:36" s="419" customFormat="1" ht="18" customHeight="1" thickBot="1" x14ac:dyDescent="0.3">
      <c r="B113" s="24"/>
      <c r="C113" s="787"/>
      <c r="D113" s="910"/>
      <c r="E113" s="812" t="s">
        <v>371</v>
      </c>
      <c r="F113" s="813"/>
      <c r="G113" s="813"/>
      <c r="H113" s="813"/>
      <c r="I113" s="813"/>
      <c r="J113" s="813"/>
      <c r="K113" s="814"/>
      <c r="L113" s="858">
        <f>IFERROR(L110-L108,"-")</f>
        <v>6.912249999999999E-2</v>
      </c>
      <c r="M113" s="859"/>
      <c r="N113" s="858">
        <f>IFERROR(N110-N108,"-")</f>
        <v>0.34377062499999766</v>
      </c>
      <c r="O113" s="859"/>
      <c r="P113" s="858">
        <f>IFERROR(P110-P108,"-")</f>
        <v>-0.34596962500000927</v>
      </c>
      <c r="Q113" s="859"/>
      <c r="R113" s="858">
        <f>IFERROR(R110-R108,"-")</f>
        <v>0.5356382500000052</v>
      </c>
      <c r="S113" s="859"/>
      <c r="T113" s="858">
        <f>IFERROR(T110-T108,"-")</f>
        <v>0.66343674999998825</v>
      </c>
      <c r="U113" s="859"/>
      <c r="V113" s="858">
        <f>IFERROR(V110-V108,"-")</f>
        <v>1.1148331249999899</v>
      </c>
      <c r="W113" s="859"/>
      <c r="X113" s="858">
        <f>IFERROR(X110-X108,"-")</f>
        <v>0.83323674999996911</v>
      </c>
      <c r="Y113" s="859"/>
      <c r="Z113" s="858">
        <f>IFERROR(Z110-Z108,"-")</f>
        <v>1.1104828750000024</v>
      </c>
      <c r="AA113" s="859"/>
      <c r="AB113" s="858">
        <f t="shared" ref="AB113" si="0">IFERROR(AB110-AB108,"-")</f>
        <v>1.0549142499999675</v>
      </c>
      <c r="AC113" s="859"/>
      <c r="AD113" s="858">
        <f t="shared" ref="AD113" si="1">IFERROR(AD110-AD108,"-")</f>
        <v>1.3757962500000076</v>
      </c>
      <c r="AE113" s="859"/>
      <c r="AF113" s="858">
        <f t="shared" ref="AF113" si="2">IFERROR(AF110-AF108,"-")</f>
        <v>1.3963847499999247</v>
      </c>
      <c r="AG113" s="859"/>
      <c r="AH113" s="858">
        <f t="shared" ref="AH113" si="3">IFERROR(AH110-AH108,"-")</f>
        <v>0.10216749999999999</v>
      </c>
      <c r="AI113" s="859"/>
      <c r="AJ113" s="701"/>
    </row>
    <row r="114" spans="2:36" s="419" customFormat="1" ht="18" customHeight="1" thickBot="1" x14ac:dyDescent="0.25">
      <c r="B114" s="24"/>
      <c r="C114" s="422"/>
      <c r="D114" s="353"/>
      <c r="E114" s="676"/>
      <c r="F114" s="676"/>
      <c r="G114" s="676"/>
      <c r="H114" s="676"/>
      <c r="I114" s="676"/>
      <c r="J114" s="676"/>
      <c r="K114" s="676"/>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c r="AI114" s="678"/>
      <c r="AJ114" s="701"/>
    </row>
    <row r="115" spans="2:36" s="419" customFormat="1" ht="18" customHeight="1" thickBot="1" x14ac:dyDescent="0.3">
      <c r="B115" s="24"/>
      <c r="C115" s="783" t="s">
        <v>362</v>
      </c>
      <c r="D115" s="784"/>
      <c r="E115" s="815" t="s">
        <v>52</v>
      </c>
      <c r="F115" s="815"/>
      <c r="G115" s="815"/>
      <c r="H115" s="815"/>
      <c r="I115" s="815"/>
      <c r="J115" s="815"/>
      <c r="K115" s="816"/>
      <c r="L115" s="817">
        <f>Ciclo2!P20</f>
        <v>46128.717361111114</v>
      </c>
      <c r="M115" s="818"/>
      <c r="N115" s="818"/>
      <c r="O115" s="819"/>
      <c r="P115" s="420"/>
      <c r="Q115" s="420"/>
      <c r="R115" s="420"/>
      <c r="S115" s="52"/>
      <c r="T115" s="52"/>
      <c r="U115" s="52"/>
      <c r="V115" s="53"/>
      <c r="W115" s="421"/>
      <c r="X115" s="421"/>
      <c r="Y115" s="421"/>
      <c r="Z115" s="421"/>
      <c r="AA115" s="421"/>
      <c r="AB115" s="421"/>
      <c r="AC115" s="421"/>
      <c r="AD115" s="421"/>
      <c r="AE115" s="421"/>
      <c r="AF115" s="421"/>
      <c r="AG115" s="678"/>
      <c r="AH115" s="678"/>
      <c r="AI115" s="53"/>
      <c r="AJ115" s="701"/>
    </row>
    <row r="116" spans="2:36" s="419" customFormat="1" ht="18" customHeight="1" thickBot="1" x14ac:dyDescent="0.3">
      <c r="B116" s="24"/>
      <c r="C116" s="785"/>
      <c r="D116" s="786"/>
      <c r="E116" s="820" t="s">
        <v>282</v>
      </c>
      <c r="F116" s="820"/>
      <c r="G116" s="820"/>
      <c r="H116" s="820"/>
      <c r="I116" s="820"/>
      <c r="J116" s="820"/>
      <c r="K116" s="821"/>
      <c r="L116" s="875">
        <v>1</v>
      </c>
      <c r="M116" s="875"/>
      <c r="N116" s="875">
        <v>2</v>
      </c>
      <c r="O116" s="875"/>
      <c r="P116" s="811">
        <v>3</v>
      </c>
      <c r="Q116" s="811"/>
      <c r="R116" s="811">
        <v>4</v>
      </c>
      <c r="S116" s="811"/>
      <c r="T116" s="811">
        <v>5</v>
      </c>
      <c r="U116" s="811"/>
      <c r="V116" s="811">
        <v>6</v>
      </c>
      <c r="W116" s="811"/>
      <c r="X116" s="811">
        <v>7</v>
      </c>
      <c r="Y116" s="811"/>
      <c r="Z116" s="862">
        <v>8</v>
      </c>
      <c r="AA116" s="862"/>
      <c r="AB116" s="862">
        <v>9</v>
      </c>
      <c r="AC116" s="862"/>
      <c r="AD116" s="862">
        <v>10</v>
      </c>
      <c r="AE116" s="862"/>
      <c r="AF116" s="862">
        <v>11</v>
      </c>
      <c r="AG116" s="862"/>
      <c r="AH116" s="862">
        <v>12</v>
      </c>
      <c r="AI116" s="913"/>
      <c r="AJ116" s="701"/>
    </row>
    <row r="117" spans="2:36" s="419" customFormat="1" ht="18" customHeight="1" x14ac:dyDescent="0.25">
      <c r="B117" s="24"/>
      <c r="C117" s="785"/>
      <c r="D117" s="786"/>
      <c r="E117" s="777" t="s">
        <v>66</v>
      </c>
      <c r="F117" s="777"/>
      <c r="G117" s="777"/>
      <c r="H117" s="777"/>
      <c r="I117" s="777"/>
      <c r="J117" s="777"/>
      <c r="K117" s="778"/>
      <c r="L117" s="747">
        <f>Ciclo2!$G$6</f>
        <v>5.587750000000001E-2</v>
      </c>
      <c r="M117" s="747"/>
      <c r="N117" s="747">
        <f>Ciclo2!$G$7</f>
        <v>44.281229375000002</v>
      </c>
      <c r="O117" s="747"/>
      <c r="P117" s="747">
        <f>Ciclo2!$G$8</f>
        <v>91.345969625000009</v>
      </c>
      <c r="Q117" s="747"/>
      <c r="R117" s="747">
        <f>Ciclo2!$G$9</f>
        <v>133.83936174999999</v>
      </c>
      <c r="S117" s="747"/>
      <c r="T117" s="747">
        <f>Ciclo2!$G$10</f>
        <v>178.21156325000001</v>
      </c>
      <c r="U117" s="747"/>
      <c r="V117" s="747">
        <f>Ciclo2!$G$11</f>
        <v>223.38516687500001</v>
      </c>
      <c r="W117" s="747"/>
      <c r="X117" s="747">
        <f>Ciclo2!$G$12</f>
        <v>268.16676325000003</v>
      </c>
      <c r="Y117" s="747"/>
      <c r="Z117" s="747">
        <f>Ciclo2!$G$13</f>
        <v>314.139517125</v>
      </c>
      <c r="AA117" s="747"/>
      <c r="AB117" s="747">
        <f>Ciclo2!$G$14</f>
        <v>358.07008575000003</v>
      </c>
      <c r="AC117" s="747"/>
      <c r="AD117" s="747">
        <f>Ciclo2!$G$15</f>
        <v>403.74920374999999</v>
      </c>
      <c r="AE117" s="747"/>
      <c r="AF117" s="747">
        <f>Ciclo2!$G$16</f>
        <v>448.47861525000008</v>
      </c>
      <c r="AG117" s="747"/>
      <c r="AH117" s="747">
        <f>Ciclo2!$G$17</f>
        <v>-0.10216749999999999</v>
      </c>
      <c r="AI117" s="793"/>
      <c r="AJ117" s="701"/>
    </row>
    <row r="118" spans="2:36" s="419" customFormat="1" ht="18" customHeight="1" thickBot="1" x14ac:dyDescent="0.3">
      <c r="B118" s="24"/>
      <c r="C118" s="785"/>
      <c r="D118" s="786"/>
      <c r="E118" s="877" t="s">
        <v>119</v>
      </c>
      <c r="F118" s="877"/>
      <c r="G118" s="877"/>
      <c r="H118" s="877"/>
      <c r="I118" s="877"/>
      <c r="J118" s="877"/>
      <c r="K118" s="878"/>
      <c r="L118" s="743">
        <f>Ciclo2!$H$6</f>
        <v>0.25331237077568874</v>
      </c>
      <c r="M118" s="743"/>
      <c r="N118" s="743">
        <f>Ciclo2!$H$7</f>
        <v>0.29752709856940024</v>
      </c>
      <c r="O118" s="743"/>
      <c r="P118" s="743">
        <f>Ciclo2!$H$8</f>
        <v>0.22445083683956718</v>
      </c>
      <c r="Q118" s="743"/>
      <c r="R118" s="743">
        <f>Ciclo2!$H$9</f>
        <v>0.26247738450374908</v>
      </c>
      <c r="S118" s="743"/>
      <c r="T118" s="743">
        <f>Ciclo2!$H$10</f>
        <v>0.37895537125658474</v>
      </c>
      <c r="U118" s="743"/>
      <c r="V118" s="743">
        <f>Ciclo2!$H$11</f>
        <v>0.23724035562360402</v>
      </c>
      <c r="W118" s="743"/>
      <c r="X118" s="743">
        <f>Ciclo2!$H$12</f>
        <v>0.20339511069047125</v>
      </c>
      <c r="Y118" s="743"/>
      <c r="Z118" s="743">
        <f>Ciclo2!$H$13</f>
        <v>0.38991241318218939</v>
      </c>
      <c r="AA118" s="743"/>
      <c r="AB118" s="743">
        <f>Ciclo2!$H$14</f>
        <v>0.4490072933068931</v>
      </c>
      <c r="AC118" s="743"/>
      <c r="AD118" s="743">
        <f>Ciclo2!$H$15</f>
        <v>0.46733966490697038</v>
      </c>
      <c r="AE118" s="743"/>
      <c r="AF118" s="743">
        <f>Ciclo2!$H$16</f>
        <v>0.18530125147811941</v>
      </c>
      <c r="AG118" s="743"/>
      <c r="AH118" s="743">
        <f>Ciclo2!$H$17</f>
        <v>0.30479203046761477</v>
      </c>
      <c r="AI118" s="860"/>
      <c r="AJ118" s="701"/>
    </row>
    <row r="119" spans="2:36" s="419" customFormat="1" ht="18" customHeight="1" x14ac:dyDescent="0.25">
      <c r="B119" s="24"/>
      <c r="C119" s="785"/>
      <c r="D119" s="786"/>
      <c r="E119" s="777" t="s">
        <v>67</v>
      </c>
      <c r="F119" s="777"/>
      <c r="G119" s="777"/>
      <c r="H119" s="777"/>
      <c r="I119" s="777"/>
      <c r="J119" s="777"/>
      <c r="K119" s="778"/>
      <c r="L119" s="747">
        <f>Ciclo2!$I$6</f>
        <v>0.125</v>
      </c>
      <c r="M119" s="747"/>
      <c r="N119" s="747">
        <f>Ciclo2!$I$7</f>
        <v>44.625</v>
      </c>
      <c r="O119" s="747"/>
      <c r="P119" s="747">
        <f>Ciclo2!$I$8</f>
        <v>91</v>
      </c>
      <c r="Q119" s="747"/>
      <c r="R119" s="747">
        <f>Ciclo2!$I$9</f>
        <v>134.375</v>
      </c>
      <c r="S119" s="747"/>
      <c r="T119" s="747">
        <f>Ciclo2!$I$10</f>
        <v>178.875</v>
      </c>
      <c r="U119" s="747"/>
      <c r="V119" s="747">
        <f>Ciclo2!$I$11</f>
        <v>224.5</v>
      </c>
      <c r="W119" s="747"/>
      <c r="X119" s="747">
        <f>Ciclo2!$I$12</f>
        <v>269</v>
      </c>
      <c r="Y119" s="747"/>
      <c r="Z119" s="747">
        <f>Ciclo2!$I$13</f>
        <v>315.25</v>
      </c>
      <c r="AA119" s="747"/>
      <c r="AB119" s="747">
        <f>Ciclo2!$I$14</f>
        <v>359.125</v>
      </c>
      <c r="AC119" s="747"/>
      <c r="AD119" s="747">
        <f>Ciclo2!$I$15</f>
        <v>405.125</v>
      </c>
      <c r="AE119" s="747"/>
      <c r="AF119" s="747">
        <f>Ciclo2!$I$16</f>
        <v>449.875</v>
      </c>
      <c r="AG119" s="747"/>
      <c r="AH119" s="747">
        <f>Ciclo2!$I$17</f>
        <v>0</v>
      </c>
      <c r="AI119" s="793"/>
      <c r="AJ119" s="701"/>
    </row>
    <row r="120" spans="2:36" s="419" customFormat="1" ht="18" customHeight="1" thickBot="1" x14ac:dyDescent="0.3">
      <c r="B120" s="24"/>
      <c r="C120" s="785"/>
      <c r="D120" s="786"/>
      <c r="E120" s="809" t="s">
        <v>306</v>
      </c>
      <c r="F120" s="809"/>
      <c r="G120" s="809"/>
      <c r="H120" s="809"/>
      <c r="I120" s="809"/>
      <c r="J120" s="809"/>
      <c r="K120" s="810"/>
      <c r="L120" s="743">
        <f>Ciclo2!$J$6</f>
        <v>0.35355339059327379</v>
      </c>
      <c r="M120" s="743"/>
      <c r="N120" s="743">
        <f>Ciclo2!$J$7</f>
        <v>0.51754916950676566</v>
      </c>
      <c r="O120" s="743"/>
      <c r="P120" s="743">
        <f>Ciclo2!$J$8</f>
        <v>0</v>
      </c>
      <c r="Q120" s="743"/>
      <c r="R120" s="743">
        <f>Ciclo2!$J$9</f>
        <v>0.51754916950676566</v>
      </c>
      <c r="S120" s="743"/>
      <c r="T120" s="743">
        <f>Ciclo2!$J$10</f>
        <v>0.35355339059327379</v>
      </c>
      <c r="U120" s="743"/>
      <c r="V120" s="743">
        <f>Ciclo2!$J$11</f>
        <v>0.53452248382484879</v>
      </c>
      <c r="W120" s="743"/>
      <c r="X120" s="743">
        <f>Ciclo2!$J$12</f>
        <v>0</v>
      </c>
      <c r="Y120" s="743"/>
      <c r="Z120" s="782">
        <f>Ciclo2!$J$13</f>
        <v>0.46291004988627571</v>
      </c>
      <c r="AA120" s="782"/>
      <c r="AB120" s="782">
        <f>Ciclo2!$J$14</f>
        <v>0.35355339059327379</v>
      </c>
      <c r="AC120" s="782"/>
      <c r="AD120" s="782">
        <f>Ciclo2!$J$15</f>
        <v>0.35355339059327379</v>
      </c>
      <c r="AE120" s="782"/>
      <c r="AF120" s="782">
        <f>Ciclo2!$J$16</f>
        <v>0.83452296039628016</v>
      </c>
      <c r="AG120" s="782"/>
      <c r="AH120" s="782">
        <f>Ciclo2!$J$17</f>
        <v>0</v>
      </c>
      <c r="AI120" s="792"/>
      <c r="AJ120" s="701"/>
    </row>
    <row r="121" spans="2:36" s="419" customFormat="1" ht="18" customHeight="1" thickBot="1" x14ac:dyDescent="0.3">
      <c r="B121" s="24"/>
      <c r="C121" s="785"/>
      <c r="D121" s="786"/>
      <c r="E121" s="812" t="s">
        <v>370</v>
      </c>
      <c r="F121" s="813"/>
      <c r="G121" s="813"/>
      <c r="H121" s="813"/>
      <c r="I121" s="813"/>
      <c r="J121" s="813"/>
      <c r="K121" s="814"/>
      <c r="L121" s="856" t="s">
        <v>53</v>
      </c>
      <c r="M121" s="742"/>
      <c r="N121" s="742">
        <f>(N119-N117)/N117*100</f>
        <v>0.77633487112279986</v>
      </c>
      <c r="O121" s="742"/>
      <c r="P121" s="742">
        <f>(P119-P117)/P117*100</f>
        <v>-0.37874645856878902</v>
      </c>
      <c r="Q121" s="742"/>
      <c r="R121" s="742">
        <f>(R119-R117)/R117*100</f>
        <v>0.40020980599155109</v>
      </c>
      <c r="S121" s="742"/>
      <c r="T121" s="742">
        <f>(T119-T117)/T117*100</f>
        <v>0.37227480523769452</v>
      </c>
      <c r="U121" s="742"/>
      <c r="V121" s="742">
        <f>(V119-V117)/V117*100</f>
        <v>0.49906318337771227</v>
      </c>
      <c r="W121" s="742"/>
      <c r="X121" s="742">
        <f>(X119-X117)/X117*100</f>
        <v>0.31071589182108272</v>
      </c>
      <c r="Y121" s="742"/>
      <c r="Z121" s="742">
        <f>(Z119-Z117)/Z117*100</f>
        <v>0.35349989875935528</v>
      </c>
      <c r="AA121" s="742"/>
      <c r="AB121" s="742">
        <f>(AB119-AB117)/AB117*100</f>
        <v>0.29461110882535302</v>
      </c>
      <c r="AC121" s="742"/>
      <c r="AD121" s="742">
        <f>(AD119-AD117)/AD117*100</f>
        <v>0.34075516117968507</v>
      </c>
      <c r="AE121" s="742"/>
      <c r="AF121" s="742">
        <f>(AF119-AF117)/AF117*100</f>
        <v>0.31136038654184739</v>
      </c>
      <c r="AG121" s="742"/>
      <c r="AH121" s="856" t="s">
        <v>53</v>
      </c>
      <c r="AI121" s="857"/>
      <c r="AJ121" s="701"/>
    </row>
    <row r="122" spans="2:36" s="419" customFormat="1" ht="18" customHeight="1" thickBot="1" x14ac:dyDescent="0.3">
      <c r="B122" s="24"/>
      <c r="C122" s="787"/>
      <c r="D122" s="910"/>
      <c r="E122" s="812" t="s">
        <v>371</v>
      </c>
      <c r="F122" s="813"/>
      <c r="G122" s="813"/>
      <c r="H122" s="813"/>
      <c r="I122" s="813"/>
      <c r="J122" s="813"/>
      <c r="K122" s="814"/>
      <c r="L122" s="863">
        <f>L119-L117</f>
        <v>6.912249999999999E-2</v>
      </c>
      <c r="M122" s="863"/>
      <c r="N122" s="863">
        <f>N119-N117</f>
        <v>0.34377062499999766</v>
      </c>
      <c r="O122" s="863"/>
      <c r="P122" s="863">
        <f t="shared" ref="P122" si="4">P119-P117</f>
        <v>-0.34596962500000927</v>
      </c>
      <c r="Q122" s="863"/>
      <c r="R122" s="863">
        <f t="shared" ref="R122" si="5">R119-R117</f>
        <v>0.5356382500000052</v>
      </c>
      <c r="S122" s="863"/>
      <c r="T122" s="863">
        <f t="shared" ref="T122" si="6">T119-T117</f>
        <v>0.66343674999998825</v>
      </c>
      <c r="U122" s="863"/>
      <c r="V122" s="863">
        <f t="shared" ref="V122" si="7">V119-V117</f>
        <v>1.1148331249999899</v>
      </c>
      <c r="W122" s="863"/>
      <c r="X122" s="863">
        <f t="shared" ref="X122" si="8">X119-X117</f>
        <v>0.83323674999996911</v>
      </c>
      <c r="Y122" s="863"/>
      <c r="Z122" s="863">
        <f t="shared" ref="Z122" si="9">Z119-Z117</f>
        <v>1.1104828750000024</v>
      </c>
      <c r="AA122" s="863"/>
      <c r="AB122" s="863">
        <f t="shared" ref="AB122" si="10">AB119-AB117</f>
        <v>1.0549142499999675</v>
      </c>
      <c r="AC122" s="863"/>
      <c r="AD122" s="863">
        <f t="shared" ref="AD122" si="11">AD119-AD117</f>
        <v>1.3757962500000076</v>
      </c>
      <c r="AE122" s="863"/>
      <c r="AF122" s="863">
        <f t="shared" ref="AF122" si="12">AF119-AF117</f>
        <v>1.3963847499999247</v>
      </c>
      <c r="AG122" s="863"/>
      <c r="AH122" s="745">
        <f t="shared" ref="AH122" si="13">AH119-AH117</f>
        <v>0.10216749999999999</v>
      </c>
      <c r="AI122" s="746"/>
      <c r="AJ122" s="701"/>
    </row>
    <row r="123" spans="2:36" s="419" customFormat="1" ht="18" customHeight="1" thickBot="1" x14ac:dyDescent="0.3">
      <c r="B123" s="24"/>
      <c r="C123" s="24"/>
      <c r="D123" s="24"/>
      <c r="E123" s="676"/>
      <c r="F123" s="925"/>
      <c r="G123" s="925"/>
      <c r="H123" s="925"/>
      <c r="I123" s="925"/>
      <c r="J123" s="925"/>
      <c r="K123" s="925"/>
      <c r="L123" s="873"/>
      <c r="M123" s="865"/>
      <c r="N123" s="865"/>
      <c r="O123" s="865"/>
      <c r="P123" s="865"/>
      <c r="Q123" s="865"/>
      <c r="R123" s="865"/>
      <c r="S123" s="865"/>
      <c r="T123" s="865"/>
      <c r="U123" s="865"/>
      <c r="V123" s="865"/>
      <c r="W123" s="865"/>
      <c r="X123" s="865"/>
      <c r="Y123" s="865"/>
      <c r="Z123" s="865"/>
      <c r="AA123" s="865"/>
      <c r="AB123" s="865"/>
      <c r="AC123" s="865"/>
      <c r="AD123" s="865"/>
      <c r="AE123" s="865"/>
      <c r="AF123" s="865"/>
      <c r="AG123" s="865"/>
      <c r="AH123" s="873"/>
      <c r="AI123" s="865"/>
      <c r="AJ123" s="866"/>
    </row>
    <row r="124" spans="2:36" s="419" customFormat="1" ht="18" customHeight="1" thickBot="1" x14ac:dyDescent="0.3">
      <c r="B124" s="701"/>
      <c r="C124" s="783" t="s">
        <v>363</v>
      </c>
      <c r="D124" s="784"/>
      <c r="E124" s="815" t="s">
        <v>52</v>
      </c>
      <c r="F124" s="815"/>
      <c r="G124" s="815"/>
      <c r="H124" s="815"/>
      <c r="I124" s="815"/>
      <c r="J124" s="815"/>
      <c r="K124" s="816"/>
      <c r="L124" s="817">
        <f>Ciclo3!P20</f>
        <v>46129.402083333334</v>
      </c>
      <c r="M124" s="818"/>
      <c r="N124" s="818"/>
      <c r="O124" s="819"/>
      <c r="P124" s="420"/>
      <c r="Q124" s="420"/>
      <c r="R124" s="420"/>
      <c r="S124" s="52"/>
      <c r="T124" s="52"/>
      <c r="U124" s="52"/>
      <c r="V124" s="53"/>
      <c r="W124" s="421"/>
      <c r="X124" s="421"/>
      <c r="Y124" s="421"/>
      <c r="Z124" s="421"/>
      <c r="AA124" s="421"/>
      <c r="AB124" s="421"/>
      <c r="AC124" s="421"/>
      <c r="AD124" s="421"/>
      <c r="AE124" s="421"/>
      <c r="AF124" s="421"/>
      <c r="AG124" s="678"/>
      <c r="AH124" s="678"/>
      <c r="AI124" s="53"/>
      <c r="AJ124" s="701"/>
    </row>
    <row r="125" spans="2:36" s="419" customFormat="1" ht="18" customHeight="1" thickBot="1" x14ac:dyDescent="0.3">
      <c r="B125" s="701"/>
      <c r="C125" s="785"/>
      <c r="D125" s="786"/>
      <c r="E125" s="820" t="s">
        <v>282</v>
      </c>
      <c r="F125" s="820"/>
      <c r="G125" s="820"/>
      <c r="H125" s="820"/>
      <c r="I125" s="820"/>
      <c r="J125" s="820"/>
      <c r="K125" s="821"/>
      <c r="L125" s="822">
        <v>1</v>
      </c>
      <c r="M125" s="822"/>
      <c r="N125" s="822">
        <v>2</v>
      </c>
      <c r="O125" s="822"/>
      <c r="P125" s="822">
        <v>3</v>
      </c>
      <c r="Q125" s="822"/>
      <c r="R125" s="822">
        <v>4</v>
      </c>
      <c r="S125" s="822"/>
      <c r="T125" s="822">
        <v>5</v>
      </c>
      <c r="U125" s="822"/>
      <c r="V125" s="822">
        <v>6</v>
      </c>
      <c r="W125" s="822"/>
      <c r="X125" s="822">
        <v>7</v>
      </c>
      <c r="Y125" s="822"/>
      <c r="Z125" s="867">
        <v>8</v>
      </c>
      <c r="AA125" s="867"/>
      <c r="AB125" s="867">
        <v>9</v>
      </c>
      <c r="AC125" s="867"/>
      <c r="AD125" s="867">
        <v>10</v>
      </c>
      <c r="AE125" s="867"/>
      <c r="AF125" s="867">
        <v>11</v>
      </c>
      <c r="AG125" s="867"/>
      <c r="AH125" s="867">
        <v>12</v>
      </c>
      <c r="AI125" s="868"/>
      <c r="AJ125" s="701"/>
    </row>
    <row r="126" spans="2:36" s="419" customFormat="1" ht="18" customHeight="1" x14ac:dyDescent="0.25">
      <c r="B126" s="701"/>
      <c r="C126" s="785"/>
      <c r="D126" s="786"/>
      <c r="E126" s="777" t="s">
        <v>66</v>
      </c>
      <c r="F126" s="777"/>
      <c r="G126" s="777"/>
      <c r="H126" s="777"/>
      <c r="I126" s="777"/>
      <c r="J126" s="777"/>
      <c r="K126" s="778"/>
      <c r="L126" s="747">
        <f>Ciclo3!$G$6</f>
        <v>0.23384599999999997</v>
      </c>
      <c r="M126" s="747"/>
      <c r="N126" s="747">
        <f>Ciclo3!$G$7</f>
        <v>43.822086249999991</v>
      </c>
      <c r="O126" s="747"/>
      <c r="P126" s="747">
        <f>Ciclo3!$G$8</f>
        <v>90.939561874999995</v>
      </c>
      <c r="Q126" s="747"/>
      <c r="R126" s="747">
        <f>Ciclo3!$G$9</f>
        <v>132.80324575</v>
      </c>
      <c r="S126" s="747"/>
      <c r="T126" s="747">
        <f>Ciclo3!$G$10</f>
        <v>175.5930055</v>
      </c>
      <c r="U126" s="747"/>
      <c r="V126" s="747">
        <f>Ciclo3!$G$11</f>
        <v>219.21826987500003</v>
      </c>
      <c r="W126" s="747"/>
      <c r="X126" s="747">
        <f>Ciclo3!$G$12</f>
        <v>264.71054399999997</v>
      </c>
      <c r="Y126" s="747"/>
      <c r="Z126" s="747">
        <f>Ciclo3!$G$13</f>
        <v>311.19844500000005</v>
      </c>
      <c r="AA126" s="747"/>
      <c r="AB126" s="747">
        <f>Ciclo3!$G$14</f>
        <v>355.80963599999995</v>
      </c>
      <c r="AC126" s="747"/>
      <c r="AD126" s="747">
        <f>Ciclo3!$G$15</f>
        <v>399.60323700000009</v>
      </c>
      <c r="AE126" s="747"/>
      <c r="AF126" s="747">
        <f>Ciclo3!$G$16</f>
        <v>444.61602137500006</v>
      </c>
      <c r="AG126" s="747"/>
      <c r="AH126" s="747">
        <f>Ciclo1!$G$17</f>
        <v>-0.10216749999999999</v>
      </c>
      <c r="AI126" s="793"/>
      <c r="AJ126" s="701"/>
    </row>
    <row r="127" spans="2:36" s="419" customFormat="1" ht="18" customHeight="1" thickBot="1" x14ac:dyDescent="0.3">
      <c r="B127" s="701"/>
      <c r="C127" s="785"/>
      <c r="D127" s="786"/>
      <c r="E127" s="877" t="s">
        <v>119</v>
      </c>
      <c r="F127" s="877"/>
      <c r="G127" s="877"/>
      <c r="H127" s="877"/>
      <c r="I127" s="877"/>
      <c r="J127" s="877"/>
      <c r="K127" s="878"/>
      <c r="L127" s="743">
        <f>Ciclo3!$H$6</f>
        <v>0.18639956100346838</v>
      </c>
      <c r="M127" s="743"/>
      <c r="N127" s="743">
        <f>Ciclo3!$H$7</f>
        <v>0.2692298922757016</v>
      </c>
      <c r="O127" s="743"/>
      <c r="P127" s="743">
        <f>Ciclo3!$H$8</f>
        <v>0.28743164723084941</v>
      </c>
      <c r="Q127" s="743"/>
      <c r="R127" s="743">
        <f>Ciclo3!$H$9</f>
        <v>0.16499180779987294</v>
      </c>
      <c r="S127" s="743"/>
      <c r="T127" s="743">
        <f>Ciclo3!$H$10</f>
        <v>0.35695188997679073</v>
      </c>
      <c r="U127" s="743"/>
      <c r="V127" s="743">
        <f>Ciclo3!$H$11</f>
        <v>0.20557192312836772</v>
      </c>
      <c r="W127" s="743"/>
      <c r="X127" s="743">
        <f>Ciclo3!$H$12</f>
        <v>0.27753470547404657</v>
      </c>
      <c r="Y127" s="743"/>
      <c r="Z127" s="743">
        <f>Ciclo3!$H$13</f>
        <v>0.24317120895193267</v>
      </c>
      <c r="AA127" s="743"/>
      <c r="AB127" s="743">
        <f>Ciclo3!$H$14</f>
        <v>0.13809940115831237</v>
      </c>
      <c r="AC127" s="743"/>
      <c r="AD127" s="743">
        <f>Ciclo3!$H$15</f>
        <v>0.64151859351029117</v>
      </c>
      <c r="AE127" s="743"/>
      <c r="AF127" s="743">
        <f>Ciclo3!$H$16</f>
        <v>0.39051710096301101</v>
      </c>
      <c r="AG127" s="743"/>
      <c r="AH127" s="743">
        <f>Ciclo1!$H$17</f>
        <v>0.30479203046761477</v>
      </c>
      <c r="AI127" s="860"/>
      <c r="AJ127" s="701"/>
    </row>
    <row r="128" spans="2:36" s="419" customFormat="1" ht="18" customHeight="1" x14ac:dyDescent="0.25">
      <c r="B128" s="701"/>
      <c r="C128" s="785"/>
      <c r="D128" s="786"/>
      <c r="E128" s="777" t="s">
        <v>67</v>
      </c>
      <c r="F128" s="777"/>
      <c r="G128" s="777"/>
      <c r="H128" s="777"/>
      <c r="I128" s="777"/>
      <c r="J128" s="777"/>
      <c r="K128" s="778"/>
      <c r="L128" s="747">
        <f>Ciclo3!$I$6</f>
        <v>0.5</v>
      </c>
      <c r="M128" s="747"/>
      <c r="N128" s="747">
        <f>Ciclo3!$I$7</f>
        <v>44</v>
      </c>
      <c r="O128" s="747"/>
      <c r="P128" s="747">
        <f>Ciclo3!$I$8</f>
        <v>91.25</v>
      </c>
      <c r="Q128" s="747"/>
      <c r="R128" s="747">
        <f>Ciclo3!$I$9</f>
        <v>133.125</v>
      </c>
      <c r="S128" s="747"/>
      <c r="T128" s="747">
        <f>Ciclo3!$I$10</f>
        <v>176.375</v>
      </c>
      <c r="U128" s="747"/>
      <c r="V128" s="747">
        <f>Ciclo3!$I$11</f>
        <v>220</v>
      </c>
      <c r="W128" s="747"/>
      <c r="X128" s="747">
        <f>Ciclo3!$I$12</f>
        <v>265.875</v>
      </c>
      <c r="Y128" s="747"/>
      <c r="Z128" s="747">
        <f>Ciclo3!$I$13</f>
        <v>312.625</v>
      </c>
      <c r="AA128" s="747"/>
      <c r="AB128" s="747">
        <f>Ciclo3!$I$14</f>
        <v>357.25</v>
      </c>
      <c r="AC128" s="747"/>
      <c r="AD128" s="747">
        <f>Ciclo3!$I$15</f>
        <v>401.25</v>
      </c>
      <c r="AE128" s="747"/>
      <c r="AF128" s="747">
        <f>Ciclo3!$I$16</f>
        <v>446.625</v>
      </c>
      <c r="AG128" s="747"/>
      <c r="AH128" s="747">
        <f>Ciclo1!$I$17</f>
        <v>0</v>
      </c>
      <c r="AI128" s="793"/>
      <c r="AJ128" s="701"/>
    </row>
    <row r="129" spans="2:36" s="419" customFormat="1" ht="18" customHeight="1" thickBot="1" x14ac:dyDescent="0.3">
      <c r="B129" s="701"/>
      <c r="C129" s="785"/>
      <c r="D129" s="786"/>
      <c r="E129" s="809" t="s">
        <v>306</v>
      </c>
      <c r="F129" s="809"/>
      <c r="G129" s="809"/>
      <c r="H129" s="809"/>
      <c r="I129" s="809"/>
      <c r="J129" s="809"/>
      <c r="K129" s="810"/>
      <c r="L129" s="743">
        <f>Ciclo3!$J$6</f>
        <v>0.53452248382484879</v>
      </c>
      <c r="M129" s="743"/>
      <c r="N129" s="743">
        <f>Ciclo3!$J$7</f>
        <v>0</v>
      </c>
      <c r="O129" s="743"/>
      <c r="P129" s="743">
        <f>Ciclo3!$J$8</f>
        <v>0.46291004988627571</v>
      </c>
      <c r="Q129" s="743"/>
      <c r="R129" s="743">
        <f>Ciclo3!$J$9</f>
        <v>0.35355339059327379</v>
      </c>
      <c r="S129" s="743"/>
      <c r="T129" s="743">
        <f>Ciclo3!$J$10</f>
        <v>0.51754916950676566</v>
      </c>
      <c r="U129" s="743"/>
      <c r="V129" s="743">
        <f>Ciclo3!$J$11</f>
        <v>0</v>
      </c>
      <c r="W129" s="743"/>
      <c r="X129" s="743">
        <f>Ciclo3!$J$12</f>
        <v>0.35355339059327379</v>
      </c>
      <c r="Y129" s="743"/>
      <c r="Z129" s="782">
        <f>Ciclo3!$J$13</f>
        <v>0.51754916950676566</v>
      </c>
      <c r="AA129" s="782"/>
      <c r="AB129" s="782">
        <f>Ciclo3!$J$14</f>
        <v>0.46291004988627571</v>
      </c>
      <c r="AC129" s="782"/>
      <c r="AD129" s="782">
        <f>Ciclo3!$J$15</f>
        <v>0.46291004988627571</v>
      </c>
      <c r="AE129" s="782"/>
      <c r="AF129" s="782">
        <f>Ciclo3!$J$16</f>
        <v>0.74402380914284494</v>
      </c>
      <c r="AG129" s="782"/>
      <c r="AH129" s="782">
        <f>Ciclo3!$J$17</f>
        <v>0.53452248382484879</v>
      </c>
      <c r="AI129" s="792"/>
      <c r="AJ129" s="701"/>
    </row>
    <row r="130" spans="2:36" s="419" customFormat="1" ht="18" customHeight="1" thickBot="1" x14ac:dyDescent="0.3">
      <c r="B130" s="701"/>
      <c r="C130" s="785"/>
      <c r="D130" s="786"/>
      <c r="E130" s="812" t="s">
        <v>370</v>
      </c>
      <c r="F130" s="813"/>
      <c r="G130" s="813"/>
      <c r="H130" s="813"/>
      <c r="I130" s="813"/>
      <c r="J130" s="813"/>
      <c r="K130" s="814"/>
      <c r="L130" s="753" t="s">
        <v>53</v>
      </c>
      <c r="M130" s="745"/>
      <c r="N130" s="745">
        <f>(N128-N126)/N126*100</f>
        <v>0.40599105433965732</v>
      </c>
      <c r="O130" s="745"/>
      <c r="P130" s="745">
        <f>(P128-P126)/P126*100</f>
        <v>0.34136751772206025</v>
      </c>
      <c r="Q130" s="745"/>
      <c r="R130" s="745">
        <f>(R128-R126)/R126*100</f>
        <v>0.242278905295504</v>
      </c>
      <c r="S130" s="745"/>
      <c r="T130" s="745">
        <f>(T128-T126)/T126*100</f>
        <v>0.44534490298931417</v>
      </c>
      <c r="U130" s="745"/>
      <c r="V130" s="745">
        <f>(V128-V126)/V126*100</f>
        <v>0.35659898485911595</v>
      </c>
      <c r="W130" s="745"/>
      <c r="X130" s="745">
        <f>(X128-X126)/X126*100</f>
        <v>0.43989785310555279</v>
      </c>
      <c r="Y130" s="745"/>
      <c r="Z130" s="745">
        <f>(Z128-Z126)/Z126*100</f>
        <v>0.45840685354322724</v>
      </c>
      <c r="AA130" s="745"/>
      <c r="AB130" s="745">
        <f>(AB128-AB126)/AB126*100</f>
        <v>0.40481309505626917</v>
      </c>
      <c r="AC130" s="745"/>
      <c r="AD130" s="745">
        <f>(AD128-AD126)/AD126*100</f>
        <v>0.41209951459925415</v>
      </c>
      <c r="AE130" s="745"/>
      <c r="AF130" s="745">
        <f>(AF128-AF126)/AF126*100</f>
        <v>0.451845756432047</v>
      </c>
      <c r="AG130" s="745"/>
      <c r="AH130" s="753" t="s">
        <v>53</v>
      </c>
      <c r="AI130" s="746"/>
      <c r="AJ130" s="701"/>
    </row>
    <row r="131" spans="2:36" s="419" customFormat="1" ht="18" customHeight="1" thickBot="1" x14ac:dyDescent="0.3">
      <c r="B131" s="701"/>
      <c r="C131" s="787"/>
      <c r="D131" s="788"/>
      <c r="E131" s="812" t="s">
        <v>371</v>
      </c>
      <c r="F131" s="813"/>
      <c r="G131" s="813"/>
      <c r="H131" s="813"/>
      <c r="I131" s="813"/>
      <c r="J131" s="813"/>
      <c r="K131" s="814"/>
      <c r="L131" s="745">
        <f>L128-L126</f>
        <v>0.266154</v>
      </c>
      <c r="M131" s="745"/>
      <c r="N131" s="745">
        <f>N128-N126</f>
        <v>0.17791375000000897</v>
      </c>
      <c r="O131" s="745"/>
      <c r="P131" s="745">
        <f t="shared" ref="P131" si="14">P128-P126</f>
        <v>0.31043812500000456</v>
      </c>
      <c r="Q131" s="745"/>
      <c r="R131" s="745">
        <f t="shared" ref="R131" si="15">R128-R126</f>
        <v>0.32175424999999791</v>
      </c>
      <c r="S131" s="745"/>
      <c r="T131" s="745">
        <f t="shared" ref="T131" si="16">T128-T126</f>
        <v>0.78199449999999615</v>
      </c>
      <c r="U131" s="745"/>
      <c r="V131" s="745">
        <f t="shared" ref="V131" si="17">V128-V126</f>
        <v>0.7817301249999673</v>
      </c>
      <c r="W131" s="745"/>
      <c r="X131" s="745">
        <f t="shared" ref="X131" si="18">X128-X126</f>
        <v>1.1644560000000297</v>
      </c>
      <c r="Y131" s="745"/>
      <c r="Z131" s="745">
        <f t="shared" ref="Z131" si="19">Z128-Z126</f>
        <v>1.4265549999999507</v>
      </c>
      <c r="AA131" s="745"/>
      <c r="AB131" s="745">
        <f t="shared" ref="AB131" si="20">AB128-AB126</f>
        <v>1.4403640000000451</v>
      </c>
      <c r="AC131" s="745"/>
      <c r="AD131" s="745">
        <f t="shared" ref="AD131" si="21">AD128-AD126</f>
        <v>1.6467629999999076</v>
      </c>
      <c r="AE131" s="745"/>
      <c r="AF131" s="745">
        <f t="shared" ref="AF131:AH131" si="22">AF128-AF126</f>
        <v>2.0089786249999406</v>
      </c>
      <c r="AG131" s="745"/>
      <c r="AH131" s="745">
        <f t="shared" si="22"/>
        <v>0.10216749999999999</v>
      </c>
      <c r="AI131" s="746"/>
      <c r="AJ131" s="701"/>
    </row>
    <row r="132" spans="2:36" s="419" customFormat="1" ht="15" customHeight="1" x14ac:dyDescent="0.2">
      <c r="B132" s="701"/>
      <c r="C132" s="422" t="s">
        <v>398</v>
      </c>
      <c r="D132" s="702"/>
      <c r="E132" s="701"/>
      <c r="F132" s="701"/>
      <c r="G132" s="701"/>
      <c r="H132" s="14"/>
      <c r="I132" s="15"/>
      <c r="J132" s="15"/>
      <c r="K132" s="15"/>
      <c r="L132" s="15"/>
      <c r="M132" s="701"/>
      <c r="N132" s="701"/>
      <c r="O132" s="420"/>
      <c r="P132" s="420"/>
      <c r="Q132" s="420"/>
      <c r="R132" s="16"/>
      <c r="S132" s="423"/>
      <c r="T132" s="678"/>
      <c r="U132" s="678"/>
      <c r="V132" s="678"/>
      <c r="W132" s="678"/>
      <c r="X132" s="678"/>
      <c r="Y132" s="678"/>
      <c r="Z132" s="678"/>
      <c r="AA132" s="678"/>
      <c r="AB132" s="678"/>
      <c r="AC132" s="678"/>
      <c r="AD132" s="678"/>
      <c r="AE132" s="678"/>
      <c r="AF132" s="678"/>
      <c r="AG132" s="677"/>
      <c r="AH132" s="678"/>
      <c r="AI132" s="678"/>
      <c r="AJ132" s="701"/>
    </row>
    <row r="133" spans="2:36" s="419" customFormat="1" ht="15" customHeight="1" x14ac:dyDescent="0.2">
      <c r="B133" s="701"/>
      <c r="C133" s="424" t="s">
        <v>399</v>
      </c>
      <c r="D133" s="702"/>
      <c r="E133" s="701"/>
      <c r="F133" s="701"/>
      <c r="G133" s="701"/>
      <c r="H133" s="14"/>
      <c r="I133" s="15"/>
      <c r="J133" s="15"/>
      <c r="K133" s="15"/>
      <c r="L133" s="15"/>
      <c r="M133" s="701"/>
      <c r="N133" s="701"/>
      <c r="O133" s="420"/>
      <c r="P133" s="420"/>
      <c r="Q133" s="420"/>
      <c r="R133" s="16"/>
      <c r="S133" s="423"/>
      <c r="T133" s="678"/>
      <c r="U133" s="678"/>
      <c r="V133" s="678"/>
      <c r="W133" s="678"/>
      <c r="X133" s="678"/>
      <c r="Y133" s="678"/>
      <c r="Z133" s="678"/>
      <c r="AA133" s="678"/>
      <c r="AB133" s="678"/>
      <c r="AC133" s="678"/>
      <c r="AD133" s="678"/>
      <c r="AE133" s="678"/>
      <c r="AF133" s="678"/>
      <c r="AG133" s="677"/>
      <c r="AH133" s="678"/>
      <c r="AI133" s="678"/>
      <c r="AJ133" s="701"/>
    </row>
    <row r="134" spans="2:36" s="419" customFormat="1" ht="15" customHeight="1" x14ac:dyDescent="0.2">
      <c r="B134" s="701"/>
      <c r="C134" s="422" t="s">
        <v>400</v>
      </c>
      <c r="D134" s="702"/>
      <c r="E134" s="701"/>
      <c r="F134" s="701"/>
      <c r="G134" s="701"/>
      <c r="H134" s="14"/>
      <c r="I134" s="15"/>
      <c r="J134" s="15"/>
      <c r="K134" s="15"/>
      <c r="L134" s="15"/>
      <c r="M134" s="701"/>
      <c r="N134" s="701"/>
      <c r="O134" s="420"/>
      <c r="P134" s="420"/>
      <c r="Q134" s="420"/>
      <c r="R134" s="16"/>
      <c r="S134" s="423"/>
      <c r="T134" s="678"/>
      <c r="U134" s="678"/>
      <c r="V134" s="678"/>
      <c r="W134" s="678"/>
      <c r="X134" s="678"/>
      <c r="Y134" s="678"/>
      <c r="Z134" s="678"/>
      <c r="AA134" s="678"/>
      <c r="AB134" s="678"/>
      <c r="AC134" s="678"/>
      <c r="AD134" s="678"/>
      <c r="AE134" s="678"/>
      <c r="AF134" s="678"/>
      <c r="AG134" s="677"/>
      <c r="AH134" s="678"/>
      <c r="AI134" s="678"/>
      <c r="AJ134" s="701"/>
    </row>
    <row r="135" spans="2:36" s="419" customFormat="1" ht="15" customHeight="1" x14ac:dyDescent="0.2">
      <c r="B135" s="701"/>
      <c r="C135" s="422" t="s">
        <v>401</v>
      </c>
      <c r="D135" s="702"/>
      <c r="E135" s="701"/>
      <c r="F135" s="701"/>
      <c r="G135" s="701"/>
      <c r="H135" s="14"/>
      <c r="I135" s="15"/>
      <c r="J135" s="15"/>
      <c r="K135" s="15"/>
      <c r="L135" s="15"/>
      <c r="M135" s="701"/>
      <c r="N135" s="701"/>
      <c r="O135" s="420"/>
      <c r="P135" s="420"/>
      <c r="Q135" s="420"/>
      <c r="R135" s="16"/>
      <c r="S135" s="423"/>
      <c r="T135" s="678"/>
      <c r="U135" s="678"/>
      <c r="V135" s="678"/>
      <c r="W135" s="678"/>
      <c r="X135" s="678"/>
      <c r="Y135" s="678"/>
      <c r="Z135" s="678"/>
      <c r="AA135" s="678"/>
      <c r="AB135" s="678"/>
      <c r="AC135" s="678"/>
      <c r="AD135" s="678"/>
      <c r="AE135" s="678"/>
      <c r="AF135" s="678"/>
      <c r="AG135" s="677"/>
      <c r="AH135" s="678"/>
      <c r="AI135" s="678"/>
      <c r="AJ135" s="701"/>
    </row>
    <row r="136" spans="2:36" s="419" customFormat="1" ht="15" customHeight="1" x14ac:dyDescent="0.2">
      <c r="B136" s="701"/>
      <c r="C136" s="425" t="s">
        <v>396</v>
      </c>
      <c r="D136" s="702"/>
      <c r="E136" s="701"/>
      <c r="F136" s="701"/>
      <c r="G136" s="701"/>
      <c r="H136" s="14"/>
      <c r="I136" s="15"/>
      <c r="J136" s="15"/>
      <c r="K136" s="15"/>
      <c r="L136" s="15"/>
      <c r="M136" s="701"/>
      <c r="N136" s="701"/>
      <c r="O136" s="420"/>
      <c r="P136" s="420"/>
      <c r="Q136" s="420"/>
      <c r="R136" s="16"/>
      <c r="S136" s="423"/>
      <c r="T136" s="678"/>
      <c r="U136" s="678"/>
      <c r="V136" s="678"/>
      <c r="W136" s="678"/>
      <c r="X136" s="678"/>
      <c r="Y136" s="678"/>
      <c r="Z136" s="678"/>
      <c r="AA136" s="678"/>
      <c r="AB136" s="678"/>
      <c r="AC136" s="678"/>
      <c r="AD136" s="678"/>
      <c r="AE136" s="678"/>
      <c r="AF136" s="678"/>
      <c r="AG136" s="677"/>
      <c r="AH136" s="678"/>
      <c r="AI136" s="678"/>
      <c r="AJ136" s="701"/>
    </row>
    <row r="137" spans="2:36" s="419" customFormat="1" ht="18" customHeight="1" x14ac:dyDescent="0.25">
      <c r="B137" s="701"/>
      <c r="C137" s="701"/>
      <c r="D137" s="701"/>
      <c r="E137" s="701"/>
      <c r="F137" s="701"/>
      <c r="G137" s="701"/>
      <c r="H137" s="14"/>
      <c r="I137" s="15"/>
      <c r="J137" s="15"/>
      <c r="K137" s="15"/>
      <c r="L137" s="15"/>
      <c r="M137" s="701"/>
      <c r="N137" s="701"/>
      <c r="O137" s="420"/>
      <c r="P137" s="420"/>
      <c r="Q137" s="420"/>
      <c r="R137" s="16"/>
      <c r="S137" s="16"/>
      <c r="T137" s="16"/>
      <c r="U137" s="701"/>
      <c r="V137" s="421"/>
      <c r="W137" s="421"/>
      <c r="X137" s="421"/>
      <c r="Y137" s="421"/>
      <c r="Z137" s="421"/>
      <c r="AA137" s="421"/>
      <c r="AB137" s="421"/>
      <c r="AC137" s="421"/>
      <c r="AD137" s="421"/>
      <c r="AE137" s="421"/>
      <c r="AF137" s="679"/>
      <c r="AG137" s="679"/>
      <c r="AH137" s="701"/>
      <c r="AI137" s="701"/>
      <c r="AJ137" s="701"/>
    </row>
    <row r="138" spans="2:36" s="12" customFormat="1" x14ac:dyDescent="0.25">
      <c r="B138" s="25" t="s">
        <v>417</v>
      </c>
      <c r="C138" s="698"/>
      <c r="D138" s="698"/>
      <c r="E138" s="426"/>
      <c r="F138" s="426"/>
      <c r="G138" s="426"/>
      <c r="H138" s="426"/>
      <c r="I138" s="698"/>
      <c r="J138" s="426"/>
      <c r="K138" s="426"/>
      <c r="L138" s="426"/>
      <c r="M138" s="426"/>
      <c r="N138" s="698"/>
      <c r="O138" s="426"/>
      <c r="P138" s="426"/>
      <c r="Q138" s="426"/>
      <c r="R138" s="426"/>
      <c r="S138" s="698"/>
      <c r="T138" s="426"/>
      <c r="U138" s="426"/>
      <c r="V138" s="426"/>
      <c r="W138" s="426"/>
      <c r="X138" s="698"/>
      <c r="Y138" s="426"/>
      <c r="Z138" s="426"/>
      <c r="AA138" s="426"/>
      <c r="AB138" s="426"/>
      <c r="AC138" s="698"/>
      <c r="AD138" s="426"/>
      <c r="AE138" s="426"/>
      <c r="AF138" s="426"/>
      <c r="AG138" s="426"/>
      <c r="AH138" s="698"/>
      <c r="AI138" s="698"/>
      <c r="AJ138" s="698"/>
    </row>
    <row r="139" spans="2:36" s="12" customFormat="1" ht="7.5" customHeight="1" x14ac:dyDescent="0.25">
      <c r="B139" s="698"/>
      <c r="C139" s="698"/>
      <c r="D139" s="698"/>
      <c r="E139" s="698"/>
      <c r="F139" s="698"/>
      <c r="G139" s="698"/>
      <c r="H139" s="698"/>
      <c r="I139" s="698"/>
      <c r="J139" s="698"/>
      <c r="K139" s="698"/>
      <c r="L139" s="698"/>
      <c r="M139" s="698"/>
      <c r="N139" s="698"/>
      <c r="O139" s="698"/>
      <c r="P139" s="698"/>
      <c r="Q139" s="698"/>
      <c r="R139" s="698"/>
      <c r="S139" s="698"/>
      <c r="T139" s="698"/>
      <c r="U139" s="698"/>
      <c r="V139" s="698"/>
      <c r="W139" s="698"/>
      <c r="X139" s="698"/>
      <c r="Y139" s="698"/>
      <c r="Z139" s="698"/>
      <c r="AA139" s="698"/>
      <c r="AB139" s="698"/>
      <c r="AC139" s="698"/>
      <c r="AD139" s="698"/>
      <c r="AE139" s="698"/>
      <c r="AF139" s="698"/>
      <c r="AG139" s="698"/>
      <c r="AH139" s="698"/>
      <c r="AI139" s="698"/>
      <c r="AJ139" s="698"/>
    </row>
    <row r="140" spans="2:36" s="12" customFormat="1" ht="21" customHeight="1" x14ac:dyDescent="0.25">
      <c r="B140" s="698"/>
      <c r="C140" s="15"/>
      <c r="D140" s="15"/>
      <c r="E140" s="15"/>
      <c r="F140" s="15"/>
      <c r="G140" s="871"/>
      <c r="H140" s="871"/>
      <c r="I140" s="871"/>
      <c r="J140" s="871"/>
      <c r="K140" s="769" t="s">
        <v>407</v>
      </c>
      <c r="L140" s="769"/>
      <c r="M140" s="769"/>
      <c r="N140" s="769"/>
      <c r="O140" s="769"/>
      <c r="P140" s="769"/>
      <c r="Q140" s="769" t="s">
        <v>406</v>
      </c>
      <c r="R140" s="769"/>
      <c r="S140" s="769"/>
      <c r="T140" s="769"/>
      <c r="U140" s="769"/>
      <c r="V140" s="769"/>
      <c r="W140" s="698"/>
      <c r="X140" s="698"/>
      <c r="Y140" s="698"/>
      <c r="Z140" s="698"/>
      <c r="AA140" s="698"/>
      <c r="AB140" s="698"/>
      <c r="AC140" s="698"/>
      <c r="AD140" s="698"/>
      <c r="AE140" s="698"/>
      <c r="AF140" s="698"/>
      <c r="AG140" s="698"/>
      <c r="AH140" s="698"/>
      <c r="AI140" s="698"/>
      <c r="AJ140" s="698"/>
    </row>
    <row r="141" spans="2:36" s="12" customFormat="1" ht="31.5" customHeight="1" x14ac:dyDescent="0.25">
      <c r="B141" s="698"/>
      <c r="C141" s="15"/>
      <c r="D141" s="15"/>
      <c r="E141" s="15"/>
      <c r="F141" s="15"/>
      <c r="G141" s="749" t="s">
        <v>404</v>
      </c>
      <c r="H141" s="749"/>
      <c r="I141" s="749"/>
      <c r="J141" s="749"/>
      <c r="K141" s="748" t="s">
        <v>405</v>
      </c>
      <c r="L141" s="748"/>
      <c r="M141" s="748"/>
      <c r="N141" s="748"/>
      <c r="O141" s="748"/>
      <c r="P141" s="748"/>
      <c r="Q141" s="748" t="s">
        <v>372</v>
      </c>
      <c r="R141" s="748"/>
      <c r="S141" s="748"/>
      <c r="T141" s="748"/>
      <c r="U141" s="748"/>
      <c r="V141" s="748"/>
      <c r="W141" s="698"/>
      <c r="X141" s="698"/>
      <c r="Y141" s="698"/>
      <c r="Z141" s="698"/>
      <c r="AA141" s="698"/>
      <c r="AB141" s="698"/>
      <c r="AC141" s="698"/>
      <c r="AD141" s="698"/>
      <c r="AE141" s="698"/>
      <c r="AF141" s="698"/>
      <c r="AG141" s="698"/>
      <c r="AH141" s="698"/>
      <c r="AI141" s="698"/>
      <c r="AJ141" s="698"/>
    </row>
    <row r="142" spans="2:36" s="12" customFormat="1" ht="15" customHeight="1" x14ac:dyDescent="0.25">
      <c r="B142" s="698"/>
      <c r="C142" s="698"/>
      <c r="D142" s="698"/>
      <c r="E142" s="698"/>
      <c r="F142" s="698"/>
      <c r="G142" s="774" t="s">
        <v>361</v>
      </c>
      <c r="H142" s="774"/>
      <c r="I142" s="774"/>
      <c r="J142" s="774"/>
      <c r="K142" s="775">
        <f>IFERROR(Resumen!D6,"-")</f>
        <v>1.0032196230638069</v>
      </c>
      <c r="L142" s="775"/>
      <c r="M142" s="775"/>
      <c r="N142" s="775"/>
      <c r="O142" s="775"/>
      <c r="P142" s="775"/>
      <c r="Q142" s="751">
        <f>IFERROR(Resumen!E6,"-")</f>
        <v>2.6823534089260193E-2</v>
      </c>
      <c r="R142" s="751"/>
      <c r="S142" s="751"/>
      <c r="T142" s="751"/>
      <c r="U142" s="751"/>
      <c r="V142" s="751"/>
      <c r="W142" s="698"/>
      <c r="X142" s="698"/>
      <c r="Y142" s="698"/>
      <c r="Z142" s="698"/>
      <c r="AA142" s="698"/>
      <c r="AB142" s="698"/>
      <c r="AC142" s="698"/>
      <c r="AD142" s="698"/>
      <c r="AE142" s="698"/>
      <c r="AF142" s="698"/>
      <c r="AG142" s="698"/>
      <c r="AH142" s="698"/>
      <c r="AI142" s="698"/>
      <c r="AJ142" s="698"/>
    </row>
    <row r="143" spans="2:36" s="12" customFormat="1" ht="15" customHeight="1" x14ac:dyDescent="0.25">
      <c r="B143" s="698"/>
      <c r="C143" s="698"/>
      <c r="D143" s="698"/>
      <c r="E143" s="698"/>
      <c r="F143" s="698"/>
      <c r="G143" s="774" t="s">
        <v>362</v>
      </c>
      <c r="H143" s="774"/>
      <c r="I143" s="774"/>
      <c r="J143" s="774"/>
      <c r="K143" s="776">
        <f>IFERROR(Resumen!D7,"-")</f>
        <v>1.0032196230638069</v>
      </c>
      <c r="L143" s="776"/>
      <c r="M143" s="776"/>
      <c r="N143" s="776"/>
      <c r="O143" s="776"/>
      <c r="P143" s="776"/>
      <c r="Q143" s="751">
        <f>IFERROR(Resumen!E7,"-")</f>
        <v>2.6823534089260193E-2</v>
      </c>
      <c r="R143" s="751"/>
      <c r="S143" s="751"/>
      <c r="T143" s="751"/>
      <c r="U143" s="751"/>
      <c r="V143" s="751"/>
      <c r="W143" s="698"/>
      <c r="X143" s="698"/>
      <c r="Y143" s="698"/>
      <c r="Z143" s="698"/>
      <c r="AA143" s="698"/>
      <c r="AB143" s="698"/>
      <c r="AC143" s="698"/>
      <c r="AD143" s="698"/>
      <c r="AE143" s="698"/>
      <c r="AF143" s="698"/>
      <c r="AG143" s="698"/>
      <c r="AH143" s="698"/>
      <c r="AI143" s="698"/>
      <c r="AJ143" s="698"/>
    </row>
    <row r="144" spans="2:36" s="12" customFormat="1" ht="15" customHeight="1" x14ac:dyDescent="0.25">
      <c r="B144" s="698"/>
      <c r="C144" s="698"/>
      <c r="D144" s="698"/>
      <c r="E144" s="698"/>
      <c r="F144" s="698"/>
      <c r="G144" s="774" t="s">
        <v>363</v>
      </c>
      <c r="H144" s="774"/>
      <c r="I144" s="774"/>
      <c r="J144" s="774"/>
      <c r="K144" s="773">
        <f>IFERROR(Resumen!D8,"-")</f>
        <v>1.0046345336426323</v>
      </c>
      <c r="L144" s="773"/>
      <c r="M144" s="773"/>
      <c r="N144" s="773"/>
      <c r="O144" s="773"/>
      <c r="P144" s="773"/>
      <c r="Q144" s="751">
        <f>IFERROR(Resumen!E8,"-")</f>
        <v>-0.12617248004229964</v>
      </c>
      <c r="R144" s="751"/>
      <c r="S144" s="751"/>
      <c r="T144" s="751"/>
      <c r="U144" s="751"/>
      <c r="V144" s="751"/>
      <c r="W144" s="698"/>
      <c r="X144" s="698"/>
      <c r="Y144" s="698"/>
      <c r="Z144" s="698"/>
      <c r="AA144" s="698"/>
      <c r="AB144" s="698"/>
      <c r="AC144" s="698"/>
      <c r="AD144" s="698"/>
      <c r="AE144" s="698"/>
      <c r="AF144" s="698"/>
      <c r="AG144" s="698"/>
      <c r="AH144" s="698"/>
      <c r="AI144" s="698"/>
      <c r="AJ144" s="698"/>
    </row>
    <row r="145" spans="2:36" s="12" customFormat="1" ht="27" customHeight="1" x14ac:dyDescent="0.25">
      <c r="B145" s="766" t="s">
        <v>421</v>
      </c>
      <c r="C145" s="766"/>
      <c r="D145" s="766"/>
      <c r="E145" s="766"/>
      <c r="F145" s="766"/>
      <c r="G145" s="766"/>
      <c r="H145" s="766"/>
      <c r="I145" s="766"/>
      <c r="J145" s="766"/>
      <c r="K145" s="766"/>
      <c r="L145" s="766"/>
      <c r="M145" s="766"/>
      <c r="N145" s="766"/>
      <c r="O145" s="766"/>
      <c r="P145" s="766"/>
      <c r="Q145" s="766"/>
      <c r="R145" s="766"/>
      <c r="S145" s="766"/>
      <c r="T145" s="766"/>
      <c r="U145" s="766"/>
      <c r="V145" s="766"/>
      <c r="W145" s="766"/>
      <c r="X145" s="766"/>
      <c r="Y145" s="766"/>
      <c r="Z145" s="766"/>
      <c r="AA145" s="766"/>
      <c r="AB145" s="766"/>
      <c r="AC145" s="766"/>
      <c r="AD145" s="766"/>
      <c r="AE145" s="766"/>
      <c r="AF145" s="766"/>
      <c r="AG145" s="766"/>
      <c r="AH145" s="766"/>
      <c r="AI145" s="766"/>
      <c r="AJ145" s="766"/>
    </row>
    <row r="146" spans="2:36" s="12" customFormat="1" ht="15" customHeight="1" x14ac:dyDescent="0.25">
      <c r="B146" s="698"/>
      <c r="C146" s="698"/>
      <c r="D146" s="698"/>
      <c r="E146" s="698"/>
      <c r="F146" s="698"/>
      <c r="G146" s="698"/>
      <c r="H146" s="698"/>
      <c r="I146" s="698"/>
      <c r="J146" s="698"/>
      <c r="K146" s="698"/>
      <c r="L146" s="698"/>
      <c r="M146" s="698"/>
      <c r="N146" s="698"/>
      <c r="O146" s="698"/>
      <c r="P146" s="698"/>
      <c r="Q146" s="698"/>
      <c r="R146" s="698"/>
      <c r="S146" s="698"/>
      <c r="T146" s="698"/>
      <c r="U146" s="698"/>
      <c r="V146" s="698"/>
      <c r="W146" s="698"/>
      <c r="X146" s="698"/>
      <c r="Y146" s="698"/>
      <c r="Z146" s="698"/>
      <c r="AA146" s="698"/>
      <c r="AB146" s="698"/>
      <c r="AC146" s="698"/>
      <c r="AD146" s="698"/>
      <c r="AE146" s="698"/>
      <c r="AF146" s="698"/>
      <c r="AG146" s="698"/>
      <c r="AH146" s="698"/>
      <c r="AI146" s="698"/>
      <c r="AJ146" s="698"/>
    </row>
    <row r="147" spans="2:36" s="12" customFormat="1" ht="15" customHeight="1" x14ac:dyDescent="0.25">
      <c r="B147" s="698"/>
      <c r="C147" s="698"/>
      <c r="D147" s="698"/>
      <c r="E147" s="698"/>
      <c r="F147" s="698"/>
      <c r="G147" s="698"/>
      <c r="H147" s="698"/>
      <c r="I147" s="698"/>
      <c r="J147" s="427"/>
      <c r="K147" s="769" t="s">
        <v>407</v>
      </c>
      <c r="L147" s="769"/>
      <c r="M147" s="769"/>
      <c r="N147" s="769"/>
      <c r="O147" s="769"/>
      <c r="P147" s="769"/>
      <c r="Q147" s="769" t="s">
        <v>408</v>
      </c>
      <c r="R147" s="769"/>
      <c r="S147" s="769"/>
      <c r="T147" s="769"/>
      <c r="U147" s="769"/>
      <c r="V147" s="769"/>
      <c r="W147" s="698"/>
      <c r="X147" s="698"/>
      <c r="Y147" s="698"/>
      <c r="Z147" s="698"/>
      <c r="AA147" s="698"/>
      <c r="AB147" s="698"/>
      <c r="AC147" s="698"/>
      <c r="AD147" s="698"/>
      <c r="AE147" s="698"/>
      <c r="AF147" s="698"/>
      <c r="AG147" s="698"/>
      <c r="AH147" s="698"/>
      <c r="AI147" s="698"/>
      <c r="AJ147" s="698"/>
    </row>
    <row r="148" spans="2:36" s="12" customFormat="1" ht="15" customHeight="1" x14ac:dyDescent="0.25">
      <c r="B148" s="698"/>
      <c r="C148" s="698"/>
      <c r="D148" s="698"/>
      <c r="E148" s="698"/>
      <c r="F148" s="698"/>
      <c r="G148" s="872" t="s">
        <v>17</v>
      </c>
      <c r="H148" s="872"/>
      <c r="I148" s="872"/>
      <c r="J148" s="872"/>
      <c r="K148" s="762">
        <f>IFERROR(+Resumen!D13,"-")</f>
        <v>1.0036912599234153</v>
      </c>
      <c r="L148" s="762"/>
      <c r="M148" s="762"/>
      <c r="N148" s="762"/>
      <c r="O148" s="762"/>
      <c r="P148" s="762"/>
      <c r="Q148" s="760">
        <f>IFERROR(+Resumen!E13,"-")</f>
        <v>-2.4175137287926418E-2</v>
      </c>
      <c r="R148" s="760"/>
      <c r="S148" s="760"/>
      <c r="T148" s="760"/>
      <c r="U148" s="760"/>
      <c r="V148" s="760"/>
      <c r="W148" s="698"/>
      <c r="X148" s="698"/>
      <c r="Y148" s="698"/>
      <c r="Z148" s="698"/>
      <c r="AA148" s="698"/>
      <c r="AB148" s="698"/>
      <c r="AC148" s="698"/>
      <c r="AD148" s="698"/>
      <c r="AE148" s="698"/>
      <c r="AF148" s="698"/>
      <c r="AG148" s="698"/>
      <c r="AH148" s="698"/>
      <c r="AI148" s="698"/>
      <c r="AJ148" s="698"/>
    </row>
    <row r="149" spans="2:36" s="12" customFormat="1" x14ac:dyDescent="0.25">
      <c r="B149" s="698"/>
      <c r="C149" s="698"/>
      <c r="D149" s="698"/>
      <c r="E149" s="698"/>
      <c r="F149" s="698"/>
      <c r="G149" s="698"/>
      <c r="H149" s="698"/>
      <c r="I149" s="698"/>
      <c r="J149" s="422" t="s">
        <v>279</v>
      </c>
      <c r="K149" s="698"/>
      <c r="L149" s="698"/>
      <c r="M149" s="698"/>
      <c r="N149" s="698"/>
      <c r="O149" s="698"/>
      <c r="P149" s="698"/>
      <c r="Q149" s="698"/>
      <c r="R149" s="422" t="s">
        <v>365</v>
      </c>
      <c r="S149" s="698"/>
      <c r="T149" s="698"/>
      <c r="U149" s="698"/>
      <c r="V149" s="698"/>
      <c r="W149" s="698"/>
      <c r="X149" s="698"/>
      <c r="Y149" s="698"/>
      <c r="Z149" s="698"/>
      <c r="AA149" s="698"/>
      <c r="AB149" s="698"/>
      <c r="AC149" s="698"/>
      <c r="AD149" s="698"/>
      <c r="AE149" s="428"/>
      <c r="AF149" s="698"/>
      <c r="AG149" s="698"/>
      <c r="AH149" s="698"/>
      <c r="AI149" s="698"/>
      <c r="AJ149" s="698"/>
    </row>
    <row r="150" spans="2:36" s="12" customFormat="1" ht="15" customHeight="1" x14ac:dyDescent="0.25">
      <c r="B150" s="698"/>
      <c r="C150" s="698"/>
      <c r="D150" s="698"/>
      <c r="E150" s="698"/>
      <c r="F150" s="698"/>
      <c r="G150" s="698"/>
      <c r="H150" s="698"/>
      <c r="I150" s="698"/>
      <c r="J150" s="422"/>
      <c r="K150" s="698"/>
      <c r="L150" s="698"/>
      <c r="M150" s="698"/>
      <c r="N150" s="698"/>
      <c r="O150" s="698"/>
      <c r="P150" s="698"/>
      <c r="Q150" s="698"/>
      <c r="R150" s="422"/>
      <c r="S150" s="698"/>
      <c r="T150" s="698"/>
      <c r="U150" s="698"/>
      <c r="V150" s="698"/>
      <c r="W150" s="698"/>
      <c r="X150" s="698"/>
      <c r="Y150" s="698"/>
      <c r="Z150" s="698"/>
      <c r="AA150" s="698"/>
      <c r="AB150" s="698"/>
      <c r="AC150" s="698"/>
      <c r="AD150" s="698"/>
      <c r="AE150" s="428"/>
      <c r="AF150" s="698"/>
      <c r="AG150" s="698"/>
      <c r="AH150" s="698"/>
      <c r="AI150" s="698"/>
      <c r="AJ150" s="698"/>
    </row>
    <row r="151" spans="2:36" s="12" customFormat="1" x14ac:dyDescent="0.25">
      <c r="B151" s="25" t="s">
        <v>422</v>
      </c>
      <c r="C151" s="698"/>
      <c r="D151" s="698"/>
      <c r="E151" s="698"/>
      <c r="F151" s="698"/>
      <c r="G151" s="698"/>
      <c r="H151" s="698"/>
      <c r="I151" s="698"/>
      <c r="J151" s="422"/>
      <c r="K151" s="698"/>
      <c r="L151" s="698"/>
      <c r="M151" s="698"/>
      <c r="N151" s="698"/>
      <c r="O151" s="698"/>
      <c r="P151" s="698"/>
      <c r="Q151" s="698"/>
      <c r="R151" s="422"/>
      <c r="S151" s="698"/>
      <c r="T151" s="698"/>
      <c r="U151" s="698"/>
      <c r="V151" s="698"/>
      <c r="W151" s="698"/>
      <c r="X151" s="698"/>
      <c r="Y151" s="698"/>
      <c r="Z151" s="698"/>
      <c r="AA151" s="698"/>
      <c r="AB151" s="698"/>
      <c r="AC151" s="698"/>
      <c r="AD151" s="698"/>
      <c r="AE151" s="428"/>
      <c r="AF151" s="698"/>
      <c r="AG151" s="698"/>
      <c r="AH151" s="698"/>
      <c r="AI151" s="698"/>
      <c r="AJ151" s="698"/>
    </row>
    <row r="152" spans="2:36" s="12" customFormat="1" ht="7.5" customHeight="1" x14ac:dyDescent="0.25">
      <c r="B152" s="698"/>
      <c r="C152" s="698"/>
      <c r="D152" s="698"/>
      <c r="E152" s="698"/>
      <c r="F152" s="698"/>
      <c r="G152" s="698"/>
      <c r="H152" s="698"/>
      <c r="I152" s="698"/>
      <c r="J152" s="422"/>
      <c r="K152" s="698"/>
      <c r="L152" s="698"/>
      <c r="M152" s="698"/>
      <c r="N152" s="698"/>
      <c r="O152" s="698"/>
      <c r="P152" s="698"/>
      <c r="Q152" s="698"/>
      <c r="R152" s="422"/>
      <c r="S152" s="698"/>
      <c r="T152" s="698"/>
      <c r="U152" s="698"/>
      <c r="V152" s="698"/>
      <c r="W152" s="698"/>
      <c r="X152" s="698"/>
      <c r="Y152" s="698"/>
      <c r="Z152" s="698"/>
      <c r="AA152" s="698"/>
      <c r="AB152" s="698"/>
      <c r="AC152" s="698"/>
      <c r="AD152" s="698"/>
      <c r="AE152" s="428"/>
      <c r="AF152" s="698"/>
      <c r="AG152" s="698"/>
      <c r="AH152" s="698"/>
      <c r="AI152" s="698"/>
      <c r="AJ152" s="698"/>
    </row>
    <row r="153" spans="2:36" s="12" customFormat="1" x14ac:dyDescent="0.25">
      <c r="B153" s="698"/>
      <c r="C153" s="698"/>
      <c r="D153" s="698"/>
      <c r="E153" s="698"/>
      <c r="F153" s="698"/>
      <c r="G153" s="698"/>
      <c r="H153" s="698"/>
      <c r="I153" s="698"/>
      <c r="J153" s="698"/>
      <c r="K153" s="762"/>
      <c r="L153" s="762"/>
      <c r="M153" s="762"/>
      <c r="N153" s="762"/>
      <c r="O153" s="762"/>
      <c r="P153" s="762"/>
      <c r="Q153" s="760"/>
      <c r="R153" s="760"/>
      <c r="S153" s="760"/>
      <c r="T153" s="760"/>
      <c r="U153" s="760"/>
      <c r="V153" s="760"/>
      <c r="W153" s="698"/>
      <c r="X153" s="698"/>
      <c r="Y153" s="698"/>
      <c r="Z153" s="698"/>
      <c r="AA153" s="698"/>
      <c r="AB153" s="698"/>
      <c r="AC153" s="698"/>
      <c r="AD153" s="698"/>
      <c r="AE153" s="428"/>
      <c r="AF153" s="698"/>
      <c r="AG153" s="698"/>
      <c r="AH153" s="698"/>
      <c r="AI153" s="698"/>
      <c r="AJ153" s="698"/>
    </row>
    <row r="154" spans="2:36" s="12" customFormat="1" x14ac:dyDescent="0.25">
      <c r="B154" s="698"/>
      <c r="C154" s="698"/>
      <c r="D154" s="698"/>
      <c r="E154" s="698"/>
      <c r="F154" s="698"/>
      <c r="G154" s="749" t="s">
        <v>310</v>
      </c>
      <c r="H154" s="749"/>
      <c r="I154" s="749"/>
      <c r="J154" s="752"/>
      <c r="K154" s="767">
        <f>_xlfn.STDEV.P(K142:P144)</f>
        <v>6.669952433733862E-4</v>
      </c>
      <c r="L154" s="767"/>
      <c r="M154" s="767"/>
      <c r="N154" s="767"/>
      <c r="O154" s="767"/>
      <c r="P154" s="767"/>
      <c r="Q154" s="760">
        <f>_xlfn.STDEV.P(Q142:V144)</f>
        <v>7.2123012724625873E-2</v>
      </c>
      <c r="R154" s="760"/>
      <c r="S154" s="760"/>
      <c r="T154" s="760"/>
      <c r="U154" s="760"/>
      <c r="V154" s="760"/>
      <c r="W154" s="698"/>
      <c r="X154" s="698"/>
      <c r="Y154" s="698"/>
      <c r="Z154" s="698"/>
      <c r="AA154" s="698"/>
      <c r="AB154" s="698"/>
      <c r="AC154" s="698"/>
      <c r="AD154" s="698"/>
      <c r="AE154" s="428"/>
      <c r="AF154" s="698"/>
      <c r="AG154" s="698"/>
      <c r="AH154" s="698"/>
      <c r="AI154" s="698"/>
      <c r="AJ154" s="698"/>
    </row>
    <row r="155" spans="2:36" s="12" customFormat="1" ht="28.5" customHeight="1" x14ac:dyDescent="0.25">
      <c r="B155" s="698"/>
      <c r="C155" s="698"/>
      <c r="D155" s="698"/>
      <c r="E155" s="698"/>
      <c r="F155" s="698"/>
      <c r="G155" s="749" t="s">
        <v>402</v>
      </c>
      <c r="H155" s="749"/>
      <c r="I155" s="749"/>
      <c r="J155" s="749"/>
      <c r="K155" s="750" t="s">
        <v>427</v>
      </c>
      <c r="L155" s="750"/>
      <c r="M155" s="750"/>
      <c r="N155" s="750"/>
      <c r="O155" s="750"/>
      <c r="P155" s="750"/>
      <c r="Q155" s="751" t="s">
        <v>428</v>
      </c>
      <c r="R155" s="751"/>
      <c r="S155" s="751"/>
      <c r="T155" s="751"/>
      <c r="U155" s="751"/>
      <c r="V155" s="751"/>
      <c r="W155" s="698"/>
      <c r="X155" s="698"/>
      <c r="Y155" s="698"/>
      <c r="Z155" s="698"/>
      <c r="AA155" s="698"/>
      <c r="AB155" s="698"/>
      <c r="AC155" s="698"/>
      <c r="AD155" s="698"/>
      <c r="AE155" s="428"/>
      <c r="AF155" s="698"/>
      <c r="AG155" s="698"/>
      <c r="AH155" s="698"/>
      <c r="AI155" s="698"/>
      <c r="AJ155" s="698"/>
    </row>
    <row r="156" spans="2:36" s="12" customFormat="1" x14ac:dyDescent="0.25">
      <c r="B156" s="422" t="s">
        <v>423</v>
      </c>
      <c r="C156" s="698"/>
      <c r="D156" s="698"/>
      <c r="E156" s="698"/>
      <c r="F156" s="698"/>
      <c r="G156" s="698"/>
      <c r="H156" s="698"/>
      <c r="I156" s="698"/>
      <c r="J156" s="422"/>
      <c r="K156" s="698"/>
      <c r="L156" s="698"/>
      <c r="M156" s="698"/>
      <c r="N156" s="698"/>
      <c r="O156" s="698"/>
      <c r="P156" s="698"/>
      <c r="Q156" s="698"/>
      <c r="R156" s="422"/>
      <c r="S156" s="698"/>
      <c r="T156" s="698"/>
      <c r="U156" s="698"/>
      <c r="V156" s="698"/>
      <c r="W156" s="698"/>
      <c r="X156" s="698"/>
      <c r="Y156" s="698"/>
      <c r="Z156" s="698"/>
      <c r="AA156" s="698"/>
      <c r="AB156" s="698"/>
      <c r="AC156" s="698"/>
      <c r="AD156" s="698"/>
      <c r="AE156" s="428"/>
      <c r="AF156" s="698"/>
      <c r="AG156" s="698"/>
      <c r="AH156" s="698"/>
      <c r="AI156" s="698"/>
      <c r="AJ156" s="698"/>
    </row>
    <row r="157" spans="2:36" s="12" customFormat="1" ht="15" customHeight="1" x14ac:dyDescent="0.25">
      <c r="B157" s="698"/>
      <c r="C157" s="701"/>
      <c r="D157" s="703"/>
      <c r="E157" s="704"/>
      <c r="F157" s="704"/>
      <c r="G157" s="704"/>
      <c r="H157" s="705"/>
      <c r="I157" s="705"/>
      <c r="J157" s="705"/>
      <c r="K157" s="705"/>
      <c r="L157" s="705"/>
      <c r="M157" s="705"/>
      <c r="N157" s="698"/>
      <c r="O157" s="698"/>
      <c r="P157" s="706"/>
      <c r="Q157" s="706"/>
      <c r="R157" s="706"/>
      <c r="S157" s="705"/>
      <c r="T157" s="703"/>
      <c r="U157" s="703"/>
      <c r="V157" s="703"/>
      <c r="W157" s="703"/>
      <c r="X157" s="703"/>
      <c r="Y157" s="703"/>
      <c r="Z157" s="703"/>
      <c r="AA157" s="703"/>
      <c r="AB157" s="703"/>
      <c r="AC157" s="698"/>
      <c r="AD157" s="698"/>
      <c r="AE157" s="698"/>
      <c r="AF157" s="698"/>
      <c r="AG157" s="698"/>
      <c r="AH157" s="698"/>
      <c r="AI157" s="698"/>
      <c r="AJ157" s="698"/>
    </row>
    <row r="158" spans="2:36" s="12" customFormat="1" ht="15" customHeight="1" x14ac:dyDescent="0.25">
      <c r="B158" s="761" t="s">
        <v>104</v>
      </c>
      <c r="C158" s="761"/>
      <c r="D158" s="761"/>
      <c r="E158" s="761"/>
      <c r="F158" s="761"/>
      <c r="G158" s="761"/>
      <c r="H158" s="761"/>
      <c r="I158" s="761"/>
      <c r="J158" s="761"/>
      <c r="K158" s="761"/>
      <c r="L158" s="761"/>
      <c r="M158" s="761"/>
      <c r="N158" s="761"/>
      <c r="O158" s="761"/>
      <c r="P158" s="761"/>
      <c r="Q158" s="761"/>
      <c r="R158" s="761"/>
      <c r="S158" s="761"/>
      <c r="T158" s="761"/>
      <c r="U158" s="761"/>
      <c r="V158" s="761"/>
      <c r="W158" s="761"/>
      <c r="X158" s="761"/>
      <c r="Y158" s="761"/>
      <c r="Z158" s="761"/>
      <c r="AA158" s="761"/>
      <c r="AB158" s="761"/>
      <c r="AC158" s="761"/>
      <c r="AD158" s="761"/>
      <c r="AE158" s="761"/>
      <c r="AF158" s="761"/>
      <c r="AG158" s="761"/>
      <c r="AH158" s="761"/>
      <c r="AI158" s="761"/>
      <c r="AJ158" s="761"/>
    </row>
    <row r="159" spans="2:36" s="12" customFormat="1" ht="15" customHeight="1" x14ac:dyDescent="0.25">
      <c r="B159" s="755" t="s">
        <v>367</v>
      </c>
      <c r="C159" s="755"/>
      <c r="D159" s="755"/>
      <c r="E159" s="755"/>
      <c r="F159" s="755"/>
      <c r="G159" s="755"/>
      <c r="H159" s="755"/>
      <c r="I159" s="755"/>
      <c r="J159" s="755"/>
      <c r="K159" s="755"/>
      <c r="L159" s="755"/>
      <c r="M159" s="755"/>
      <c r="N159" s="755"/>
      <c r="O159" s="755"/>
      <c r="P159" s="755"/>
      <c r="Q159" s="755"/>
      <c r="R159" s="755"/>
      <c r="S159" s="755"/>
      <c r="T159" s="755"/>
      <c r="U159" s="755"/>
      <c r="V159" s="755"/>
      <c r="W159" s="755"/>
      <c r="X159" s="755"/>
      <c r="Y159" s="755"/>
      <c r="Z159" s="755"/>
      <c r="AA159" s="755"/>
      <c r="AB159" s="755"/>
      <c r="AC159" s="755"/>
      <c r="AD159" s="755"/>
      <c r="AE159" s="755"/>
      <c r="AF159" s="755"/>
      <c r="AG159" s="755"/>
      <c r="AH159" s="755"/>
      <c r="AI159" s="755"/>
      <c r="AJ159" s="755"/>
    </row>
    <row r="160" spans="2:36" s="12" customFormat="1" x14ac:dyDescent="0.25">
      <c r="B160" s="755"/>
      <c r="C160" s="755"/>
      <c r="D160" s="755"/>
      <c r="E160" s="755"/>
      <c r="F160" s="755"/>
      <c r="G160" s="755"/>
      <c r="H160" s="755"/>
      <c r="I160" s="755"/>
      <c r="J160" s="755"/>
      <c r="K160" s="755"/>
      <c r="L160" s="755"/>
      <c r="M160" s="755"/>
      <c r="N160" s="755"/>
      <c r="O160" s="755"/>
      <c r="P160" s="755"/>
      <c r="Q160" s="755"/>
      <c r="R160" s="755"/>
      <c r="S160" s="755"/>
      <c r="T160" s="755"/>
      <c r="U160" s="755"/>
      <c r="V160" s="755"/>
      <c r="W160" s="755"/>
      <c r="X160" s="755"/>
      <c r="Y160" s="755"/>
      <c r="Z160" s="755"/>
      <c r="AA160" s="755"/>
      <c r="AB160" s="755"/>
      <c r="AC160" s="755"/>
      <c r="AD160" s="755"/>
      <c r="AE160" s="755"/>
      <c r="AF160" s="755"/>
      <c r="AG160" s="755"/>
      <c r="AH160" s="755"/>
      <c r="AI160" s="755"/>
      <c r="AJ160" s="755"/>
    </row>
    <row r="161" spans="2:36" s="12" customFormat="1" ht="46.5" customHeight="1" x14ac:dyDescent="0.25">
      <c r="B161" s="755"/>
      <c r="C161" s="755"/>
      <c r="D161" s="755"/>
      <c r="E161" s="755"/>
      <c r="F161" s="755"/>
      <c r="G161" s="755"/>
      <c r="H161" s="755"/>
      <c r="I161" s="755"/>
      <c r="J161" s="755"/>
      <c r="K161" s="755"/>
      <c r="L161" s="755"/>
      <c r="M161" s="755"/>
      <c r="N161" s="755"/>
      <c r="O161" s="755"/>
      <c r="P161" s="755"/>
      <c r="Q161" s="755"/>
      <c r="R161" s="755"/>
      <c r="S161" s="755"/>
      <c r="T161" s="755"/>
      <c r="U161" s="755"/>
      <c r="V161" s="755"/>
      <c r="W161" s="755"/>
      <c r="X161" s="755"/>
      <c r="Y161" s="755"/>
      <c r="Z161" s="755"/>
      <c r="AA161" s="755"/>
      <c r="AB161" s="755"/>
      <c r="AC161" s="755"/>
      <c r="AD161" s="755"/>
      <c r="AE161" s="755"/>
      <c r="AF161" s="755"/>
      <c r="AG161" s="755"/>
      <c r="AH161" s="755"/>
      <c r="AI161" s="755"/>
      <c r="AJ161" s="755"/>
    </row>
    <row r="162" spans="2:36" s="12" customFormat="1" x14ac:dyDescent="0.25">
      <c r="B162" s="429"/>
      <c r="C162" s="429"/>
      <c r="D162" s="429"/>
      <c r="E162" s="429"/>
      <c r="F162" s="429"/>
      <c r="G162" s="429"/>
      <c r="H162" s="429"/>
      <c r="I162" s="429"/>
      <c r="J162" s="429"/>
      <c r="K162" s="429"/>
      <c r="L162" s="429"/>
      <c r="M162" s="429"/>
      <c r="N162" s="429"/>
      <c r="O162" s="429"/>
      <c r="P162" s="429"/>
      <c r="Q162" s="429"/>
      <c r="R162" s="429"/>
      <c r="S162" s="429"/>
      <c r="T162" s="429"/>
      <c r="U162" s="429"/>
      <c r="V162" s="429"/>
      <c r="W162" s="429"/>
      <c r="X162" s="429"/>
      <c r="Y162" s="429"/>
      <c r="Z162" s="429"/>
      <c r="AA162" s="429"/>
      <c r="AB162" s="429"/>
      <c r="AC162" s="429"/>
      <c r="AD162" s="429"/>
      <c r="AE162" s="429"/>
      <c r="AF162" s="429"/>
      <c r="AG162" s="429"/>
      <c r="AH162" s="429"/>
      <c r="AI162" s="429"/>
      <c r="AJ162" s="429"/>
    </row>
    <row r="163" spans="2:36" s="12" customFormat="1" x14ac:dyDescent="0.25">
      <c r="B163" s="698"/>
      <c r="C163" s="698"/>
      <c r="D163" s="698"/>
      <c r="E163" s="698"/>
      <c r="F163" s="51"/>
      <c r="G163" s="51"/>
      <c r="H163" s="51"/>
      <c r="I163" s="51"/>
      <c r="J163" s="51"/>
      <c r="K163" s="51"/>
      <c r="L163" s="51"/>
      <c r="M163" s="51"/>
      <c r="N163" s="51"/>
      <c r="O163" s="51"/>
      <c r="P163" s="51"/>
      <c r="Q163" s="51"/>
      <c r="R163" s="51"/>
      <c r="S163" s="51"/>
      <c r="T163" s="51"/>
      <c r="U163" s="51"/>
      <c r="V163" s="51"/>
      <c r="W163" s="51"/>
      <c r="X163" s="430"/>
      <c r="Y163" s="430"/>
      <c r="Z163" s="430"/>
      <c r="AA163" s="430"/>
      <c r="AB163" s="430"/>
      <c r="AC163" s="430"/>
      <c r="AD163" s="430"/>
      <c r="AE163" s="430"/>
      <c r="AF163" s="430"/>
      <c r="AG163" s="430"/>
      <c r="AH163" s="51"/>
      <c r="AI163" s="698"/>
      <c r="AJ163" s="698"/>
    </row>
    <row r="164" spans="2:36" s="12" customFormat="1" x14ac:dyDescent="0.25">
      <c r="B164" s="698"/>
      <c r="C164" s="698"/>
      <c r="D164" s="698"/>
      <c r="E164" s="698"/>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c r="AE164" s="430"/>
      <c r="AF164" s="430"/>
      <c r="AG164" s="430"/>
      <c r="AH164" s="51"/>
      <c r="AI164" s="698"/>
      <c r="AJ164" s="698"/>
    </row>
    <row r="165" spans="2:36" s="12" customFormat="1" x14ac:dyDescent="0.25">
      <c r="B165" s="698"/>
      <c r="C165" s="698"/>
      <c r="D165" s="698"/>
      <c r="E165" s="698"/>
      <c r="F165" s="51"/>
      <c r="G165" s="51"/>
      <c r="H165" s="430" t="s">
        <v>412</v>
      </c>
      <c r="I165" s="5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698"/>
      <c r="AJ165" s="698"/>
    </row>
    <row r="166" spans="2:36" s="12" customFormat="1" x14ac:dyDescent="0.25">
      <c r="B166" s="698"/>
      <c r="C166" s="698"/>
      <c r="D166" s="698"/>
      <c r="E166" s="698"/>
      <c r="F166" s="51"/>
      <c r="G166" s="51"/>
      <c r="H166" s="430" t="s">
        <v>413</v>
      </c>
      <c r="I166" s="51"/>
      <c r="J166" s="51"/>
      <c r="K166" s="51"/>
      <c r="L166" s="51"/>
      <c r="M166" s="51"/>
      <c r="N166" s="51"/>
      <c r="O166" s="51"/>
      <c r="P166" s="51"/>
      <c r="Q166" s="51"/>
      <c r="R166" s="51"/>
      <c r="S166" s="51"/>
      <c r="T166" s="51"/>
      <c r="U166" s="51"/>
      <c r="V166" s="51"/>
      <c r="W166" s="51"/>
      <c r="X166" s="51"/>
      <c r="Y166" s="51"/>
      <c r="Z166" s="51"/>
      <c r="AA166" s="51"/>
      <c r="AB166" s="51"/>
      <c r="AC166" s="51"/>
      <c r="AD166" s="51"/>
      <c r="AE166" s="51"/>
      <c r="AF166" s="51"/>
      <c r="AG166" s="51"/>
      <c r="AH166" s="51"/>
      <c r="AI166" s="698"/>
      <c r="AJ166" s="698"/>
    </row>
    <row r="167" spans="2:36" s="12" customFormat="1" ht="15.75" thickBot="1" x14ac:dyDescent="0.3">
      <c r="B167" s="698"/>
      <c r="C167" s="698"/>
      <c r="D167" s="698"/>
      <c r="E167" s="698"/>
      <c r="F167" s="51"/>
      <c r="G167" s="51"/>
      <c r="H167" s="51"/>
      <c r="I167" s="5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698"/>
      <c r="AJ167" s="698"/>
    </row>
    <row r="168" spans="2:36" s="12" customFormat="1" ht="27" customHeight="1" thickBot="1" x14ac:dyDescent="0.3">
      <c r="B168" s="701"/>
      <c r="C168" s="701"/>
      <c r="D168" s="701"/>
      <c r="E168" s="701"/>
      <c r="F168" s="707" t="s">
        <v>411</v>
      </c>
      <c r="G168" s="708"/>
      <c r="H168" s="708"/>
      <c r="I168" s="709"/>
      <c r="J168" s="765">
        <f>IFERROR(IF(Uexp!T8="Si",Uexp!R22,"ERROR"),"-")</f>
        <v>5.1000000000000004E-3</v>
      </c>
      <c r="K168" s="765"/>
      <c r="L168" s="765"/>
      <c r="M168" s="765"/>
      <c r="N168" s="710" t="s">
        <v>164</v>
      </c>
      <c r="O168" s="764" t="s">
        <v>351</v>
      </c>
      <c r="P168" s="764"/>
      <c r="Q168" s="756">
        <f>IFERROR(IF(Uexp!T8="Si",Uexp!R23,"ERROR"),"-")</f>
        <v>0.67</v>
      </c>
      <c r="R168" s="756"/>
      <c r="S168" s="757"/>
      <c r="T168" s="431"/>
      <c r="U168" s="763"/>
      <c r="V168" s="763"/>
      <c r="W168" s="758"/>
      <c r="X168" s="758"/>
      <c r="Y168" s="758"/>
      <c r="Z168" s="431"/>
      <c r="AA168" s="712"/>
      <c r="AB168" s="759"/>
      <c r="AC168" s="759"/>
      <c r="AD168" s="759"/>
      <c r="AE168" s="701"/>
      <c r="AF168" s="14"/>
      <c r="AG168" s="432"/>
      <c r="AH168" s="698"/>
      <c r="AI168" s="698"/>
      <c r="AJ168" s="698"/>
    </row>
    <row r="169" spans="2:36" s="12" customFormat="1" ht="18" x14ac:dyDescent="0.25">
      <c r="B169" s="701"/>
      <c r="C169" s="701"/>
      <c r="D169" s="701"/>
      <c r="E169" s="701"/>
      <c r="F169" s="727" t="s">
        <v>425</v>
      </c>
      <c r="G169" s="714"/>
      <c r="H169" s="714"/>
      <c r="I169" s="715"/>
      <c r="J169" s="716"/>
      <c r="K169" s="716"/>
      <c r="L169" s="716"/>
      <c r="M169" s="716"/>
      <c r="N169" s="717"/>
      <c r="O169" s="718"/>
      <c r="P169" s="718"/>
      <c r="Q169" s="716"/>
      <c r="R169" s="716"/>
      <c r="S169" s="716"/>
      <c r="T169" s="433"/>
      <c r="U169" s="718"/>
      <c r="V169" s="718"/>
      <c r="W169" s="716"/>
      <c r="X169" s="716"/>
      <c r="Y169" s="726">
        <f>K5</f>
        <v>0</v>
      </c>
      <c r="Z169" s="728" t="s">
        <v>280</v>
      </c>
      <c r="AA169" s="729"/>
      <c r="AB169" s="729"/>
      <c r="AC169" s="729" t="s">
        <v>30</v>
      </c>
      <c r="AD169" s="768">
        <f>+Q31</f>
        <v>500</v>
      </c>
      <c r="AE169" s="768"/>
      <c r="AF169" s="728" t="s">
        <v>280</v>
      </c>
      <c r="AG169" s="730"/>
      <c r="AH169" s="730"/>
      <c r="AI169" s="698"/>
      <c r="AJ169" s="698"/>
    </row>
    <row r="170" spans="2:36" s="12" customFormat="1" ht="27" customHeight="1" x14ac:dyDescent="0.25">
      <c r="B170" s="701"/>
      <c r="C170" s="701"/>
      <c r="D170" s="701"/>
      <c r="E170" s="701"/>
      <c r="F170" s="701"/>
      <c r="G170" s="701"/>
      <c r="H170" s="701"/>
      <c r="I170" s="719"/>
      <c r="J170" s="720"/>
      <c r="K170" s="720"/>
      <c r="L170" s="720"/>
      <c r="M170" s="720"/>
      <c r="N170" s="721"/>
      <c r="O170" s="711"/>
      <c r="P170" s="711"/>
      <c r="Q170" s="720"/>
      <c r="R170" s="720"/>
      <c r="S170" s="720"/>
      <c r="T170" s="431"/>
      <c r="U170" s="711"/>
      <c r="V170" s="711"/>
      <c r="W170" s="720"/>
      <c r="X170" s="720"/>
      <c r="Y170" s="720"/>
      <c r="Z170" s="431"/>
      <c r="AA170" s="712"/>
      <c r="AB170" s="713"/>
      <c r="AC170" s="713"/>
      <c r="AD170" s="713"/>
      <c r="AE170" s="701"/>
      <c r="AF170" s="14"/>
      <c r="AG170" s="432"/>
      <c r="AH170" s="698"/>
      <c r="AI170" s="698"/>
      <c r="AJ170" s="698"/>
    </row>
    <row r="171" spans="2:36" s="12" customFormat="1" ht="15" customHeight="1" x14ac:dyDescent="0.25">
      <c r="B171" s="761" t="s">
        <v>76</v>
      </c>
      <c r="C171" s="761"/>
      <c r="D171" s="761"/>
      <c r="E171" s="761"/>
      <c r="F171" s="761"/>
      <c r="G171" s="761"/>
      <c r="H171" s="761"/>
      <c r="I171" s="761"/>
      <c r="J171" s="761"/>
      <c r="K171" s="761"/>
      <c r="L171" s="761"/>
      <c r="M171" s="761"/>
      <c r="N171" s="761"/>
      <c r="O171" s="761"/>
      <c r="P171" s="761"/>
      <c r="Q171" s="761"/>
      <c r="R171" s="761"/>
      <c r="S171" s="761"/>
      <c r="T171" s="761"/>
      <c r="U171" s="761"/>
      <c r="V171" s="761"/>
      <c r="W171" s="761"/>
      <c r="X171" s="761"/>
      <c r="Y171" s="761"/>
      <c r="Z171" s="761"/>
      <c r="AA171" s="761"/>
      <c r="AB171" s="761"/>
      <c r="AC171" s="761"/>
      <c r="AD171" s="761"/>
      <c r="AE171" s="761"/>
      <c r="AF171" s="761"/>
      <c r="AG171" s="761"/>
      <c r="AH171" s="761"/>
      <c r="AI171" s="761"/>
      <c r="AJ171" s="761"/>
    </row>
    <row r="172" spans="2:36" ht="14.1" customHeight="1" x14ac:dyDescent="0.25">
      <c r="B172" s="766" t="s">
        <v>424</v>
      </c>
      <c r="C172" s="766"/>
      <c r="D172" s="766"/>
      <c r="E172" s="766"/>
      <c r="F172" s="766"/>
      <c r="G172" s="766"/>
      <c r="H172" s="766"/>
      <c r="I172" s="766"/>
      <c r="J172" s="766"/>
      <c r="K172" s="766"/>
      <c r="L172" s="766"/>
      <c r="M172" s="766"/>
      <c r="N172" s="766"/>
      <c r="O172" s="766"/>
      <c r="P172" s="766"/>
      <c r="Q172" s="766"/>
      <c r="R172" s="766"/>
      <c r="S172" s="766"/>
      <c r="T172" s="766"/>
      <c r="U172" s="766"/>
      <c r="V172" s="766"/>
      <c r="W172" s="766"/>
      <c r="X172" s="766"/>
      <c r="Y172" s="766"/>
      <c r="Z172" s="766"/>
      <c r="AA172" s="766"/>
      <c r="AB172" s="766"/>
      <c r="AC172" s="766"/>
      <c r="AD172" s="766"/>
      <c r="AE172" s="766"/>
      <c r="AF172" s="766"/>
      <c r="AG172" s="766"/>
      <c r="AH172" s="766"/>
      <c r="AI172" s="766"/>
      <c r="AJ172" s="766"/>
    </row>
    <row r="173" spans="2:36" x14ac:dyDescent="0.25">
      <c r="B173" s="766"/>
      <c r="C173" s="766"/>
      <c r="D173" s="766"/>
      <c r="E173" s="766"/>
      <c r="F173" s="766"/>
      <c r="G173" s="766"/>
      <c r="H173" s="766"/>
      <c r="I173" s="766"/>
      <c r="J173" s="766"/>
      <c r="K173" s="766"/>
      <c r="L173" s="766"/>
      <c r="M173" s="766"/>
      <c r="N173" s="766"/>
      <c r="O173" s="766"/>
      <c r="P173" s="766"/>
      <c r="Q173" s="766"/>
      <c r="R173" s="766"/>
      <c r="S173" s="766"/>
      <c r="T173" s="766"/>
      <c r="U173" s="766"/>
      <c r="V173" s="766"/>
      <c r="W173" s="766"/>
      <c r="X173" s="766"/>
      <c r="Y173" s="766"/>
      <c r="Z173" s="766"/>
      <c r="AA173" s="766"/>
      <c r="AB173" s="766"/>
      <c r="AC173" s="766"/>
      <c r="AD173" s="766"/>
      <c r="AE173" s="766"/>
      <c r="AF173" s="766"/>
      <c r="AG173" s="766"/>
      <c r="AH173" s="766"/>
      <c r="AI173" s="766"/>
      <c r="AJ173" s="766"/>
    </row>
    <row r="174" spans="2:36" ht="31.7" customHeight="1" x14ac:dyDescent="0.25">
      <c r="B174" s="766"/>
      <c r="C174" s="766"/>
      <c r="D174" s="766"/>
      <c r="E174" s="766"/>
      <c r="F174" s="766"/>
      <c r="G174" s="766"/>
      <c r="H174" s="766"/>
      <c r="I174" s="766"/>
      <c r="J174" s="766"/>
      <c r="K174" s="766"/>
      <c r="L174" s="766"/>
      <c r="M174" s="766"/>
      <c r="N174" s="766"/>
      <c r="O174" s="766"/>
      <c r="P174" s="766"/>
      <c r="Q174" s="766"/>
      <c r="R174" s="766"/>
      <c r="S174" s="766"/>
      <c r="T174" s="766"/>
      <c r="U174" s="766"/>
      <c r="V174" s="766"/>
      <c r="W174" s="766"/>
      <c r="X174" s="766"/>
      <c r="Y174" s="766"/>
      <c r="Z174" s="766"/>
      <c r="AA174" s="766"/>
      <c r="AB174" s="766"/>
      <c r="AC174" s="766"/>
      <c r="AD174" s="766"/>
      <c r="AE174" s="766"/>
      <c r="AF174" s="766"/>
      <c r="AG174" s="766"/>
      <c r="AH174" s="766"/>
      <c r="AI174" s="766"/>
      <c r="AJ174" s="766"/>
    </row>
    <row r="175" spans="2:36" ht="15" customHeight="1" x14ac:dyDescent="0.25">
      <c r="B175" s="434" t="s">
        <v>366</v>
      </c>
      <c r="C175" s="754" t="s">
        <v>347</v>
      </c>
      <c r="D175" s="754"/>
      <c r="E175" s="754"/>
      <c r="F175" s="754"/>
      <c r="G175" s="754"/>
      <c r="H175" s="754"/>
      <c r="I175" s="754"/>
      <c r="J175" s="754"/>
      <c r="K175" s="435" t="s">
        <v>426</v>
      </c>
      <c r="L175" s="51"/>
      <c r="M175" s="51"/>
      <c r="N175" s="51"/>
      <c r="O175" s="51"/>
      <c r="P175" s="51"/>
      <c r="Q175" s="698"/>
      <c r="R175" s="51"/>
      <c r="S175" s="51"/>
      <c r="T175" s="436"/>
      <c r="U175" s="436"/>
      <c r="V175" s="436"/>
      <c r="W175" s="437"/>
      <c r="X175" s="437"/>
      <c r="Y175" s="437"/>
      <c r="Z175" s="437"/>
      <c r="AA175" s="437"/>
      <c r="AB175" s="437"/>
      <c r="AC175" s="437"/>
      <c r="AD175" s="437"/>
      <c r="AE175" s="437"/>
      <c r="AF175" s="437"/>
      <c r="AG175" s="437"/>
      <c r="AH175" s="437"/>
      <c r="AI175" s="437"/>
      <c r="AJ175" s="437"/>
    </row>
    <row r="176" spans="2:36" ht="15" customHeight="1" x14ac:dyDescent="0.25">
      <c r="B176" s="51"/>
      <c r="D176" s="438" t="str">
        <f>IF(K175="No","Este certificado sustituye el certificado:"," ")</f>
        <v xml:space="preserve"> </v>
      </c>
      <c r="E176" s="722"/>
      <c r="F176" s="722"/>
      <c r="G176" s="722"/>
      <c r="H176" s="722"/>
      <c r="I176" s="722"/>
      <c r="J176" s="722"/>
      <c r="K176" s="722"/>
      <c r="L176" s="438"/>
      <c r="M176" s="438"/>
      <c r="N176" s="740"/>
      <c r="O176" s="740"/>
      <c r="P176" s="740"/>
      <c r="Q176" s="741" t="str">
        <f>IF(K175="No","y la razón del cambio es:"," ")</f>
        <v xml:space="preserve"> </v>
      </c>
      <c r="R176" s="741"/>
      <c r="S176" s="741"/>
      <c r="T176" s="741"/>
      <c r="U176" s="741"/>
      <c r="V176" s="741"/>
      <c r="W176" s="741"/>
      <c r="X176" s="741"/>
      <c r="Y176" s="741"/>
      <c r="Z176" s="741"/>
      <c r="AA176" s="741"/>
      <c r="AB176" s="741"/>
      <c r="AC176" s="741"/>
      <c r="AD176" s="741"/>
      <c r="AE176" s="741"/>
      <c r="AF176" s="741"/>
      <c r="AG176" s="741"/>
      <c r="AH176" s="437"/>
      <c r="AI176" s="437"/>
      <c r="AJ176" s="437"/>
    </row>
    <row r="177" spans="1:36" ht="15" customHeight="1" x14ac:dyDescent="0.25">
      <c r="B177" s="437"/>
      <c r="C177" s="744" t="s">
        <v>416</v>
      </c>
      <c r="D177" s="744"/>
      <c r="E177" s="744"/>
      <c r="F177" s="744"/>
      <c r="G177" s="744"/>
      <c r="H177" s="744"/>
      <c r="I177" s="744"/>
      <c r="J177" s="744"/>
      <c r="K177" s="744"/>
      <c r="L177" s="744"/>
      <c r="M177" s="744"/>
      <c r="N177" s="744"/>
      <c r="O177" s="744"/>
      <c r="P177" s="744"/>
      <c r="Q177" s="744"/>
      <c r="R177" s="744"/>
      <c r="S177" s="744"/>
      <c r="T177" s="744"/>
      <c r="U177" s="744"/>
      <c r="V177" s="744"/>
      <c r="W177" s="744"/>
      <c r="X177" s="744"/>
      <c r="Y177" s="744"/>
      <c r="Z177" s="744"/>
      <c r="AA177" s="744"/>
      <c r="AB177" s="744"/>
      <c r="AC177" s="744"/>
      <c r="AD177" s="744"/>
      <c r="AE177" s="744"/>
      <c r="AF177" s="744"/>
      <c r="AG177" s="744"/>
      <c r="AH177" s="437"/>
      <c r="AI177" s="437"/>
      <c r="AJ177" s="437"/>
    </row>
    <row r="178" spans="1:36" x14ac:dyDescent="0.25">
      <c r="B178" s="437"/>
      <c r="C178" s="744"/>
      <c r="D178" s="744"/>
      <c r="E178" s="744"/>
      <c r="F178" s="744"/>
      <c r="G178" s="744"/>
      <c r="H178" s="744"/>
      <c r="I178" s="744"/>
      <c r="J178" s="744"/>
      <c r="K178" s="744"/>
      <c r="L178" s="744"/>
      <c r="M178" s="744"/>
      <c r="N178" s="744"/>
      <c r="O178" s="744"/>
      <c r="P178" s="744"/>
      <c r="Q178" s="744"/>
      <c r="R178" s="744"/>
      <c r="S178" s="744"/>
      <c r="T178" s="744"/>
      <c r="U178" s="744"/>
      <c r="V178" s="744"/>
      <c r="W178" s="744"/>
      <c r="X178" s="744"/>
      <c r="Y178" s="744"/>
      <c r="Z178" s="744"/>
      <c r="AA178" s="744"/>
      <c r="AB178" s="744"/>
      <c r="AC178" s="744"/>
      <c r="AD178" s="744"/>
      <c r="AE178" s="744"/>
      <c r="AF178" s="744"/>
      <c r="AG178" s="744"/>
      <c r="AH178" s="731"/>
      <c r="AI178" s="731"/>
      <c r="AJ178" s="437"/>
    </row>
    <row r="179" spans="1:36" x14ac:dyDescent="0.25">
      <c r="B179" s="437"/>
      <c r="C179" s="731"/>
      <c r="D179" s="731"/>
      <c r="E179" s="731"/>
      <c r="F179" s="731"/>
      <c r="G179" s="731"/>
      <c r="H179" s="731"/>
      <c r="I179" s="731"/>
      <c r="J179" s="731"/>
      <c r="K179" s="731"/>
      <c r="L179" s="731"/>
      <c r="M179" s="731"/>
      <c r="N179" s="731"/>
      <c r="O179" s="731"/>
      <c r="P179" s="731"/>
      <c r="Q179" s="731"/>
      <c r="R179" s="731"/>
      <c r="S179" s="731"/>
      <c r="T179" s="731"/>
      <c r="U179" s="731"/>
      <c r="V179" s="731"/>
      <c r="W179" s="731"/>
      <c r="X179" s="731"/>
      <c r="Y179" s="731"/>
      <c r="Z179" s="731"/>
      <c r="AA179" s="731"/>
      <c r="AB179" s="731"/>
      <c r="AC179" s="731"/>
      <c r="AD179" s="731"/>
      <c r="AE179" s="731"/>
      <c r="AF179" s="731"/>
      <c r="AG179" s="731"/>
      <c r="AH179" s="731"/>
      <c r="AI179" s="731"/>
      <c r="AJ179" s="437"/>
    </row>
    <row r="180" spans="1:36" x14ac:dyDescent="0.25">
      <c r="B180" s="437"/>
      <c r="C180" s="731"/>
      <c r="D180" s="731"/>
      <c r="E180" s="731"/>
      <c r="F180" s="731"/>
      <c r="G180" s="731"/>
      <c r="H180" s="731"/>
      <c r="I180" s="731"/>
      <c r="J180" s="731"/>
      <c r="K180" s="731"/>
      <c r="L180" s="731"/>
      <c r="M180" s="731"/>
      <c r="N180" s="731"/>
      <c r="O180" s="731"/>
      <c r="P180" s="731"/>
      <c r="Q180" s="731"/>
      <c r="R180" s="731"/>
      <c r="S180" s="731"/>
      <c r="T180" s="731"/>
      <c r="U180" s="731"/>
      <c r="V180" s="731"/>
      <c r="W180" s="731"/>
      <c r="X180" s="731"/>
      <c r="Y180" s="731"/>
      <c r="Z180" s="731"/>
      <c r="AA180" s="731"/>
      <c r="AB180" s="731"/>
      <c r="AC180" s="731"/>
      <c r="AD180" s="731"/>
      <c r="AE180" s="731"/>
      <c r="AF180" s="731"/>
      <c r="AG180" s="731"/>
      <c r="AH180" s="731"/>
      <c r="AI180" s="731"/>
      <c r="AJ180" s="437"/>
    </row>
    <row r="181" spans="1:36" x14ac:dyDescent="0.25">
      <c r="A181" s="11"/>
      <c r="B181" s="439"/>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row>
    <row r="182" spans="1:36" ht="15" customHeight="1" x14ac:dyDescent="0.25">
      <c r="A182" s="11"/>
      <c r="B182" s="440"/>
      <c r="C182" s="732" t="s">
        <v>409</v>
      </c>
      <c r="D182" s="733"/>
      <c r="E182" s="733"/>
      <c r="F182" s="733"/>
      <c r="G182" s="733"/>
      <c r="H182" s="733"/>
      <c r="I182" s="441"/>
      <c r="J182" s="442"/>
      <c r="K182" s="442"/>
      <c r="L182" s="442"/>
      <c r="M182" s="442"/>
      <c r="N182" s="442"/>
      <c r="O182" s="442"/>
      <c r="P182" s="442"/>
      <c r="Q182" s="442"/>
      <c r="R182" s="442"/>
      <c r="S182" s="700"/>
      <c r="T182" s="700"/>
      <c r="U182" s="700"/>
      <c r="V182" s="700"/>
      <c r="W182" s="700"/>
      <c r="X182" s="723"/>
      <c r="Y182" s="442"/>
      <c r="Z182" s="442"/>
      <c r="AA182" s="442"/>
      <c r="AB182" s="442"/>
      <c r="AC182" s="442"/>
      <c r="AD182" s="442"/>
      <c r="AE182" s="442"/>
      <c r="AF182" s="442"/>
      <c r="AG182" s="442"/>
      <c r="AH182" s="442"/>
      <c r="AI182" s="442"/>
      <c r="AJ182" s="442"/>
    </row>
    <row r="183" spans="1:36" ht="15" customHeight="1" x14ac:dyDescent="0.25">
      <c r="A183" s="11"/>
      <c r="B183" s="440"/>
      <c r="C183" s="734" t="s">
        <v>139</v>
      </c>
      <c r="D183" s="735"/>
      <c r="E183" s="735"/>
      <c r="F183" s="735"/>
      <c r="G183" s="735"/>
      <c r="H183" s="735"/>
      <c r="I183" s="443"/>
      <c r="J183" s="442"/>
      <c r="K183" s="442"/>
      <c r="L183" s="442"/>
      <c r="M183" s="442"/>
      <c r="N183" s="442"/>
      <c r="O183" s="442"/>
      <c r="P183" s="442"/>
      <c r="Q183" s="442"/>
      <c r="R183" s="442"/>
      <c r="S183" s="700"/>
      <c r="T183" s="700"/>
      <c r="U183" s="700"/>
      <c r="V183" s="700"/>
      <c r="W183" s="700"/>
      <c r="X183" s="723"/>
      <c r="Y183" s="442"/>
      <c r="Z183" s="442"/>
      <c r="AA183" s="442"/>
      <c r="AB183" s="442"/>
      <c r="AC183" s="442"/>
      <c r="AD183" s="442"/>
      <c r="AE183" s="442"/>
      <c r="AF183" s="442"/>
      <c r="AG183" s="442"/>
      <c r="AH183" s="442"/>
      <c r="AI183" s="442"/>
      <c r="AJ183" s="442"/>
    </row>
    <row r="184" spans="1:36" ht="15" customHeight="1" x14ac:dyDescent="0.25">
      <c r="A184" s="11"/>
      <c r="B184" s="440"/>
      <c r="C184" s="723"/>
      <c r="D184" s="723"/>
      <c r="E184" s="723"/>
      <c r="F184" s="723"/>
      <c r="G184" s="723"/>
      <c r="H184" s="723"/>
      <c r="I184" s="723"/>
      <c r="J184" s="442"/>
      <c r="K184" s="442"/>
      <c r="L184" s="442"/>
      <c r="M184" s="442"/>
      <c r="N184" s="442"/>
      <c r="O184" s="442"/>
      <c r="P184" s="442"/>
      <c r="Q184" s="442"/>
      <c r="R184" s="442"/>
      <c r="S184" s="442"/>
      <c r="T184" s="442"/>
      <c r="U184" s="442"/>
      <c r="V184" s="442"/>
      <c r="W184" s="442"/>
      <c r="X184" s="442"/>
      <c r="Y184" s="442"/>
      <c r="Z184" s="442"/>
      <c r="AA184" s="442"/>
      <c r="AB184" s="442"/>
      <c r="AC184" s="442"/>
      <c r="AD184" s="442"/>
      <c r="AE184" s="442"/>
      <c r="AF184" s="442"/>
      <c r="AG184" s="442"/>
      <c r="AH184" s="442"/>
      <c r="AI184" s="442"/>
      <c r="AJ184" s="442"/>
    </row>
    <row r="185" spans="1:36" ht="15" customHeight="1" x14ac:dyDescent="0.25">
      <c r="A185" s="11"/>
      <c r="B185" s="440"/>
      <c r="C185" s="723"/>
      <c r="D185" s="723"/>
      <c r="E185" s="723"/>
      <c r="F185" s="723"/>
      <c r="G185" s="723"/>
      <c r="H185" s="723"/>
      <c r="I185" s="723"/>
      <c r="J185" s="442"/>
      <c r="K185" s="442"/>
      <c r="L185" s="442"/>
      <c r="M185" s="442"/>
      <c r="N185" s="442"/>
      <c r="O185" s="442"/>
      <c r="P185" s="442"/>
      <c r="Q185" s="442"/>
      <c r="R185" s="442"/>
      <c r="S185" s="442"/>
      <c r="T185" s="442"/>
      <c r="U185" s="442"/>
      <c r="V185" s="442"/>
      <c r="W185" s="442"/>
      <c r="X185" s="442"/>
      <c r="Y185" s="442"/>
      <c r="Z185" s="442"/>
      <c r="AA185" s="442"/>
      <c r="AB185" s="442"/>
      <c r="AC185" s="442"/>
      <c r="AD185" s="442"/>
      <c r="AE185" s="442"/>
      <c r="AF185" s="442"/>
      <c r="AG185" s="442"/>
      <c r="AH185" s="442"/>
      <c r="AI185" s="442"/>
      <c r="AJ185" s="442"/>
    </row>
    <row r="186" spans="1:36" ht="15" customHeight="1" x14ac:dyDescent="0.25">
      <c r="A186" s="11"/>
      <c r="B186" s="440"/>
      <c r="C186" s="723"/>
      <c r="D186" s="723"/>
      <c r="E186" s="723"/>
      <c r="F186" s="723"/>
      <c r="G186" s="723"/>
      <c r="H186" s="723"/>
      <c r="I186" s="723"/>
      <c r="J186" s="442"/>
      <c r="K186" s="442"/>
      <c r="L186" s="442"/>
      <c r="M186" s="442"/>
      <c r="N186" s="442"/>
      <c r="O186" s="442"/>
      <c r="P186" s="442"/>
      <c r="Q186" s="442"/>
      <c r="R186" s="442"/>
      <c r="S186" s="442"/>
      <c r="T186" s="442"/>
      <c r="U186" s="442"/>
      <c r="V186" s="442"/>
      <c r="W186" s="442"/>
      <c r="X186" s="442"/>
      <c r="Y186" s="442"/>
      <c r="Z186" s="442"/>
      <c r="AA186" s="442"/>
      <c r="AB186" s="442"/>
      <c r="AC186" s="442"/>
      <c r="AD186" s="442"/>
      <c r="AE186" s="442"/>
      <c r="AF186" s="442"/>
      <c r="AG186" s="442"/>
      <c r="AH186" s="442"/>
      <c r="AI186" s="442"/>
      <c r="AJ186" s="442"/>
    </row>
    <row r="187" spans="1:36" ht="15" customHeight="1" x14ac:dyDescent="0.25">
      <c r="A187" s="11"/>
      <c r="B187" s="440"/>
      <c r="C187" s="723"/>
      <c r="D187" s="444"/>
      <c r="E187" s="444"/>
      <c r="F187" s="444"/>
      <c r="G187" s="444"/>
      <c r="H187" s="444"/>
      <c r="I187" s="444"/>
      <c r="J187" s="442"/>
      <c r="K187" s="442"/>
      <c r="L187" s="442"/>
      <c r="M187" s="442"/>
      <c r="N187" s="442"/>
      <c r="O187" s="442"/>
      <c r="P187" s="442"/>
      <c r="Q187" s="442"/>
      <c r="R187" s="442"/>
      <c r="S187" s="442"/>
      <c r="T187" s="442"/>
      <c r="U187" s="442"/>
      <c r="V187" s="442"/>
      <c r="W187" s="442"/>
      <c r="X187" s="442"/>
      <c r="Y187" s="442"/>
      <c r="Z187" s="442"/>
      <c r="AA187" s="442"/>
      <c r="AB187" s="442"/>
      <c r="AC187" s="442"/>
      <c r="AD187" s="442"/>
      <c r="AE187" s="442"/>
      <c r="AF187" s="442"/>
      <c r="AG187" s="442"/>
      <c r="AH187" s="442"/>
      <c r="AI187" s="442"/>
      <c r="AJ187" s="442"/>
    </row>
    <row r="188" spans="1:36" ht="15" customHeight="1" x14ac:dyDescent="0.25">
      <c r="A188" s="11"/>
      <c r="B188" s="440"/>
      <c r="C188" s="431" t="s">
        <v>184</v>
      </c>
      <c r="D188" s="736"/>
      <c r="E188" s="736"/>
      <c r="F188" s="736"/>
      <c r="G188" s="736"/>
      <c r="H188" s="736"/>
      <c r="I188" s="440"/>
      <c r="J188" s="442"/>
      <c r="K188" s="442"/>
      <c r="L188" s="442"/>
      <c r="M188" s="442"/>
      <c r="N188" s="442"/>
      <c r="O188" s="442"/>
      <c r="P188" s="442"/>
      <c r="Q188" s="442"/>
      <c r="R188" s="442"/>
      <c r="S188" s="442"/>
      <c r="T188" s="732" t="s">
        <v>56</v>
      </c>
      <c r="U188" s="442"/>
      <c r="V188" s="442"/>
      <c r="W188" s="442"/>
      <c r="X188" s="442"/>
      <c r="Y188" s="442"/>
      <c r="Z188" s="442"/>
      <c r="AA188" s="442"/>
      <c r="AB188" s="442"/>
      <c r="AC188" s="442"/>
      <c r="AD188" s="442"/>
      <c r="AE188" s="442"/>
      <c r="AF188" s="442"/>
      <c r="AG188" s="442"/>
      <c r="AH188" s="442"/>
      <c r="AI188" s="442"/>
      <c r="AJ188" s="442"/>
    </row>
    <row r="189" spans="1:36" ht="15" customHeight="1" x14ac:dyDescent="0.25">
      <c r="A189" s="11"/>
      <c r="B189" s="440"/>
      <c r="C189" s="734" t="s">
        <v>55</v>
      </c>
      <c r="D189" s="736"/>
      <c r="E189" s="736"/>
      <c r="F189" s="736"/>
      <c r="G189" s="736"/>
      <c r="H189" s="736"/>
      <c r="I189" s="440"/>
      <c r="J189" s="442"/>
      <c r="K189" s="442"/>
      <c r="L189" s="442"/>
      <c r="M189" s="442"/>
      <c r="N189" s="442"/>
      <c r="O189" s="442"/>
      <c r="P189" s="442"/>
      <c r="Q189" s="442"/>
      <c r="R189" s="442"/>
      <c r="S189" s="442"/>
      <c r="T189" s="737" t="s">
        <v>57</v>
      </c>
      <c r="U189" s="442"/>
      <c r="V189" s="442"/>
      <c r="W189" s="442"/>
      <c r="X189" s="442"/>
      <c r="Y189" s="442"/>
      <c r="Z189" s="442" t="s">
        <v>259</v>
      </c>
      <c r="AA189" s="442"/>
      <c r="AB189" s="442"/>
      <c r="AC189" s="442"/>
      <c r="AD189" s="442"/>
      <c r="AE189" s="442"/>
      <c r="AF189" s="442"/>
      <c r="AG189" s="442"/>
      <c r="AH189" s="442"/>
      <c r="AI189" s="442"/>
      <c r="AJ189" s="442"/>
    </row>
    <row r="190" spans="1:36" ht="15" customHeight="1" x14ac:dyDescent="0.25">
      <c r="A190" s="11"/>
      <c r="B190" s="440"/>
      <c r="C190" s="440"/>
      <c r="D190" s="440"/>
      <c r="E190" s="440"/>
      <c r="F190" s="440"/>
      <c r="G190" s="440"/>
      <c r="H190" s="440"/>
      <c r="I190" s="440"/>
      <c r="J190" s="442"/>
      <c r="K190" s="442"/>
      <c r="L190" s="442"/>
      <c r="M190" s="442"/>
      <c r="N190" s="442"/>
      <c r="O190" s="442"/>
      <c r="P190" s="442"/>
      <c r="Q190" s="442"/>
      <c r="R190" s="442"/>
      <c r="S190" s="442"/>
      <c r="T190" s="442"/>
      <c r="U190" s="442"/>
      <c r="V190" s="442"/>
      <c r="W190" s="442"/>
      <c r="X190" s="442"/>
      <c r="Y190" s="442"/>
      <c r="Z190" s="442"/>
      <c r="AA190" s="442"/>
      <c r="AB190" s="442"/>
      <c r="AC190" s="442"/>
      <c r="AD190" s="442"/>
      <c r="AE190" s="442"/>
      <c r="AF190" s="442"/>
      <c r="AG190" s="442"/>
      <c r="AH190" s="442"/>
      <c r="AI190" s="442"/>
      <c r="AJ190" s="442"/>
    </row>
    <row r="191" spans="1:36" x14ac:dyDescent="0.25">
      <c r="A191" s="445"/>
      <c r="B191" s="724"/>
      <c r="C191" s="724"/>
      <c r="D191" s="724"/>
      <c r="E191" s="724"/>
      <c r="F191" s="724"/>
      <c r="G191" s="724"/>
      <c r="H191" s="724"/>
      <c r="I191" s="724"/>
      <c r="J191" s="724"/>
      <c r="K191" s="724"/>
      <c r="L191" s="724"/>
      <c r="M191" s="870" t="s">
        <v>28</v>
      </c>
      <c r="N191" s="870"/>
      <c r="O191" s="870"/>
      <c r="P191" s="870"/>
      <c r="Q191" s="870"/>
      <c r="R191" s="870"/>
      <c r="S191" s="870"/>
      <c r="T191" s="870"/>
      <c r="U191" s="870"/>
      <c r="V191" s="870"/>
      <c r="W191" s="870"/>
      <c r="X191" s="870"/>
      <c r="Y191" s="870"/>
      <c r="Z191" s="724"/>
      <c r="AA191" s="724"/>
      <c r="AB191" s="724"/>
      <c r="AC191" s="724"/>
      <c r="AD191" s="724"/>
      <c r="AE191" s="724"/>
      <c r="AF191" s="724"/>
      <c r="AG191" s="724"/>
      <c r="AH191" s="724"/>
      <c r="AI191" s="724"/>
      <c r="AJ191" s="724"/>
    </row>
    <row r="192" spans="1:36" x14ac:dyDescent="0.25">
      <c r="B192" s="51"/>
      <c r="C192" s="51"/>
      <c r="D192" s="51"/>
      <c r="E192" s="51"/>
      <c r="F192" s="51"/>
      <c r="G192" s="51"/>
      <c r="H192" s="51"/>
      <c r="I192" s="51"/>
      <c r="J192" s="51"/>
      <c r="K192" s="51"/>
      <c r="L192" s="51"/>
      <c r="M192" s="870"/>
      <c r="N192" s="870"/>
      <c r="O192" s="870"/>
      <c r="P192" s="870"/>
      <c r="Q192" s="870"/>
      <c r="R192" s="870"/>
      <c r="S192" s="870"/>
      <c r="T192" s="870"/>
      <c r="U192" s="870"/>
      <c r="V192" s="870"/>
      <c r="W192" s="870"/>
      <c r="X192" s="870"/>
      <c r="Y192" s="870"/>
      <c r="Z192" s="51"/>
      <c r="AA192" s="51"/>
      <c r="AB192" s="51"/>
      <c r="AC192" s="51"/>
      <c r="AD192" s="51"/>
      <c r="AE192" s="51"/>
      <c r="AF192" s="51"/>
      <c r="AG192" s="51"/>
      <c r="AH192" s="51"/>
      <c r="AI192" s="51"/>
      <c r="AJ192" s="51"/>
    </row>
    <row r="193" spans="2:36" x14ac:dyDescent="0.25">
      <c r="B193" s="51"/>
      <c r="C193" s="51"/>
      <c r="D193" s="51"/>
      <c r="E193" s="51"/>
      <c r="F193" s="51"/>
      <c r="G193" s="51"/>
      <c r="H193" s="51"/>
      <c r="I193" s="51"/>
      <c r="J193" s="51"/>
      <c r="K193" s="51"/>
      <c r="L193" s="51"/>
      <c r="M193" s="51"/>
      <c r="N193" s="51"/>
      <c r="O193" s="51"/>
      <c r="P193" s="51"/>
      <c r="Q193" s="698"/>
      <c r="R193" s="51"/>
      <c r="S193" s="51"/>
      <c r="T193" s="51"/>
      <c r="U193" s="51"/>
      <c r="V193" s="51"/>
      <c r="W193" s="51"/>
      <c r="X193" s="51"/>
      <c r="Y193" s="51"/>
      <c r="Z193" s="51"/>
      <c r="AA193" s="51"/>
      <c r="AB193" s="51"/>
      <c r="AC193" s="51"/>
      <c r="AD193" s="51"/>
      <c r="AE193" s="51"/>
      <c r="AF193" s="51"/>
      <c r="AG193" s="51"/>
      <c r="AH193" s="51"/>
      <c r="AI193" s="51"/>
      <c r="AJ193" s="51"/>
    </row>
    <row r="194" spans="2:36" x14ac:dyDescent="0.25">
      <c r="B194" s="51"/>
      <c r="C194" s="51"/>
      <c r="D194" s="51"/>
      <c r="E194" s="51"/>
      <c r="F194" s="51"/>
      <c r="G194" s="51"/>
      <c r="H194" s="51"/>
      <c r="I194" s="51"/>
      <c r="J194" s="51"/>
      <c r="K194" s="51"/>
      <c r="L194" s="51"/>
      <c r="M194" s="51"/>
      <c r="N194" s="51"/>
      <c r="O194" s="51"/>
      <c r="P194" s="51"/>
      <c r="Q194" s="698"/>
      <c r="R194" s="51"/>
      <c r="S194" s="51"/>
      <c r="T194" s="51"/>
      <c r="U194" s="51"/>
      <c r="V194" s="51"/>
      <c r="W194" s="51"/>
      <c r="X194" s="51"/>
      <c r="Y194" s="51"/>
      <c r="Z194" s="51"/>
      <c r="AA194" s="51"/>
      <c r="AB194" s="51"/>
      <c r="AC194" s="51"/>
      <c r="AD194" s="51"/>
      <c r="AE194" s="51"/>
      <c r="AF194" s="51"/>
      <c r="AG194" s="51"/>
      <c r="AH194" s="51"/>
      <c r="AI194" s="51"/>
      <c r="AJ194" s="51"/>
    </row>
    <row r="195" spans="2:36" x14ac:dyDescent="0.25">
      <c r="B195" s="51"/>
      <c r="C195" s="51"/>
      <c r="D195" s="51"/>
      <c r="E195" s="51"/>
      <c r="F195" s="51"/>
      <c r="G195" s="51"/>
      <c r="H195" s="51"/>
      <c r="I195" s="51"/>
      <c r="J195" s="51"/>
      <c r="K195" s="51"/>
      <c r="L195" s="51"/>
      <c r="M195" s="51"/>
      <c r="N195" s="51"/>
      <c r="O195" s="51"/>
      <c r="P195" s="51"/>
      <c r="Q195" s="698"/>
      <c r="R195" s="51"/>
      <c r="S195" s="51"/>
      <c r="T195" s="51"/>
      <c r="U195" s="51"/>
      <c r="V195" s="51"/>
      <c r="W195" s="51"/>
      <c r="X195" s="51"/>
      <c r="Y195" s="51"/>
      <c r="Z195" s="51"/>
      <c r="AA195" s="51"/>
      <c r="AB195" s="51"/>
      <c r="AC195" s="51"/>
      <c r="AD195" s="51"/>
      <c r="AE195" s="51"/>
      <c r="AF195" s="51"/>
      <c r="AG195" s="51"/>
      <c r="AH195" s="51"/>
      <c r="AI195" s="51"/>
      <c r="AJ195" s="51"/>
    </row>
    <row r="196" spans="2:36" x14ac:dyDescent="0.25">
      <c r="B196" s="51"/>
      <c r="C196" s="51"/>
      <c r="D196" s="51"/>
      <c r="E196" s="51"/>
      <c r="F196" s="51"/>
      <c r="G196" s="51"/>
      <c r="H196" s="51"/>
      <c r="I196" s="51"/>
      <c r="J196" s="51"/>
      <c r="K196" s="51"/>
      <c r="L196" s="51"/>
      <c r="M196" s="51"/>
      <c r="N196" s="51"/>
      <c r="O196" s="51"/>
      <c r="P196" s="51"/>
      <c r="Q196" s="698"/>
      <c r="R196" s="51"/>
      <c r="S196" s="51"/>
      <c r="T196" s="51"/>
      <c r="U196" s="51"/>
      <c r="V196" s="51"/>
      <c r="W196" s="51"/>
      <c r="X196" s="51"/>
      <c r="Y196" s="51"/>
      <c r="Z196" s="51"/>
      <c r="AA196" s="51"/>
      <c r="AB196" s="51"/>
      <c r="AC196" s="51"/>
      <c r="AD196" s="51"/>
      <c r="AE196" s="51"/>
      <c r="AF196" s="51"/>
      <c r="AG196" s="51"/>
      <c r="AH196" s="51"/>
      <c r="AI196" s="51"/>
      <c r="AJ196" s="51"/>
    </row>
    <row r="197" spans="2:36" x14ac:dyDescent="0.25">
      <c r="B197" s="51"/>
      <c r="C197" s="51"/>
      <c r="D197" s="51"/>
      <c r="E197" s="51"/>
      <c r="F197" s="51"/>
      <c r="G197" s="51"/>
      <c r="H197" s="51"/>
      <c r="I197" s="51"/>
      <c r="J197" s="51"/>
      <c r="K197" s="51"/>
      <c r="L197" s="51"/>
      <c r="M197" s="51"/>
      <c r="N197" s="51"/>
      <c r="O197" s="51"/>
      <c r="P197" s="51"/>
      <c r="Q197" s="698"/>
      <c r="R197" s="51"/>
      <c r="S197" s="51"/>
      <c r="T197" s="51"/>
      <c r="U197" s="51"/>
      <c r="V197" s="51"/>
      <c r="W197" s="51"/>
      <c r="X197" s="51"/>
      <c r="Y197" s="51"/>
      <c r="Z197" s="51"/>
      <c r="AA197" s="51"/>
      <c r="AB197" s="51"/>
      <c r="AC197" s="51"/>
      <c r="AD197" s="51"/>
      <c r="AE197" s="51"/>
      <c r="AF197" s="51"/>
      <c r="AG197" s="51"/>
      <c r="AH197" s="51"/>
      <c r="AI197" s="51"/>
      <c r="AJ197" s="51"/>
    </row>
    <row r="198" spans="2:36" x14ac:dyDescent="0.25">
      <c r="B198" s="51"/>
      <c r="C198" s="51"/>
      <c r="D198" s="51"/>
      <c r="E198" s="51"/>
      <c r="F198" s="51"/>
      <c r="G198" s="51"/>
      <c r="H198" s="51"/>
      <c r="I198" s="51"/>
      <c r="J198" s="51"/>
      <c r="K198" s="51"/>
      <c r="L198" s="51"/>
      <c r="M198" s="51"/>
      <c r="N198" s="51"/>
      <c r="O198" s="51"/>
      <c r="P198" s="51"/>
      <c r="Q198" s="698"/>
      <c r="R198" s="51"/>
      <c r="S198" s="51"/>
      <c r="T198" s="51"/>
      <c r="U198" s="51"/>
      <c r="V198" s="51"/>
      <c r="W198" s="51"/>
      <c r="X198" s="51"/>
      <c r="Y198" s="51"/>
      <c r="Z198" s="51"/>
      <c r="AA198" s="51"/>
      <c r="AB198" s="51"/>
      <c r="AC198" s="51"/>
      <c r="AD198" s="51"/>
      <c r="AE198" s="51"/>
      <c r="AF198" s="51"/>
      <c r="AG198" s="51"/>
      <c r="AH198" s="51"/>
      <c r="AI198" s="51"/>
      <c r="AJ198" s="51"/>
    </row>
    <row r="199" spans="2:36" x14ac:dyDescent="0.25">
      <c r="B199" s="51"/>
      <c r="C199" s="51"/>
      <c r="D199" s="51"/>
      <c r="E199" s="51"/>
      <c r="F199" s="51"/>
      <c r="G199" s="51"/>
      <c r="H199" s="51"/>
      <c r="I199" s="51"/>
      <c r="J199" s="51"/>
      <c r="K199" s="51"/>
      <c r="L199" s="51"/>
      <c r="M199" s="51"/>
      <c r="N199" s="51"/>
      <c r="O199" s="51"/>
      <c r="P199" s="51"/>
      <c r="Q199" s="698"/>
      <c r="R199" s="51"/>
      <c r="S199" s="51"/>
      <c r="T199" s="51"/>
      <c r="U199" s="51"/>
      <c r="V199" s="51"/>
      <c r="W199" s="51"/>
      <c r="X199" s="51"/>
      <c r="Y199" s="51"/>
      <c r="Z199" s="51"/>
      <c r="AA199" s="51"/>
      <c r="AB199" s="51"/>
      <c r="AC199" s="51"/>
      <c r="AD199" s="51"/>
      <c r="AE199" s="51"/>
      <c r="AF199" s="51"/>
      <c r="AG199" s="51"/>
      <c r="AH199" s="51"/>
      <c r="AI199" s="51"/>
      <c r="AJ199" s="51"/>
    </row>
    <row r="200" spans="2:36" x14ac:dyDescent="0.25">
      <c r="B200" s="51"/>
      <c r="C200" s="51"/>
      <c r="D200" s="51"/>
      <c r="E200" s="51"/>
      <c r="F200" s="51"/>
      <c r="G200" s="51"/>
      <c r="H200" s="51"/>
      <c r="I200" s="51"/>
      <c r="J200" s="51"/>
      <c r="K200" s="51"/>
      <c r="L200" s="51"/>
      <c r="M200" s="51"/>
      <c r="N200" s="51"/>
      <c r="O200" s="51"/>
      <c r="P200" s="51"/>
      <c r="Q200" s="698"/>
      <c r="R200" s="51"/>
      <c r="S200" s="51"/>
      <c r="T200" s="51"/>
      <c r="U200" s="51"/>
      <c r="V200" s="51"/>
      <c r="W200" s="51"/>
      <c r="X200" s="51"/>
      <c r="Y200" s="51"/>
      <c r="Z200" s="51"/>
      <c r="AA200" s="51"/>
      <c r="AB200" s="51"/>
      <c r="AC200" s="51"/>
      <c r="AD200" s="51"/>
      <c r="AE200" s="51"/>
      <c r="AF200" s="51"/>
      <c r="AG200" s="51"/>
      <c r="AH200" s="51"/>
      <c r="AI200" s="51"/>
      <c r="AJ200" s="51"/>
    </row>
    <row r="201" spans="2:36" x14ac:dyDescent="0.25">
      <c r="B201" s="51"/>
      <c r="C201" s="51"/>
      <c r="D201" s="51"/>
      <c r="E201" s="51"/>
      <c r="F201" s="51"/>
      <c r="G201" s="51"/>
      <c r="H201" s="51"/>
      <c r="I201" s="51"/>
      <c r="J201" s="51"/>
      <c r="K201" s="51"/>
      <c r="L201" s="51"/>
      <c r="M201" s="51"/>
      <c r="N201" s="51"/>
      <c r="O201" s="51"/>
      <c r="P201" s="51"/>
      <c r="Q201" s="698"/>
      <c r="R201" s="51"/>
      <c r="S201" s="51"/>
      <c r="T201" s="51"/>
      <c r="U201" s="51"/>
      <c r="V201" s="51"/>
      <c r="W201" s="51"/>
      <c r="X201" s="51"/>
      <c r="Y201" s="51"/>
      <c r="Z201" s="51"/>
      <c r="AA201" s="51"/>
      <c r="AB201" s="51"/>
      <c r="AC201" s="51"/>
      <c r="AD201" s="51"/>
      <c r="AE201" s="51"/>
      <c r="AF201" s="51"/>
      <c r="AG201" s="51"/>
      <c r="AH201" s="51"/>
      <c r="AI201" s="51"/>
      <c r="AJ201" s="51"/>
    </row>
    <row r="202" spans="2:36" x14ac:dyDescent="0.25">
      <c r="B202" s="51"/>
      <c r="C202" s="51"/>
      <c r="D202" s="51"/>
      <c r="E202" s="51"/>
      <c r="F202" s="51"/>
      <c r="G202" s="51"/>
      <c r="H202" s="51"/>
      <c r="I202" s="51"/>
      <c r="J202" s="51"/>
      <c r="K202" s="51"/>
      <c r="L202" s="51"/>
      <c r="M202" s="51"/>
      <c r="N202" s="51"/>
      <c r="O202" s="51"/>
      <c r="P202" s="51"/>
      <c r="Q202" s="698"/>
      <c r="R202" s="51"/>
      <c r="S202" s="51"/>
      <c r="T202" s="51"/>
      <c r="U202" s="51"/>
      <c r="V202" s="51"/>
      <c r="W202" s="51"/>
      <c r="X202" s="51"/>
      <c r="Y202" s="51"/>
      <c r="Z202" s="51"/>
      <c r="AA202" s="51"/>
      <c r="AB202" s="51"/>
      <c r="AC202" s="51"/>
      <c r="AD202" s="51"/>
      <c r="AE202" s="51"/>
      <c r="AF202" s="51"/>
      <c r="AG202" s="51"/>
      <c r="AH202" s="51"/>
      <c r="AI202" s="51"/>
      <c r="AJ202" s="51"/>
    </row>
    <row r="203" spans="2:36" x14ac:dyDescent="0.25">
      <c r="B203" s="51"/>
      <c r="C203" s="51"/>
      <c r="D203" s="51"/>
      <c r="E203" s="51"/>
      <c r="F203" s="51"/>
      <c r="G203" s="51"/>
      <c r="H203" s="51"/>
      <c r="I203" s="51"/>
      <c r="J203" s="51"/>
      <c r="K203" s="51"/>
      <c r="L203" s="51"/>
      <c r="M203" s="51"/>
      <c r="N203" s="51"/>
      <c r="O203" s="51"/>
      <c r="P203" s="51"/>
      <c r="Q203" s="698"/>
      <c r="R203" s="51"/>
      <c r="S203" s="51"/>
      <c r="T203" s="51"/>
      <c r="U203" s="51"/>
      <c r="V203" s="51"/>
      <c r="W203" s="51"/>
      <c r="X203" s="51"/>
      <c r="Y203" s="51"/>
      <c r="Z203" s="51"/>
      <c r="AA203" s="51"/>
      <c r="AB203" s="51"/>
      <c r="AC203" s="51"/>
      <c r="AD203" s="51"/>
      <c r="AE203" s="51"/>
      <c r="AF203" s="51"/>
      <c r="AG203" s="51"/>
      <c r="AH203" s="51"/>
      <c r="AI203" s="51"/>
      <c r="AJ203" s="51"/>
    </row>
    <row r="204" spans="2:36" x14ac:dyDescent="0.25">
      <c r="B204" s="51"/>
      <c r="C204" s="51"/>
      <c r="D204" s="51"/>
      <c r="E204" s="51"/>
      <c r="F204" s="51"/>
      <c r="G204" s="51"/>
      <c r="H204" s="51"/>
      <c r="I204" s="51"/>
      <c r="J204" s="51"/>
      <c r="K204" s="51"/>
      <c r="L204" s="51"/>
      <c r="M204" s="51"/>
      <c r="N204" s="51"/>
      <c r="O204" s="51"/>
      <c r="P204" s="51"/>
      <c r="Q204" s="698"/>
      <c r="R204" s="51"/>
      <c r="S204" s="51"/>
      <c r="T204" s="51"/>
      <c r="U204" s="51"/>
      <c r="V204" s="51"/>
      <c r="W204" s="51"/>
      <c r="X204" s="51"/>
      <c r="Y204" s="51"/>
      <c r="Z204" s="51"/>
      <c r="AA204" s="51"/>
      <c r="AB204" s="51"/>
      <c r="AC204" s="51"/>
      <c r="AD204" s="51"/>
      <c r="AE204" s="51"/>
      <c r="AF204" s="51"/>
      <c r="AG204" s="51"/>
      <c r="AH204" s="51"/>
      <c r="AI204" s="51"/>
      <c r="AJ204" s="51"/>
    </row>
    <row r="205" spans="2:36" x14ac:dyDescent="0.25">
      <c r="B205" s="51"/>
      <c r="C205" s="51"/>
      <c r="D205" s="51"/>
      <c r="E205" s="51"/>
      <c r="F205" s="51"/>
      <c r="G205" s="51"/>
      <c r="H205" s="51"/>
      <c r="I205" s="51"/>
      <c r="J205" s="51"/>
      <c r="K205" s="51"/>
      <c r="L205" s="51"/>
      <c r="M205" s="51"/>
      <c r="N205" s="51"/>
      <c r="O205" s="51"/>
      <c r="P205" s="51"/>
      <c r="Q205" s="698"/>
      <c r="R205" s="51"/>
      <c r="S205" s="51"/>
      <c r="T205" s="51"/>
      <c r="U205" s="51"/>
      <c r="V205" s="51"/>
      <c r="W205" s="51"/>
      <c r="X205" s="51"/>
      <c r="Y205" s="51"/>
      <c r="Z205" s="51"/>
      <c r="AA205" s="51"/>
      <c r="AB205" s="51"/>
      <c r="AC205" s="51"/>
      <c r="AD205" s="51"/>
      <c r="AE205" s="51"/>
      <c r="AF205" s="51"/>
      <c r="AG205" s="51"/>
      <c r="AH205" s="51"/>
      <c r="AI205" s="51"/>
      <c r="AJ205" s="51"/>
    </row>
    <row r="206" spans="2:36" x14ac:dyDescent="0.25">
      <c r="B206" s="51"/>
      <c r="C206" s="51"/>
      <c r="D206" s="51"/>
      <c r="E206" s="51"/>
      <c r="F206" s="51"/>
      <c r="G206" s="51"/>
      <c r="H206" s="51"/>
      <c r="I206" s="51"/>
      <c r="J206" s="51"/>
      <c r="K206" s="51"/>
      <c r="L206" s="51"/>
      <c r="M206" s="51"/>
      <c r="N206" s="51"/>
      <c r="O206" s="51"/>
      <c r="P206" s="51"/>
      <c r="Q206" s="698"/>
      <c r="R206" s="51"/>
      <c r="S206" s="51"/>
      <c r="T206" s="51"/>
      <c r="U206" s="51"/>
      <c r="V206" s="51"/>
      <c r="W206" s="51"/>
      <c r="X206" s="51"/>
      <c r="Y206" s="51"/>
      <c r="Z206" s="51"/>
      <c r="AA206" s="51"/>
      <c r="AB206" s="51"/>
      <c r="AC206" s="51"/>
      <c r="AD206" s="51"/>
      <c r="AE206" s="51"/>
      <c r="AF206" s="51"/>
      <c r="AG206" s="51"/>
      <c r="AH206" s="51"/>
      <c r="AI206" s="51"/>
      <c r="AJ206" s="51"/>
    </row>
    <row r="207" spans="2:36" x14ac:dyDescent="0.25">
      <c r="B207" s="51"/>
      <c r="C207" s="51"/>
      <c r="D207" s="51"/>
      <c r="E207" s="51"/>
      <c r="F207" s="51"/>
      <c r="G207" s="51"/>
      <c r="H207" s="51"/>
      <c r="I207" s="51"/>
      <c r="J207" s="51"/>
      <c r="K207" s="51"/>
      <c r="L207" s="51"/>
      <c r="M207" s="51"/>
      <c r="N207" s="51"/>
      <c r="O207" s="51"/>
      <c r="P207" s="51"/>
      <c r="Q207" s="698"/>
      <c r="R207" s="51"/>
      <c r="S207" s="51"/>
      <c r="T207" s="51"/>
      <c r="U207" s="51"/>
      <c r="V207" s="51"/>
      <c r="W207" s="51"/>
      <c r="X207" s="51"/>
      <c r="Y207" s="51"/>
      <c r="Z207" s="51"/>
      <c r="AA207" s="51"/>
      <c r="AB207" s="51"/>
      <c r="AC207" s="51"/>
      <c r="AD207" s="51"/>
      <c r="AE207" s="51"/>
      <c r="AF207" s="51"/>
      <c r="AG207" s="51"/>
      <c r="AH207" s="51"/>
      <c r="AI207" s="51"/>
      <c r="AJ207" s="51"/>
    </row>
    <row r="208" spans="2:36" x14ac:dyDescent="0.25">
      <c r="B208" s="51"/>
      <c r="C208" s="51"/>
      <c r="D208" s="51"/>
      <c r="E208" s="51"/>
      <c r="F208" s="51"/>
      <c r="G208" s="51"/>
      <c r="H208" s="51"/>
      <c r="I208" s="51"/>
      <c r="J208" s="51"/>
      <c r="K208" s="51"/>
      <c r="L208" s="51"/>
      <c r="M208" s="51"/>
      <c r="N208" s="51"/>
      <c r="O208" s="51"/>
      <c r="P208" s="51"/>
      <c r="Q208" s="698"/>
      <c r="R208" s="51"/>
      <c r="S208" s="51"/>
      <c r="T208" s="51"/>
      <c r="U208" s="51"/>
      <c r="V208" s="51"/>
      <c r="W208" s="51"/>
      <c r="X208" s="51"/>
      <c r="Y208" s="51"/>
      <c r="Z208" s="51"/>
      <c r="AA208" s="51"/>
      <c r="AB208" s="51"/>
      <c r="AC208" s="51"/>
      <c r="AD208" s="51"/>
      <c r="AE208" s="51"/>
      <c r="AF208" s="51"/>
      <c r="AG208" s="51"/>
      <c r="AH208" s="51"/>
      <c r="AI208" s="51"/>
      <c r="AJ208" s="51"/>
    </row>
    <row r="209" spans="2:36" x14ac:dyDescent="0.25">
      <c r="B209" s="51"/>
      <c r="C209" s="51"/>
      <c r="D209" s="51"/>
      <c r="E209" s="51"/>
      <c r="F209" s="51"/>
      <c r="G209" s="51"/>
      <c r="H209" s="51"/>
      <c r="I209" s="51"/>
      <c r="J209" s="51"/>
      <c r="K209" s="51"/>
      <c r="L209" s="51"/>
      <c r="M209" s="51"/>
      <c r="N209" s="51"/>
      <c r="O209" s="51"/>
      <c r="P209" s="51"/>
      <c r="Q209" s="698"/>
      <c r="R209" s="51"/>
      <c r="S209" s="51"/>
      <c r="T209" s="51"/>
      <c r="U209" s="51"/>
      <c r="V209" s="51"/>
      <c r="W209" s="51"/>
      <c r="X209" s="51"/>
      <c r="Y209" s="51"/>
      <c r="Z209" s="51"/>
      <c r="AA209" s="51"/>
      <c r="AB209" s="51"/>
      <c r="AC209" s="51"/>
      <c r="AD209" s="51"/>
      <c r="AE209" s="51"/>
      <c r="AF209" s="51"/>
      <c r="AG209" s="51"/>
      <c r="AH209" s="51"/>
      <c r="AI209" s="51"/>
      <c r="AJ209" s="51"/>
    </row>
    <row r="210" spans="2:36" x14ac:dyDescent="0.25">
      <c r="B210" s="51"/>
      <c r="C210" s="51"/>
      <c r="D210" s="51"/>
      <c r="E210" s="51"/>
      <c r="F210" s="51"/>
      <c r="G210" s="51"/>
      <c r="H210" s="51"/>
      <c r="I210" s="51"/>
      <c r="J210" s="51"/>
      <c r="K210" s="51"/>
      <c r="L210" s="51"/>
      <c r="M210" s="51"/>
      <c r="N210" s="51"/>
      <c r="O210" s="51"/>
      <c r="P210" s="51"/>
      <c r="Q210" s="698"/>
      <c r="R210" s="51"/>
      <c r="S210" s="51"/>
      <c r="T210" s="51"/>
      <c r="U210" s="51"/>
      <c r="V210" s="51"/>
      <c r="W210" s="51"/>
      <c r="X210" s="51"/>
      <c r="Y210" s="51"/>
      <c r="Z210" s="51"/>
      <c r="AA210" s="51"/>
      <c r="AB210" s="51"/>
      <c r="AC210" s="51"/>
      <c r="AD210" s="51"/>
      <c r="AE210" s="51"/>
      <c r="AF210" s="51"/>
      <c r="AG210" s="51"/>
      <c r="AH210" s="51"/>
      <c r="AI210" s="51"/>
      <c r="AJ210" s="51"/>
    </row>
    <row r="211" spans="2:36" x14ac:dyDescent="0.25">
      <c r="B211" s="51"/>
      <c r="C211" s="51"/>
      <c r="D211" s="51"/>
      <c r="E211" s="51"/>
      <c r="F211" s="51"/>
      <c r="G211" s="51"/>
      <c r="H211" s="51"/>
      <c r="I211" s="51"/>
      <c r="J211" s="51"/>
      <c r="K211" s="51"/>
      <c r="L211" s="51"/>
      <c r="M211" s="51"/>
      <c r="N211" s="51"/>
      <c r="O211" s="51"/>
      <c r="P211" s="51"/>
      <c r="Q211" s="698"/>
      <c r="R211" s="51"/>
      <c r="S211" s="51"/>
      <c r="T211" s="51"/>
      <c r="U211" s="51"/>
      <c r="V211" s="51"/>
      <c r="W211" s="51"/>
      <c r="X211" s="51"/>
      <c r="Y211" s="51"/>
      <c r="Z211" s="51"/>
      <c r="AA211" s="51"/>
      <c r="AB211" s="51"/>
      <c r="AC211" s="51"/>
      <c r="AD211" s="51"/>
      <c r="AE211" s="51"/>
      <c r="AF211" s="51"/>
      <c r="AG211" s="51"/>
      <c r="AH211" s="51"/>
      <c r="AI211" s="51"/>
      <c r="AJ211" s="51"/>
    </row>
    <row r="212" spans="2:36" x14ac:dyDescent="0.25">
      <c r="B212" s="51"/>
      <c r="C212" s="51"/>
      <c r="D212" s="51"/>
      <c r="E212" s="51"/>
      <c r="F212" s="51"/>
      <c r="G212" s="51"/>
      <c r="H212" s="51"/>
      <c r="I212" s="51"/>
      <c r="J212" s="51"/>
      <c r="K212" s="51"/>
      <c r="L212" s="51"/>
      <c r="M212" s="51"/>
      <c r="N212" s="51"/>
      <c r="O212" s="51"/>
      <c r="P212" s="51"/>
      <c r="Q212" s="698"/>
      <c r="R212" s="51"/>
      <c r="S212" s="51"/>
      <c r="T212" s="51"/>
      <c r="U212" s="51"/>
      <c r="V212" s="51"/>
      <c r="W212" s="51"/>
      <c r="X212" s="51"/>
      <c r="Y212" s="51"/>
      <c r="Z212" s="51"/>
      <c r="AA212" s="51"/>
      <c r="AB212" s="51"/>
      <c r="AC212" s="51"/>
      <c r="AD212" s="51"/>
      <c r="AE212" s="51"/>
      <c r="AF212" s="51"/>
      <c r="AG212" s="51"/>
      <c r="AH212" s="51"/>
      <c r="AI212" s="51"/>
      <c r="AJ212" s="51"/>
    </row>
    <row r="213" spans="2:36" x14ac:dyDescent="0.25">
      <c r="B213" s="51"/>
      <c r="C213" s="51"/>
      <c r="D213" s="51"/>
      <c r="E213" s="51"/>
      <c r="F213" s="51"/>
      <c r="G213" s="51"/>
      <c r="H213" s="51"/>
      <c r="I213" s="51"/>
      <c r="J213" s="51"/>
      <c r="K213" s="51"/>
      <c r="L213" s="51"/>
      <c r="M213" s="51"/>
      <c r="N213" s="51"/>
      <c r="O213" s="51"/>
      <c r="P213" s="51"/>
      <c r="Q213" s="698"/>
      <c r="R213" s="51"/>
      <c r="S213" s="51"/>
      <c r="T213" s="51"/>
      <c r="U213" s="51"/>
      <c r="V213" s="51"/>
      <c r="W213" s="51"/>
      <c r="X213" s="51"/>
      <c r="Y213" s="51"/>
      <c r="Z213" s="51"/>
      <c r="AA213" s="51"/>
      <c r="AB213" s="51"/>
      <c r="AC213" s="51"/>
      <c r="AD213" s="51"/>
      <c r="AE213" s="51"/>
      <c r="AF213" s="51"/>
      <c r="AG213" s="51"/>
      <c r="AH213" s="51"/>
      <c r="AI213" s="51"/>
      <c r="AJ213" s="51"/>
    </row>
    <row r="214" spans="2:36" x14ac:dyDescent="0.25">
      <c r="B214" s="51"/>
      <c r="C214" s="51"/>
      <c r="D214" s="51"/>
      <c r="E214" s="51"/>
      <c r="F214" s="51"/>
      <c r="G214" s="51"/>
      <c r="H214" s="51"/>
      <c r="I214" s="51"/>
      <c r="J214" s="51"/>
      <c r="K214" s="51"/>
      <c r="L214" s="51"/>
      <c r="M214" s="51"/>
      <c r="N214" s="51"/>
      <c r="O214" s="51"/>
      <c r="P214" s="51"/>
      <c r="Q214" s="698"/>
      <c r="R214" s="51"/>
      <c r="S214" s="51"/>
      <c r="T214" s="51"/>
      <c r="U214" s="51"/>
      <c r="V214" s="51"/>
      <c r="W214" s="51"/>
      <c r="X214" s="51"/>
      <c r="Y214" s="51"/>
      <c r="Z214" s="51"/>
      <c r="AA214" s="51"/>
      <c r="AB214" s="51"/>
      <c r="AC214" s="51"/>
      <c r="AD214" s="51"/>
      <c r="AE214" s="51"/>
      <c r="AF214" s="51"/>
      <c r="AG214" s="51"/>
      <c r="AH214" s="51"/>
      <c r="AI214" s="51"/>
      <c r="AJ214" s="51"/>
    </row>
    <row r="215" spans="2:36" x14ac:dyDescent="0.25">
      <c r="B215" s="51"/>
      <c r="C215" s="51"/>
      <c r="D215" s="51"/>
      <c r="E215" s="51"/>
      <c r="F215" s="51"/>
      <c r="G215" s="51"/>
      <c r="H215" s="51"/>
      <c r="I215" s="51"/>
      <c r="J215" s="51"/>
      <c r="K215" s="51"/>
      <c r="L215" s="51"/>
      <c r="M215" s="51"/>
      <c r="N215" s="51"/>
      <c r="O215" s="51"/>
      <c r="P215" s="51"/>
      <c r="Q215" s="698"/>
      <c r="R215" s="51"/>
      <c r="S215" s="51"/>
      <c r="T215" s="51"/>
      <c r="U215" s="51"/>
      <c r="V215" s="51"/>
      <c r="W215" s="51"/>
      <c r="X215" s="51"/>
      <c r="Y215" s="51"/>
      <c r="Z215" s="51"/>
      <c r="AA215" s="51"/>
      <c r="AB215" s="51"/>
      <c r="AC215" s="51"/>
      <c r="AD215" s="51"/>
      <c r="AE215" s="51"/>
      <c r="AF215" s="51"/>
      <c r="AG215" s="51"/>
      <c r="AH215" s="51"/>
      <c r="AI215" s="51"/>
      <c r="AJ215" s="51"/>
    </row>
    <row r="216" spans="2:36" x14ac:dyDescent="0.25">
      <c r="B216" s="51"/>
      <c r="C216" s="51"/>
      <c r="D216" s="51"/>
      <c r="E216" s="51"/>
      <c r="F216" s="51"/>
      <c r="G216" s="51"/>
      <c r="H216" s="51"/>
      <c r="I216" s="51"/>
      <c r="J216" s="51"/>
      <c r="K216" s="51"/>
      <c r="L216" s="51"/>
      <c r="M216" s="51"/>
      <c r="N216" s="51"/>
      <c r="O216" s="51"/>
      <c r="P216" s="51"/>
      <c r="Q216" s="698"/>
      <c r="R216" s="51"/>
      <c r="S216" s="51"/>
      <c r="T216" s="51"/>
      <c r="U216" s="51"/>
      <c r="V216" s="51"/>
      <c r="W216" s="51"/>
      <c r="X216" s="51"/>
      <c r="Y216" s="51"/>
      <c r="Z216" s="51"/>
      <c r="AA216" s="51"/>
      <c r="AB216" s="51"/>
      <c r="AC216" s="51"/>
      <c r="AD216" s="51"/>
      <c r="AE216" s="51"/>
      <c r="AF216" s="51"/>
      <c r="AG216" s="51"/>
      <c r="AH216" s="51"/>
      <c r="AI216" s="51"/>
      <c r="AJ216" s="51"/>
    </row>
    <row r="217" spans="2:36" x14ac:dyDescent="0.25">
      <c r="B217" s="51"/>
      <c r="C217" s="51"/>
      <c r="D217" s="51"/>
      <c r="E217" s="51"/>
      <c r="F217" s="51"/>
      <c r="G217" s="51"/>
      <c r="H217" s="51"/>
      <c r="I217" s="51"/>
      <c r="J217" s="51"/>
      <c r="K217" s="51"/>
      <c r="L217" s="51"/>
      <c r="M217" s="51"/>
      <c r="N217" s="51"/>
      <c r="O217" s="51"/>
      <c r="P217" s="51"/>
      <c r="Q217" s="698"/>
      <c r="R217" s="51"/>
      <c r="S217" s="51"/>
      <c r="T217" s="51"/>
      <c r="U217" s="51"/>
      <c r="V217" s="51"/>
      <c r="W217" s="51"/>
      <c r="X217" s="51"/>
      <c r="Y217" s="51"/>
      <c r="Z217" s="51"/>
      <c r="AA217" s="51"/>
      <c r="AB217" s="51"/>
      <c r="AC217" s="51"/>
      <c r="AD217" s="51"/>
      <c r="AE217" s="51"/>
      <c r="AF217" s="51"/>
      <c r="AG217" s="51"/>
      <c r="AH217" s="51"/>
      <c r="AI217" s="51"/>
      <c r="AJ217" s="51"/>
    </row>
    <row r="218" spans="2:36" x14ac:dyDescent="0.25">
      <c r="B218" s="51"/>
      <c r="C218" s="51"/>
      <c r="D218" s="51"/>
      <c r="E218" s="51"/>
      <c r="F218" s="51"/>
      <c r="G218" s="51"/>
      <c r="H218" s="51"/>
      <c r="I218" s="51"/>
      <c r="J218" s="51"/>
      <c r="K218" s="51"/>
      <c r="L218" s="51"/>
      <c r="M218" s="51"/>
      <c r="N218" s="51"/>
      <c r="O218" s="51"/>
      <c r="P218" s="51"/>
      <c r="Q218" s="698"/>
      <c r="R218" s="51"/>
      <c r="S218" s="51"/>
      <c r="T218" s="51"/>
      <c r="U218" s="51"/>
      <c r="V218" s="51"/>
      <c r="W218" s="51"/>
      <c r="X218" s="51"/>
      <c r="Y218" s="51"/>
      <c r="Z218" s="51"/>
      <c r="AA218" s="51"/>
      <c r="AB218" s="51"/>
      <c r="AC218" s="51"/>
      <c r="AD218" s="51"/>
      <c r="AE218" s="51"/>
      <c r="AF218" s="51"/>
      <c r="AG218" s="51"/>
      <c r="AH218" s="51"/>
      <c r="AI218" s="51"/>
      <c r="AJ218" s="51"/>
    </row>
    <row r="219" spans="2:36" x14ac:dyDescent="0.25">
      <c r="B219" s="51"/>
      <c r="C219" s="51"/>
      <c r="D219" s="51"/>
      <c r="E219" s="51"/>
      <c r="F219" s="51"/>
      <c r="G219" s="51"/>
      <c r="H219" s="51"/>
      <c r="I219" s="51"/>
      <c r="J219" s="51"/>
      <c r="K219" s="51"/>
      <c r="L219" s="51"/>
      <c r="M219" s="51"/>
      <c r="N219" s="51"/>
      <c r="O219" s="51"/>
      <c r="P219" s="51"/>
      <c r="Q219" s="698"/>
      <c r="R219" s="51"/>
      <c r="S219" s="51"/>
      <c r="T219" s="51"/>
      <c r="U219" s="51"/>
      <c r="V219" s="51"/>
      <c r="W219" s="51"/>
      <c r="X219" s="51"/>
      <c r="Y219" s="51"/>
      <c r="Z219" s="51"/>
      <c r="AA219" s="51"/>
      <c r="AB219" s="51"/>
      <c r="AC219" s="51"/>
      <c r="AD219" s="51"/>
      <c r="AE219" s="51"/>
      <c r="AF219" s="51"/>
      <c r="AG219" s="51"/>
      <c r="AH219" s="51"/>
      <c r="AI219" s="51"/>
      <c r="AJ219" s="51"/>
    </row>
    <row r="220" spans="2:36" x14ac:dyDescent="0.25">
      <c r="B220" s="51"/>
      <c r="C220" s="51"/>
      <c r="D220" s="51"/>
      <c r="E220" s="51"/>
      <c r="F220" s="51"/>
      <c r="G220" s="51"/>
      <c r="H220" s="51"/>
      <c r="I220" s="51"/>
      <c r="J220" s="51"/>
      <c r="K220" s="51"/>
      <c r="L220" s="51"/>
      <c r="M220" s="51"/>
      <c r="N220" s="51"/>
      <c r="O220" s="51"/>
      <c r="P220" s="51"/>
      <c r="Q220" s="698"/>
      <c r="R220" s="51"/>
      <c r="S220" s="51"/>
      <c r="T220" s="51"/>
      <c r="U220" s="51"/>
      <c r="V220" s="51"/>
      <c r="W220" s="51"/>
      <c r="X220" s="51"/>
      <c r="Y220" s="51"/>
      <c r="Z220" s="51"/>
      <c r="AA220" s="51"/>
      <c r="AB220" s="51"/>
      <c r="AC220" s="51"/>
      <c r="AD220" s="51"/>
      <c r="AE220" s="51"/>
      <c r="AF220" s="51"/>
      <c r="AG220" s="51"/>
      <c r="AH220" s="51"/>
      <c r="AI220" s="51"/>
      <c r="AJ220" s="51"/>
    </row>
    <row r="221" spans="2:36" x14ac:dyDescent="0.25">
      <c r="B221" s="51"/>
      <c r="C221" s="51"/>
      <c r="D221" s="51"/>
      <c r="E221" s="51"/>
      <c r="F221" s="51"/>
      <c r="G221" s="51"/>
      <c r="H221" s="51"/>
      <c r="I221" s="51"/>
      <c r="J221" s="51"/>
      <c r="K221" s="51"/>
      <c r="L221" s="51"/>
      <c r="M221" s="51"/>
      <c r="N221" s="51"/>
      <c r="O221" s="51"/>
      <c r="P221" s="51"/>
      <c r="Q221" s="698"/>
      <c r="R221" s="51"/>
      <c r="S221" s="51"/>
      <c r="T221" s="51"/>
      <c r="U221" s="51"/>
      <c r="V221" s="51"/>
      <c r="W221" s="51"/>
      <c r="X221" s="51"/>
      <c r="Y221" s="51"/>
      <c r="Z221" s="51"/>
      <c r="AA221" s="51"/>
      <c r="AB221" s="51"/>
      <c r="AC221" s="51"/>
      <c r="AD221" s="51"/>
      <c r="AE221" s="51"/>
      <c r="AF221" s="51"/>
      <c r="AG221" s="51"/>
      <c r="AH221" s="51"/>
      <c r="AI221" s="51"/>
      <c r="AJ221" s="51"/>
    </row>
    <row r="222" spans="2:36" x14ac:dyDescent="0.25">
      <c r="B222" s="51"/>
      <c r="C222" s="51"/>
      <c r="D222" s="51"/>
      <c r="E222" s="51"/>
      <c r="F222" s="51"/>
      <c r="G222" s="51"/>
      <c r="H222" s="51"/>
      <c r="I222" s="51"/>
      <c r="J222" s="51"/>
      <c r="K222" s="51"/>
      <c r="L222" s="51"/>
      <c r="M222" s="51"/>
      <c r="N222" s="51"/>
      <c r="O222" s="51"/>
      <c r="P222" s="51"/>
      <c r="Q222" s="698"/>
      <c r="R222" s="51"/>
      <c r="S222" s="51"/>
      <c r="T222" s="51"/>
      <c r="U222" s="51"/>
      <c r="V222" s="51"/>
      <c r="W222" s="51"/>
      <c r="X222" s="51"/>
      <c r="Y222" s="51"/>
      <c r="Z222" s="51"/>
      <c r="AA222" s="51"/>
      <c r="AB222" s="51"/>
      <c r="AC222" s="51"/>
      <c r="AD222" s="51"/>
      <c r="AE222" s="51"/>
      <c r="AF222" s="51"/>
      <c r="AG222" s="51"/>
      <c r="AH222" s="51"/>
      <c r="AI222" s="51"/>
      <c r="AJ222" s="51"/>
    </row>
    <row r="223" spans="2:36" x14ac:dyDescent="0.25">
      <c r="B223" s="51"/>
      <c r="C223" s="51"/>
      <c r="D223" s="51"/>
      <c r="E223" s="51"/>
      <c r="F223" s="51"/>
      <c r="G223" s="51"/>
      <c r="H223" s="51"/>
      <c r="I223" s="51"/>
      <c r="J223" s="51"/>
      <c r="K223" s="51"/>
      <c r="L223" s="51"/>
      <c r="M223" s="51"/>
      <c r="N223" s="51"/>
      <c r="O223" s="51"/>
      <c r="P223" s="51"/>
      <c r="Q223" s="698"/>
      <c r="R223" s="51"/>
      <c r="S223" s="51"/>
      <c r="T223" s="51"/>
      <c r="U223" s="51"/>
      <c r="V223" s="51"/>
      <c r="W223" s="51"/>
      <c r="X223" s="51"/>
      <c r="Y223" s="51"/>
      <c r="Z223" s="51"/>
      <c r="AA223" s="51"/>
      <c r="AB223" s="51"/>
      <c r="AC223" s="51"/>
      <c r="AD223" s="51"/>
      <c r="AE223" s="51"/>
      <c r="AF223" s="51"/>
      <c r="AG223" s="51"/>
      <c r="AH223" s="51"/>
      <c r="AI223" s="51"/>
      <c r="AJ223" s="51"/>
    </row>
    <row r="224" spans="2:36" x14ac:dyDescent="0.25">
      <c r="B224" s="51"/>
      <c r="C224" s="51"/>
      <c r="D224" s="51"/>
      <c r="E224" s="51"/>
      <c r="F224" s="51"/>
      <c r="G224" s="51"/>
      <c r="H224" s="51"/>
      <c r="I224" s="51"/>
      <c r="J224" s="51"/>
      <c r="K224" s="51"/>
      <c r="L224" s="51"/>
      <c r="M224" s="51"/>
      <c r="N224" s="51"/>
      <c r="O224" s="51"/>
      <c r="P224" s="51"/>
      <c r="Q224" s="698"/>
      <c r="R224" s="51"/>
      <c r="S224" s="51"/>
      <c r="T224" s="51"/>
      <c r="U224" s="51"/>
      <c r="V224" s="51"/>
      <c r="W224" s="51"/>
      <c r="X224" s="51"/>
      <c r="Y224" s="51"/>
      <c r="Z224" s="51"/>
      <c r="AA224" s="51"/>
      <c r="AB224" s="51"/>
      <c r="AC224" s="51"/>
      <c r="AD224" s="51"/>
      <c r="AE224" s="51"/>
      <c r="AF224" s="51"/>
      <c r="AG224" s="51"/>
      <c r="AH224" s="51"/>
      <c r="AI224" s="51"/>
      <c r="AJ224" s="51"/>
    </row>
    <row r="225" spans="2:36" x14ac:dyDescent="0.25">
      <c r="B225" s="51"/>
      <c r="C225" s="51"/>
      <c r="D225" s="51"/>
      <c r="E225" s="51"/>
      <c r="F225" s="51"/>
      <c r="G225" s="51"/>
      <c r="H225" s="51"/>
      <c r="I225" s="51"/>
      <c r="J225" s="51"/>
      <c r="K225" s="51"/>
      <c r="L225" s="51"/>
      <c r="M225" s="51"/>
      <c r="N225" s="51"/>
      <c r="O225" s="51"/>
      <c r="P225" s="51"/>
      <c r="Q225" s="698"/>
      <c r="R225" s="51"/>
      <c r="S225" s="51"/>
      <c r="T225" s="51"/>
      <c r="U225" s="51"/>
      <c r="V225" s="51"/>
      <c r="W225" s="51"/>
      <c r="X225" s="51"/>
      <c r="Y225" s="51"/>
      <c r="Z225" s="51"/>
      <c r="AA225" s="51"/>
      <c r="AB225" s="51"/>
      <c r="AC225" s="51"/>
      <c r="AD225" s="51"/>
      <c r="AE225" s="51"/>
      <c r="AF225" s="51"/>
      <c r="AG225" s="51"/>
      <c r="AH225" s="51"/>
      <c r="AI225" s="51"/>
      <c r="AJ225" s="51"/>
    </row>
    <row r="226" spans="2:36" x14ac:dyDescent="0.25">
      <c r="B226" s="51"/>
      <c r="C226" s="51"/>
      <c r="D226" s="51"/>
      <c r="E226" s="51"/>
      <c r="F226" s="51"/>
      <c r="G226" s="51"/>
      <c r="H226" s="51"/>
      <c r="I226" s="51"/>
      <c r="J226" s="51"/>
      <c r="K226" s="51"/>
      <c r="L226" s="51"/>
      <c r="M226" s="51"/>
      <c r="N226" s="51"/>
      <c r="O226" s="51"/>
      <c r="P226" s="51"/>
      <c r="Q226" s="698"/>
      <c r="R226" s="51"/>
      <c r="S226" s="51"/>
      <c r="T226" s="51"/>
      <c r="U226" s="51"/>
      <c r="V226" s="51"/>
      <c r="W226" s="51"/>
      <c r="X226" s="51"/>
      <c r="Y226" s="51"/>
      <c r="Z226" s="51"/>
      <c r="AA226" s="51"/>
      <c r="AB226" s="51"/>
      <c r="AC226" s="51"/>
      <c r="AD226" s="51"/>
      <c r="AE226" s="51"/>
      <c r="AF226" s="51"/>
      <c r="AG226" s="51"/>
      <c r="AH226" s="51"/>
      <c r="AI226" s="51"/>
      <c r="AJ226" s="51"/>
    </row>
    <row r="227" spans="2:36" x14ac:dyDescent="0.25">
      <c r="B227" s="51"/>
      <c r="C227" s="51"/>
      <c r="D227" s="51"/>
      <c r="E227" s="51"/>
      <c r="F227" s="51"/>
      <c r="G227" s="51"/>
      <c r="H227" s="51"/>
      <c r="I227" s="51"/>
      <c r="J227" s="51"/>
      <c r="K227" s="51"/>
      <c r="L227" s="51"/>
      <c r="M227" s="51"/>
      <c r="N227" s="51"/>
      <c r="O227" s="51"/>
      <c r="P227" s="51"/>
      <c r="Q227" s="698"/>
      <c r="R227" s="51"/>
      <c r="S227" s="51"/>
      <c r="T227" s="51"/>
      <c r="U227" s="51"/>
      <c r="V227" s="51"/>
      <c r="W227" s="51"/>
      <c r="X227" s="51"/>
      <c r="Y227" s="51"/>
      <c r="Z227" s="51"/>
      <c r="AA227" s="51"/>
      <c r="AB227" s="51"/>
      <c r="AC227" s="51"/>
      <c r="AD227" s="51"/>
      <c r="AE227" s="51"/>
      <c r="AF227" s="51"/>
      <c r="AG227" s="51"/>
      <c r="AH227" s="51"/>
      <c r="AI227" s="51"/>
      <c r="AJ227" s="51"/>
    </row>
    <row r="228" spans="2:36" x14ac:dyDescent="0.25">
      <c r="B228" s="51"/>
      <c r="C228" s="51"/>
      <c r="D228" s="51"/>
      <c r="E228" s="51"/>
      <c r="F228" s="51"/>
      <c r="G228" s="51"/>
      <c r="H228" s="51"/>
      <c r="I228" s="51"/>
      <c r="J228" s="51"/>
      <c r="K228" s="51"/>
      <c r="L228" s="51"/>
      <c r="M228" s="51"/>
      <c r="N228" s="51"/>
      <c r="O228" s="51"/>
      <c r="P228" s="51"/>
      <c r="Q228" s="698"/>
      <c r="R228" s="51"/>
      <c r="S228" s="51"/>
      <c r="T228" s="51"/>
      <c r="U228" s="51"/>
      <c r="V228" s="51"/>
      <c r="W228" s="51"/>
      <c r="X228" s="51"/>
      <c r="Y228" s="51"/>
      <c r="Z228" s="51"/>
      <c r="AA228" s="51"/>
      <c r="AB228" s="51"/>
      <c r="AC228" s="51"/>
      <c r="AD228" s="51"/>
      <c r="AE228" s="51"/>
      <c r="AF228" s="51"/>
      <c r="AG228" s="51"/>
      <c r="AH228" s="51"/>
      <c r="AI228" s="51"/>
      <c r="AJ228" s="51"/>
    </row>
    <row r="229" spans="2:36" x14ac:dyDescent="0.25">
      <c r="B229" s="51"/>
      <c r="C229" s="51"/>
      <c r="D229" s="51"/>
      <c r="E229" s="51"/>
      <c r="F229" s="51"/>
      <c r="G229" s="51"/>
      <c r="H229" s="51"/>
      <c r="I229" s="51"/>
      <c r="J229" s="51"/>
      <c r="K229" s="51"/>
      <c r="L229" s="51"/>
      <c r="M229" s="51"/>
      <c r="N229" s="51"/>
      <c r="O229" s="51"/>
      <c r="P229" s="51"/>
      <c r="Q229" s="698"/>
      <c r="R229" s="51"/>
      <c r="S229" s="51"/>
      <c r="T229" s="51"/>
      <c r="U229" s="51"/>
      <c r="V229" s="51"/>
      <c r="W229" s="51"/>
      <c r="X229" s="51"/>
      <c r="Y229" s="51"/>
      <c r="Z229" s="51"/>
      <c r="AA229" s="51"/>
      <c r="AB229" s="51"/>
      <c r="AC229" s="51"/>
      <c r="AD229" s="51"/>
      <c r="AE229" s="51"/>
      <c r="AF229" s="51"/>
      <c r="AG229" s="51"/>
      <c r="AH229" s="51"/>
      <c r="AI229" s="51"/>
      <c r="AJ229" s="51"/>
    </row>
    <row r="230" spans="2:36" x14ac:dyDescent="0.25">
      <c r="B230" s="51"/>
      <c r="C230" s="51"/>
      <c r="D230" s="51"/>
      <c r="E230" s="51"/>
      <c r="F230" s="51"/>
      <c r="G230" s="51"/>
      <c r="H230" s="51"/>
      <c r="I230" s="51"/>
      <c r="J230" s="51"/>
      <c r="K230" s="51"/>
      <c r="L230" s="51"/>
      <c r="M230" s="51"/>
      <c r="N230" s="51"/>
      <c r="O230" s="51"/>
      <c r="P230" s="51"/>
      <c r="Q230" s="698"/>
      <c r="R230" s="51"/>
      <c r="S230" s="51"/>
      <c r="T230" s="51"/>
      <c r="U230" s="51"/>
      <c r="V230" s="51"/>
      <c r="W230" s="51"/>
      <c r="X230" s="51"/>
      <c r="Y230" s="51"/>
      <c r="Z230" s="51"/>
      <c r="AA230" s="51"/>
      <c r="AB230" s="51"/>
      <c r="AC230" s="51"/>
      <c r="AD230" s="51"/>
      <c r="AE230" s="51"/>
      <c r="AF230" s="51"/>
      <c r="AG230" s="51"/>
      <c r="AH230" s="51"/>
      <c r="AI230" s="51"/>
      <c r="AJ230" s="51"/>
    </row>
    <row r="231" spans="2:36" x14ac:dyDescent="0.25">
      <c r="B231" s="51"/>
      <c r="C231" s="51"/>
      <c r="D231" s="51"/>
      <c r="E231" s="51"/>
      <c r="F231" s="51"/>
      <c r="G231" s="51"/>
      <c r="H231" s="51"/>
      <c r="I231" s="51"/>
      <c r="J231" s="51"/>
      <c r="K231" s="51"/>
      <c r="L231" s="51"/>
      <c r="M231" s="51"/>
      <c r="N231" s="51"/>
      <c r="O231" s="51"/>
      <c r="P231" s="51"/>
      <c r="Q231" s="698"/>
      <c r="R231" s="51"/>
      <c r="S231" s="51"/>
      <c r="T231" s="51"/>
      <c r="U231" s="51"/>
      <c r="V231" s="51"/>
      <c r="W231" s="51"/>
      <c r="X231" s="51"/>
      <c r="Y231" s="51"/>
      <c r="Z231" s="51"/>
      <c r="AA231" s="51"/>
      <c r="AB231" s="51"/>
      <c r="AC231" s="51"/>
      <c r="AD231" s="51"/>
      <c r="AE231" s="51"/>
      <c r="AF231" s="51"/>
      <c r="AG231" s="51"/>
      <c r="AH231" s="51"/>
      <c r="AI231" s="51"/>
      <c r="AJ231" s="51"/>
    </row>
    <row r="232" spans="2:36" x14ac:dyDescent="0.25">
      <c r="B232" s="51"/>
      <c r="C232" s="51"/>
      <c r="D232" s="51"/>
      <c r="E232" s="51"/>
      <c r="F232" s="51"/>
      <c r="G232" s="51"/>
      <c r="H232" s="51"/>
      <c r="I232" s="51"/>
      <c r="J232" s="51"/>
      <c r="K232" s="51"/>
      <c r="L232" s="51"/>
      <c r="M232" s="51"/>
      <c r="N232" s="51"/>
      <c r="O232" s="51"/>
      <c r="P232" s="51"/>
      <c r="Q232" s="698"/>
      <c r="R232" s="51"/>
      <c r="S232" s="51"/>
      <c r="T232" s="51"/>
      <c r="U232" s="51"/>
      <c r="V232" s="51"/>
      <c r="W232" s="51"/>
      <c r="X232" s="51"/>
      <c r="Y232" s="51"/>
      <c r="Z232" s="51"/>
      <c r="AA232" s="51"/>
      <c r="AB232" s="51"/>
      <c r="AC232" s="51"/>
      <c r="AD232" s="51"/>
      <c r="AE232" s="51"/>
      <c r="AF232" s="51"/>
      <c r="AG232" s="51"/>
      <c r="AH232" s="51"/>
      <c r="AI232" s="51"/>
      <c r="AJ232" s="51"/>
    </row>
    <row r="233" spans="2:36" x14ac:dyDescent="0.25">
      <c r="B233" s="51"/>
      <c r="C233" s="51"/>
      <c r="D233" s="51"/>
      <c r="E233" s="51"/>
      <c r="F233" s="51"/>
      <c r="G233" s="51"/>
      <c r="H233" s="51"/>
      <c r="I233" s="51"/>
      <c r="J233" s="51"/>
      <c r="K233" s="51"/>
      <c r="L233" s="51"/>
      <c r="M233" s="51"/>
      <c r="N233" s="51"/>
      <c r="O233" s="51"/>
      <c r="P233" s="51"/>
      <c r="Q233" s="698"/>
      <c r="R233" s="51"/>
      <c r="S233" s="51"/>
      <c r="T233" s="51"/>
      <c r="U233" s="51"/>
      <c r="V233" s="51"/>
      <c r="W233" s="51"/>
      <c r="X233" s="51"/>
      <c r="Y233" s="51"/>
      <c r="Z233" s="51"/>
      <c r="AA233" s="51"/>
      <c r="AB233" s="51"/>
      <c r="AC233" s="51"/>
      <c r="AD233" s="51"/>
      <c r="AE233" s="51"/>
      <c r="AF233" s="51"/>
      <c r="AG233" s="51"/>
      <c r="AH233" s="51"/>
      <c r="AI233" s="51"/>
      <c r="AJ233" s="51"/>
    </row>
    <row r="234" spans="2:36" x14ac:dyDescent="0.25">
      <c r="B234" s="51"/>
      <c r="C234" s="51"/>
      <c r="D234" s="51"/>
      <c r="E234" s="51"/>
      <c r="F234" s="51"/>
      <c r="G234" s="51"/>
      <c r="H234" s="51"/>
      <c r="I234" s="51"/>
      <c r="J234" s="51"/>
      <c r="K234" s="51"/>
      <c r="L234" s="51"/>
      <c r="M234" s="51"/>
      <c r="N234" s="51"/>
      <c r="O234" s="51"/>
      <c r="P234" s="51"/>
      <c r="Q234" s="698"/>
      <c r="R234" s="51"/>
      <c r="S234" s="51"/>
      <c r="T234" s="51"/>
      <c r="U234" s="51"/>
      <c r="V234" s="51"/>
      <c r="W234" s="51"/>
      <c r="X234" s="51"/>
      <c r="Y234" s="51"/>
      <c r="Z234" s="51"/>
      <c r="AA234" s="51"/>
      <c r="AB234" s="51"/>
      <c r="AC234" s="51"/>
      <c r="AD234" s="51"/>
      <c r="AE234" s="51"/>
      <c r="AF234" s="51"/>
      <c r="AG234" s="51"/>
      <c r="AH234" s="51"/>
      <c r="AI234" s="51"/>
      <c r="AJ234" s="51"/>
    </row>
    <row r="235" spans="2:36" x14ac:dyDescent="0.25">
      <c r="B235" s="51"/>
      <c r="C235" s="51"/>
      <c r="D235" s="51"/>
      <c r="E235" s="51"/>
      <c r="F235" s="51"/>
      <c r="G235" s="51"/>
      <c r="H235" s="51"/>
      <c r="I235" s="51"/>
      <c r="J235" s="51"/>
      <c r="K235" s="51"/>
      <c r="L235" s="51"/>
      <c r="M235" s="51"/>
      <c r="N235" s="51"/>
      <c r="O235" s="51"/>
      <c r="P235" s="51"/>
      <c r="Q235" s="698"/>
      <c r="R235" s="51"/>
      <c r="S235" s="51"/>
      <c r="T235" s="51"/>
      <c r="U235" s="51"/>
      <c r="V235" s="51"/>
      <c r="W235" s="51"/>
      <c r="X235" s="51"/>
      <c r="Y235" s="51"/>
      <c r="Z235" s="51"/>
      <c r="AA235" s="51"/>
      <c r="AB235" s="51"/>
      <c r="AC235" s="51"/>
      <c r="AD235" s="51"/>
      <c r="AE235" s="51"/>
      <c r="AF235" s="51"/>
      <c r="AG235" s="51"/>
      <c r="AH235" s="51"/>
      <c r="AI235" s="51"/>
      <c r="AJ235" s="51"/>
    </row>
    <row r="236" spans="2:36" x14ac:dyDescent="0.25">
      <c r="B236" s="51"/>
      <c r="C236" s="51"/>
      <c r="D236" s="51"/>
      <c r="E236" s="51"/>
      <c r="F236" s="51"/>
      <c r="G236" s="51"/>
      <c r="H236" s="51"/>
      <c r="I236" s="51"/>
      <c r="J236" s="51"/>
      <c r="K236" s="51"/>
      <c r="L236" s="51"/>
      <c r="M236" s="51"/>
      <c r="N236" s="51"/>
      <c r="O236" s="51"/>
      <c r="P236" s="51"/>
      <c r="Q236" s="698"/>
      <c r="R236" s="51"/>
      <c r="S236" s="51"/>
      <c r="T236" s="51"/>
      <c r="U236" s="51"/>
      <c r="V236" s="51"/>
      <c r="W236" s="51"/>
      <c r="X236" s="51"/>
      <c r="Y236" s="51"/>
      <c r="Z236" s="51"/>
      <c r="AA236" s="51"/>
      <c r="AB236" s="51"/>
      <c r="AC236" s="51"/>
      <c r="AD236" s="51"/>
      <c r="AE236" s="51"/>
      <c r="AF236" s="51"/>
      <c r="AG236" s="51"/>
      <c r="AH236" s="51"/>
      <c r="AI236" s="51"/>
      <c r="AJ236" s="51"/>
    </row>
    <row r="237" spans="2:36" x14ac:dyDescent="0.25">
      <c r="B237" s="51"/>
      <c r="C237" s="51"/>
      <c r="D237" s="51"/>
      <c r="E237" s="51"/>
      <c r="F237" s="51"/>
      <c r="G237" s="51"/>
      <c r="H237" s="51"/>
      <c r="I237" s="51"/>
      <c r="J237" s="51"/>
      <c r="K237" s="51"/>
      <c r="L237" s="51"/>
      <c r="M237" s="51"/>
      <c r="N237" s="51"/>
      <c r="O237" s="51"/>
      <c r="P237" s="51"/>
      <c r="Q237" s="698"/>
      <c r="R237" s="51"/>
      <c r="S237" s="51"/>
      <c r="T237" s="51"/>
      <c r="U237" s="51"/>
      <c r="V237" s="51"/>
      <c r="W237" s="51"/>
      <c r="X237" s="51"/>
      <c r="Y237" s="51"/>
      <c r="Z237" s="51"/>
      <c r="AA237" s="51"/>
      <c r="AB237" s="51"/>
      <c r="AC237" s="51"/>
      <c r="AD237" s="51"/>
      <c r="AE237" s="51"/>
      <c r="AF237" s="51"/>
      <c r="AG237" s="51"/>
      <c r="AH237" s="51"/>
      <c r="AI237" s="51"/>
      <c r="AJ237" s="51"/>
    </row>
    <row r="238" spans="2:36" x14ac:dyDescent="0.25">
      <c r="B238" s="51"/>
      <c r="C238" s="51"/>
      <c r="D238" s="51"/>
      <c r="E238" s="51"/>
      <c r="F238" s="51"/>
      <c r="G238" s="51"/>
      <c r="H238" s="51"/>
      <c r="I238" s="51"/>
      <c r="J238" s="51"/>
      <c r="K238" s="51"/>
      <c r="L238" s="51"/>
      <c r="M238" s="51"/>
      <c r="N238" s="51"/>
      <c r="O238" s="51"/>
      <c r="P238" s="51"/>
      <c r="Q238" s="698"/>
      <c r="R238" s="51"/>
      <c r="S238" s="51"/>
      <c r="T238" s="51"/>
      <c r="U238" s="51"/>
      <c r="V238" s="51"/>
      <c r="W238" s="51"/>
      <c r="X238" s="51"/>
      <c r="Y238" s="51"/>
      <c r="Z238" s="51"/>
      <c r="AA238" s="51"/>
      <c r="AB238" s="51"/>
      <c r="AC238" s="51"/>
      <c r="AD238" s="51"/>
      <c r="AE238" s="51"/>
      <c r="AF238" s="51"/>
      <c r="AG238" s="51"/>
      <c r="AH238" s="51"/>
      <c r="AI238" s="51"/>
      <c r="AJ238" s="51"/>
    </row>
    <row r="239" spans="2:36" x14ac:dyDescent="0.25">
      <c r="B239" s="51"/>
      <c r="C239" s="51"/>
      <c r="D239" s="51"/>
      <c r="E239" s="51"/>
      <c r="F239" s="51"/>
      <c r="G239" s="51"/>
      <c r="H239" s="51"/>
      <c r="I239" s="51"/>
      <c r="J239" s="51"/>
      <c r="K239" s="51"/>
      <c r="L239" s="51"/>
      <c r="M239" s="51"/>
      <c r="N239" s="51"/>
      <c r="O239" s="51"/>
      <c r="P239" s="51"/>
      <c r="Q239" s="698"/>
      <c r="R239" s="51"/>
      <c r="S239" s="51"/>
      <c r="T239" s="51"/>
      <c r="U239" s="51"/>
      <c r="V239" s="51"/>
      <c r="W239" s="51"/>
      <c r="X239" s="51"/>
      <c r="Y239" s="51"/>
      <c r="Z239" s="51"/>
      <c r="AA239" s="51"/>
      <c r="AB239" s="51"/>
      <c r="AC239" s="51"/>
      <c r="AD239" s="51"/>
      <c r="AE239" s="51"/>
      <c r="AF239" s="51"/>
      <c r="AG239" s="51"/>
      <c r="AH239" s="51"/>
      <c r="AI239" s="51"/>
      <c r="AJ239" s="51"/>
    </row>
    <row r="240" spans="2:36" x14ac:dyDescent="0.25">
      <c r="B240" s="51"/>
      <c r="C240" s="51"/>
      <c r="D240" s="51"/>
      <c r="E240" s="51"/>
      <c r="F240" s="51"/>
      <c r="G240" s="51"/>
      <c r="H240" s="51"/>
      <c r="I240" s="51"/>
      <c r="J240" s="51"/>
      <c r="K240" s="51"/>
      <c r="L240" s="51"/>
      <c r="M240" s="51"/>
      <c r="N240" s="51"/>
      <c r="O240" s="51"/>
      <c r="P240" s="51"/>
      <c r="Q240" s="698"/>
      <c r="R240" s="51"/>
      <c r="S240" s="51"/>
      <c r="T240" s="51"/>
      <c r="U240" s="51"/>
      <c r="V240" s="51"/>
      <c r="W240" s="51"/>
      <c r="X240" s="51"/>
      <c r="Y240" s="51"/>
      <c r="Z240" s="51"/>
      <c r="AA240" s="51"/>
      <c r="AB240" s="51"/>
      <c r="AC240" s="51"/>
      <c r="AD240" s="51"/>
      <c r="AE240" s="51"/>
      <c r="AF240" s="51"/>
      <c r="AG240" s="51"/>
      <c r="AH240" s="51"/>
      <c r="AI240" s="51"/>
      <c r="AJ240" s="51"/>
    </row>
    <row r="241" spans="2:36" x14ac:dyDescent="0.25">
      <c r="B241" s="51"/>
      <c r="C241" s="51"/>
      <c r="D241" s="51"/>
      <c r="E241" s="51"/>
      <c r="F241" s="51"/>
      <c r="G241" s="51"/>
      <c r="H241" s="51"/>
      <c r="I241" s="51"/>
      <c r="J241" s="51"/>
      <c r="K241" s="51"/>
      <c r="L241" s="51"/>
      <c r="M241" s="51"/>
      <c r="N241" s="51"/>
      <c r="O241" s="51"/>
      <c r="P241" s="51"/>
      <c r="Q241" s="698"/>
      <c r="R241" s="51"/>
      <c r="S241" s="51"/>
      <c r="T241" s="51"/>
      <c r="U241" s="51"/>
      <c r="V241" s="51"/>
      <c r="W241" s="51"/>
      <c r="X241" s="51"/>
      <c r="Y241" s="51"/>
      <c r="Z241" s="51"/>
      <c r="AA241" s="51"/>
      <c r="AB241" s="51"/>
      <c r="AC241" s="51"/>
      <c r="AD241" s="51"/>
      <c r="AE241" s="51"/>
      <c r="AF241" s="51"/>
      <c r="AG241" s="51"/>
      <c r="AH241" s="51"/>
      <c r="AI241" s="51"/>
      <c r="AJ241" s="51"/>
    </row>
    <row r="242" spans="2:36" x14ac:dyDescent="0.25">
      <c r="B242" s="51"/>
      <c r="C242" s="51"/>
      <c r="D242" s="51"/>
      <c r="E242" s="51"/>
      <c r="F242" s="51"/>
      <c r="G242" s="51"/>
      <c r="H242" s="51"/>
      <c r="I242" s="51"/>
      <c r="J242" s="51"/>
      <c r="K242" s="51"/>
      <c r="L242" s="51"/>
      <c r="M242" s="51"/>
      <c r="N242" s="51"/>
      <c r="O242" s="51"/>
      <c r="P242" s="51"/>
      <c r="Q242" s="698"/>
      <c r="R242" s="51"/>
      <c r="S242" s="51"/>
      <c r="T242" s="51"/>
      <c r="U242" s="51"/>
      <c r="V242" s="51"/>
      <c r="W242" s="51"/>
      <c r="X242" s="51"/>
      <c r="Y242" s="51"/>
      <c r="Z242" s="51"/>
      <c r="AA242" s="51"/>
      <c r="AB242" s="51"/>
      <c r="AC242" s="51"/>
      <c r="AD242" s="51"/>
      <c r="AE242" s="51"/>
      <c r="AF242" s="51"/>
      <c r="AG242" s="51"/>
      <c r="AH242" s="51"/>
      <c r="AI242" s="51"/>
      <c r="AJ242" s="51"/>
    </row>
    <row r="243" spans="2:36" x14ac:dyDescent="0.25">
      <c r="B243" s="51"/>
      <c r="C243" s="51"/>
      <c r="D243" s="51"/>
      <c r="E243" s="51"/>
      <c r="F243" s="51"/>
      <c r="G243" s="51"/>
      <c r="H243" s="51"/>
      <c r="I243" s="51"/>
      <c r="J243" s="51"/>
      <c r="K243" s="51"/>
      <c r="L243" s="51"/>
      <c r="M243" s="51"/>
      <c r="N243" s="51"/>
      <c r="O243" s="51"/>
      <c r="P243" s="51"/>
      <c r="Q243" s="698"/>
      <c r="R243" s="51"/>
      <c r="S243" s="51"/>
      <c r="T243" s="51"/>
      <c r="U243" s="51"/>
      <c r="V243" s="51"/>
      <c r="W243" s="51"/>
      <c r="X243" s="51"/>
      <c r="Y243" s="51"/>
      <c r="Z243" s="51"/>
      <c r="AA243" s="51"/>
      <c r="AB243" s="51"/>
      <c r="AC243" s="51"/>
      <c r="AD243" s="51"/>
      <c r="AE243" s="51"/>
      <c r="AF243" s="51"/>
      <c r="AG243" s="51"/>
      <c r="AH243" s="51"/>
      <c r="AI243" s="51"/>
      <c r="AJ243" s="51"/>
    </row>
    <row r="244" spans="2:36" x14ac:dyDescent="0.25">
      <c r="B244" s="51"/>
      <c r="C244" s="51"/>
      <c r="D244" s="51"/>
      <c r="E244" s="51"/>
      <c r="F244" s="51"/>
      <c r="G244" s="51"/>
      <c r="H244" s="51"/>
      <c r="I244" s="51"/>
      <c r="J244" s="51"/>
      <c r="K244" s="51"/>
      <c r="L244" s="51"/>
      <c r="M244" s="51"/>
      <c r="N244" s="51"/>
      <c r="O244" s="51"/>
      <c r="P244" s="51"/>
      <c r="Q244" s="698"/>
      <c r="R244" s="51"/>
      <c r="S244" s="51"/>
      <c r="T244" s="51"/>
      <c r="U244" s="51"/>
      <c r="V244" s="51"/>
      <c r="W244" s="51"/>
      <c r="X244" s="51"/>
      <c r="Y244" s="51"/>
      <c r="Z244" s="51"/>
      <c r="AA244" s="51"/>
      <c r="AB244" s="51"/>
      <c r="AC244" s="51"/>
      <c r="AD244" s="51"/>
      <c r="AE244" s="51"/>
      <c r="AF244" s="51"/>
      <c r="AG244" s="51"/>
      <c r="AH244" s="51"/>
      <c r="AI244" s="51"/>
      <c r="AJ244" s="51"/>
    </row>
    <row r="245" spans="2:36" x14ac:dyDescent="0.25">
      <c r="B245" s="51"/>
      <c r="C245" s="51"/>
      <c r="D245" s="51"/>
      <c r="E245" s="51"/>
      <c r="F245" s="51"/>
      <c r="G245" s="51"/>
      <c r="H245" s="51"/>
      <c r="I245" s="51"/>
      <c r="J245" s="51"/>
      <c r="K245" s="51"/>
      <c r="L245" s="51"/>
      <c r="M245" s="51"/>
      <c r="N245" s="51"/>
      <c r="O245" s="51"/>
      <c r="P245" s="51"/>
      <c r="Q245" s="698"/>
      <c r="R245" s="51"/>
      <c r="S245" s="51"/>
      <c r="T245" s="51"/>
      <c r="U245" s="51"/>
      <c r="V245" s="51"/>
      <c r="W245" s="51"/>
      <c r="X245" s="51"/>
      <c r="Y245" s="51"/>
      <c r="Z245" s="51"/>
      <c r="AA245" s="51"/>
      <c r="AB245" s="51"/>
      <c r="AC245" s="51"/>
      <c r="AD245" s="51"/>
      <c r="AE245" s="51"/>
      <c r="AF245" s="51"/>
      <c r="AG245" s="51"/>
      <c r="AH245" s="51"/>
      <c r="AI245" s="51"/>
      <c r="AJ245" s="51"/>
    </row>
  </sheetData>
  <sheetProtection algorithmName="SHA-512" hashValue="GbH6jUY4oF1MBzvMdO48Zn43CIbQvRaAK3OH9sXYb+VqVa5K78fhQAseFM+M4Bf1zYSZKyftvpy6FZ2xBtluUg==" saltValue="weN34iakadu3kW3oSFz6Kg==" spinCount="100000" sheet="1" formatCells="0" formatColumns="0" formatRows="0" insertColumns="0" insertRows="0" insertHyperlinks="0" deleteColumns="0" deleteRows="0" sort="0" autoFilter="0" pivotTables="0"/>
  <dataConsolidate/>
  <mergeCells count="500">
    <mergeCell ref="V176:AG176"/>
    <mergeCell ref="C70:R70"/>
    <mergeCell ref="S70:V70"/>
    <mergeCell ref="W70:AD70"/>
    <mergeCell ref="AE70:AH70"/>
    <mergeCell ref="X131:Y131"/>
    <mergeCell ref="F123:L123"/>
    <mergeCell ref="M123:N123"/>
    <mergeCell ref="AB110:AC110"/>
    <mergeCell ref="AF109:AG109"/>
    <mergeCell ref="AF108:AG108"/>
    <mergeCell ref="AF110:AG110"/>
    <mergeCell ref="L116:M116"/>
    <mergeCell ref="E117:K117"/>
    <mergeCell ref="L111:M111"/>
    <mergeCell ref="L115:O115"/>
    <mergeCell ref="E110:K110"/>
    <mergeCell ref="E112:K112"/>
    <mergeCell ref="E111:K111"/>
    <mergeCell ref="L112:M112"/>
    <mergeCell ref="AH110:AI110"/>
    <mergeCell ref="X110:Y110"/>
    <mergeCell ref="V111:W111"/>
    <mergeCell ref="L121:M121"/>
    <mergeCell ref="L113:M113"/>
    <mergeCell ref="N113:O113"/>
    <mergeCell ref="C115:D122"/>
    <mergeCell ref="E131:K131"/>
    <mergeCell ref="L131:M131"/>
    <mergeCell ref="E118:K118"/>
    <mergeCell ref="L118:M118"/>
    <mergeCell ref="L117:M117"/>
    <mergeCell ref="E115:K115"/>
    <mergeCell ref="E119:K119"/>
    <mergeCell ref="E116:K116"/>
    <mergeCell ref="E130:K130"/>
    <mergeCell ref="E126:K126"/>
    <mergeCell ref="E128:K128"/>
    <mergeCell ref="L120:M120"/>
    <mergeCell ref="N120:O120"/>
    <mergeCell ref="L128:M128"/>
    <mergeCell ref="E127:K127"/>
    <mergeCell ref="L127:M127"/>
    <mergeCell ref="L126:M126"/>
    <mergeCell ref="E122:K122"/>
    <mergeCell ref="L122:M122"/>
    <mergeCell ref="N122:O122"/>
    <mergeCell ref="AH111:AI111"/>
    <mergeCell ref="AD113:AE113"/>
    <mergeCell ref="AH116:AI116"/>
    <mergeCell ref="AD116:AE116"/>
    <mergeCell ref="AH113:AI113"/>
    <mergeCell ref="AH112:AI112"/>
    <mergeCell ref="P117:Q117"/>
    <mergeCell ref="N117:O117"/>
    <mergeCell ref="L119:M119"/>
    <mergeCell ref="Z131:AA131"/>
    <mergeCell ref="AB131:AC131"/>
    <mergeCell ref="AD131:AE131"/>
    <mergeCell ref="AF131:AG131"/>
    <mergeCell ref="AH131:AI131"/>
    <mergeCell ref="V121:W121"/>
    <mergeCell ref="V128:W128"/>
    <mergeCell ref="U123:V123"/>
    <mergeCell ref="W123:X123"/>
    <mergeCell ref="Y123:Z123"/>
    <mergeCell ref="T128:U128"/>
    <mergeCell ref="J87:N87"/>
    <mergeCell ref="J88:N88"/>
    <mergeCell ref="O79:R79"/>
    <mergeCell ref="W98:Y98"/>
    <mergeCell ref="S86:V86"/>
    <mergeCell ref="B94:AJ94"/>
    <mergeCell ref="B95:AJ95"/>
    <mergeCell ref="N108:O108"/>
    <mergeCell ref="W99:Y99"/>
    <mergeCell ref="X107:Y107"/>
    <mergeCell ref="E107:K107"/>
    <mergeCell ref="E106:K106"/>
    <mergeCell ref="N107:O107"/>
    <mergeCell ref="P107:Q107"/>
    <mergeCell ref="P108:Q108"/>
    <mergeCell ref="L107:M107"/>
    <mergeCell ref="T108:U108"/>
    <mergeCell ref="C89:AI89"/>
    <mergeCell ref="AB107:AC107"/>
    <mergeCell ref="AD107:AE107"/>
    <mergeCell ref="J97:Q97"/>
    <mergeCell ref="B92:AJ92"/>
    <mergeCell ref="C67:R67"/>
    <mergeCell ref="W66:AD66"/>
    <mergeCell ref="R107:S107"/>
    <mergeCell ref="T107:U107"/>
    <mergeCell ref="R99:V99"/>
    <mergeCell ref="J99:N99"/>
    <mergeCell ref="L106:O106"/>
    <mergeCell ref="C106:D113"/>
    <mergeCell ref="E113:K113"/>
    <mergeCell ref="P109:Q109"/>
    <mergeCell ref="C81:I83"/>
    <mergeCell ref="C84:I86"/>
    <mergeCell ref="C87:I88"/>
    <mergeCell ref="C99:I99"/>
    <mergeCell ref="C103:AI103"/>
    <mergeCell ref="Z107:AA107"/>
    <mergeCell ref="AH108:AI108"/>
    <mergeCell ref="V107:W107"/>
    <mergeCell ref="AF107:AG107"/>
    <mergeCell ref="AH107:AI107"/>
    <mergeCell ref="AB108:AC108"/>
    <mergeCell ref="AD108:AE108"/>
    <mergeCell ref="V108:W108"/>
    <mergeCell ref="X108:Y108"/>
    <mergeCell ref="B22:F22"/>
    <mergeCell ref="B31:J31"/>
    <mergeCell ref="O99:Q99"/>
    <mergeCell ref="S85:V85"/>
    <mergeCell ref="W85:Z85"/>
    <mergeCell ref="J98:N98"/>
    <mergeCell ref="O98:Q98"/>
    <mergeCell ref="X31:Z31"/>
    <mergeCell ref="S67:V67"/>
    <mergeCell ref="B35:I35"/>
    <mergeCell ref="L34:S34"/>
    <mergeCell ref="C68:R68"/>
    <mergeCell ref="B37:I37"/>
    <mergeCell ref="B41:H41"/>
    <mergeCell ref="B43:O43"/>
    <mergeCell ref="B61:AJ61"/>
    <mergeCell ref="P43:S43"/>
    <mergeCell ref="K37:Q37"/>
    <mergeCell ref="W64:AD64"/>
    <mergeCell ref="B44:T44"/>
    <mergeCell ref="B38:H38"/>
    <mergeCell ref="B45:AJ54"/>
    <mergeCell ref="C65:R65"/>
    <mergeCell ref="C64:R64"/>
    <mergeCell ref="K14:AI14"/>
    <mergeCell ref="K22:AI22"/>
    <mergeCell ref="K28:AI28"/>
    <mergeCell ref="K16:W16"/>
    <mergeCell ref="K17:W17"/>
    <mergeCell ref="X16:AA16"/>
    <mergeCell ref="X17:AA17"/>
    <mergeCell ref="AB16:AI16"/>
    <mergeCell ref="AB17:AI17"/>
    <mergeCell ref="K19:W19"/>
    <mergeCell ref="X19:AA19"/>
    <mergeCell ref="X20:AA20"/>
    <mergeCell ref="AB19:AI19"/>
    <mergeCell ref="S69:V69"/>
    <mergeCell ref="W69:AD69"/>
    <mergeCell ref="W68:AD68"/>
    <mergeCell ref="S68:V68"/>
    <mergeCell ref="R108:S108"/>
    <mergeCell ref="S79:V79"/>
    <mergeCell ref="O81:R81"/>
    <mergeCell ref="O86:R86"/>
    <mergeCell ref="O88:R88"/>
    <mergeCell ref="R98:V98"/>
    <mergeCell ref="B91:AJ91"/>
    <mergeCell ref="R97:Y97"/>
    <mergeCell ref="S88:V88"/>
    <mergeCell ref="C98:I98"/>
    <mergeCell ref="O83:R83"/>
    <mergeCell ref="W86:Z86"/>
    <mergeCell ref="S83:V83"/>
    <mergeCell ref="W83:Z83"/>
    <mergeCell ref="S82:V82"/>
    <mergeCell ref="W82:Z82"/>
    <mergeCell ref="B72:AJ72"/>
    <mergeCell ref="AE69:AH69"/>
    <mergeCell ref="C100:AH101"/>
    <mergeCell ref="O87:R87"/>
    <mergeCell ref="AD109:AE109"/>
    <mergeCell ref="E109:K109"/>
    <mergeCell ref="AD110:AE110"/>
    <mergeCell ref="AB109:AC109"/>
    <mergeCell ref="Z97:AG97"/>
    <mergeCell ref="Z108:AA108"/>
    <mergeCell ref="N110:O110"/>
    <mergeCell ref="AF98:AG98"/>
    <mergeCell ref="AF99:AG99"/>
    <mergeCell ref="X109:Y109"/>
    <mergeCell ref="Z109:AA109"/>
    <mergeCell ref="L110:M110"/>
    <mergeCell ref="L109:M109"/>
    <mergeCell ref="AH109:AI109"/>
    <mergeCell ref="N109:O109"/>
    <mergeCell ref="S80:V80"/>
    <mergeCell ref="S81:V81"/>
    <mergeCell ref="W81:Z81"/>
    <mergeCell ref="W79:Z79"/>
    <mergeCell ref="P112:Q112"/>
    <mergeCell ref="N116:O116"/>
    <mergeCell ref="N112:O112"/>
    <mergeCell ref="P111:Q111"/>
    <mergeCell ref="P110:Q110"/>
    <mergeCell ref="N111:O111"/>
    <mergeCell ref="P113:Q113"/>
    <mergeCell ref="R113:S113"/>
    <mergeCell ref="T109:U109"/>
    <mergeCell ref="V109:W109"/>
    <mergeCell ref="X111:Y111"/>
    <mergeCell ref="O85:R85"/>
    <mergeCell ref="J79:N80"/>
    <mergeCell ref="J81:N81"/>
    <mergeCell ref="J83:N83"/>
    <mergeCell ref="J84:N84"/>
    <mergeCell ref="J85:N85"/>
    <mergeCell ref="J86:N86"/>
    <mergeCell ref="N119:O119"/>
    <mergeCell ref="N127:O127"/>
    <mergeCell ref="O123:P123"/>
    <mergeCell ref="P130:Q130"/>
    <mergeCell ref="P126:Q126"/>
    <mergeCell ref="N126:O126"/>
    <mergeCell ref="R109:S109"/>
    <mergeCell ref="R118:S118"/>
    <mergeCell ref="T118:U118"/>
    <mergeCell ref="R128:S128"/>
    <mergeCell ref="R126:S126"/>
    <mergeCell ref="T126:U126"/>
    <mergeCell ref="R129:S129"/>
    <mergeCell ref="N118:O118"/>
    <mergeCell ref="P118:Q118"/>
    <mergeCell ref="N121:O121"/>
    <mergeCell ref="Z110:AA110"/>
    <mergeCell ref="R110:S110"/>
    <mergeCell ref="T113:U113"/>
    <mergeCell ref="V118:W118"/>
    <mergeCell ref="V110:W110"/>
    <mergeCell ref="V116:W116"/>
    <mergeCell ref="X116:Y116"/>
    <mergeCell ref="X113:Y113"/>
    <mergeCell ref="R112:S112"/>
    <mergeCell ref="Z116:AA116"/>
    <mergeCell ref="Z118:AA118"/>
    <mergeCell ref="R125:S125"/>
    <mergeCell ref="Q123:R123"/>
    <mergeCell ref="P122:Q122"/>
    <mergeCell ref="P119:Q119"/>
    <mergeCell ref="P128:Q128"/>
    <mergeCell ref="X127:Y127"/>
    <mergeCell ref="X122:Y122"/>
    <mergeCell ref="Z122:AA122"/>
    <mergeCell ref="X121:Y121"/>
    <mergeCell ref="X120:Y120"/>
    <mergeCell ref="T122:U122"/>
    <mergeCell ref="V122:W122"/>
    <mergeCell ref="R120:S120"/>
    <mergeCell ref="T121:U121"/>
    <mergeCell ref="P127:Q127"/>
    <mergeCell ref="Z125:AA125"/>
    <mergeCell ref="T120:U120"/>
    <mergeCell ref="V119:W119"/>
    <mergeCell ref="Z119:AA119"/>
    <mergeCell ref="T119:U119"/>
    <mergeCell ref="X119:Y119"/>
    <mergeCell ref="T129:U129"/>
    <mergeCell ref="T127:U127"/>
    <mergeCell ref="R130:S130"/>
    <mergeCell ref="X130:Y130"/>
    <mergeCell ref="V129:W129"/>
    <mergeCell ref="P129:Q129"/>
    <mergeCell ref="AF122:AG122"/>
    <mergeCell ref="P125:Q125"/>
    <mergeCell ref="R121:S121"/>
    <mergeCell ref="R122:S122"/>
    <mergeCell ref="S123:T123"/>
    <mergeCell ref="AA123:AB123"/>
    <mergeCell ref="Z127:AA127"/>
    <mergeCell ref="T125:U125"/>
    <mergeCell ref="V125:W125"/>
    <mergeCell ref="AF126:AG126"/>
    <mergeCell ref="AF128:AG128"/>
    <mergeCell ref="AF129:AG129"/>
    <mergeCell ref="AE123:AF123"/>
    <mergeCell ref="AG123:AH123"/>
    <mergeCell ref="Z126:AA126"/>
    <mergeCell ref="X126:Y126"/>
    <mergeCell ref="X128:Y128"/>
    <mergeCell ref="R127:S127"/>
    <mergeCell ref="M191:Y192"/>
    <mergeCell ref="B171:AJ171"/>
    <mergeCell ref="G140:J140"/>
    <mergeCell ref="G148:J148"/>
    <mergeCell ref="AF120:AG120"/>
    <mergeCell ref="AF119:AG119"/>
    <mergeCell ref="AH119:AI119"/>
    <mergeCell ref="AH120:AI120"/>
    <mergeCell ref="AF125:AG125"/>
    <mergeCell ref="AD120:AE120"/>
    <mergeCell ref="AB125:AC125"/>
    <mergeCell ref="AD125:AE125"/>
    <mergeCell ref="AB119:AC119"/>
    <mergeCell ref="AD119:AE119"/>
    <mergeCell ref="Z120:AA120"/>
    <mergeCell ref="AB120:AC120"/>
    <mergeCell ref="X125:Y125"/>
    <mergeCell ref="X129:Y129"/>
    <mergeCell ref="AB127:AC127"/>
    <mergeCell ref="V126:W126"/>
    <mergeCell ref="AB126:AC126"/>
    <mergeCell ref="AB130:AC130"/>
    <mergeCell ref="AD130:AE130"/>
    <mergeCell ref="AF121:AG121"/>
    <mergeCell ref="AF113:AG113"/>
    <mergeCell ref="R111:S111"/>
    <mergeCell ref="Z117:AA117"/>
    <mergeCell ref="AB122:AC122"/>
    <mergeCell ref="AD122:AE122"/>
    <mergeCell ref="V112:W112"/>
    <mergeCell ref="X112:Y112"/>
    <mergeCell ref="Z112:AA112"/>
    <mergeCell ref="X117:Y117"/>
    <mergeCell ref="R116:S116"/>
    <mergeCell ref="T116:U116"/>
    <mergeCell ref="T112:U112"/>
    <mergeCell ref="T117:U117"/>
    <mergeCell ref="R117:S117"/>
    <mergeCell ref="T111:U111"/>
    <mergeCell ref="AD118:AE118"/>
    <mergeCell ref="AF111:AG111"/>
    <mergeCell ref="R119:S119"/>
    <mergeCell ref="AD117:AE117"/>
    <mergeCell ref="V117:W117"/>
    <mergeCell ref="X118:Y118"/>
    <mergeCell ref="Z113:AA113"/>
    <mergeCell ref="V113:W113"/>
    <mergeCell ref="AI123:AJ123"/>
    <mergeCell ref="AD129:AE129"/>
    <mergeCell ref="AD128:AE128"/>
    <mergeCell ref="AF127:AG127"/>
    <mergeCell ref="AH127:AI127"/>
    <mergeCell ref="AH125:AI125"/>
    <mergeCell ref="AD127:AE127"/>
    <mergeCell ref="AC123:AD123"/>
    <mergeCell ref="AB128:AC128"/>
    <mergeCell ref="X9:AC10"/>
    <mergeCell ref="B56:AJ56"/>
    <mergeCell ref="B62:AJ62"/>
    <mergeCell ref="AH121:AI121"/>
    <mergeCell ref="AB113:AC113"/>
    <mergeCell ref="AH118:AI118"/>
    <mergeCell ref="Z111:AA111"/>
    <mergeCell ref="AB111:AC111"/>
    <mergeCell ref="AD111:AE111"/>
    <mergeCell ref="AF116:AG116"/>
    <mergeCell ref="AF117:AG117"/>
    <mergeCell ref="AH117:AI117"/>
    <mergeCell ref="AF112:AG112"/>
    <mergeCell ref="AF118:AG118"/>
    <mergeCell ref="AB117:AC117"/>
    <mergeCell ref="AB112:AC112"/>
    <mergeCell ref="AB116:AC116"/>
    <mergeCell ref="AD112:AE112"/>
    <mergeCell ref="AB121:AC121"/>
    <mergeCell ref="AB118:AC118"/>
    <mergeCell ref="O84:R84"/>
    <mergeCell ref="X40:AA40"/>
    <mergeCell ref="T110:U110"/>
    <mergeCell ref="C102:AI102"/>
    <mergeCell ref="A3:AJ6"/>
    <mergeCell ref="AD9:AJ10"/>
    <mergeCell ref="W67:AD67"/>
    <mergeCell ref="AE67:AH67"/>
    <mergeCell ref="W65:AD65"/>
    <mergeCell ref="AE65:AH65"/>
    <mergeCell ref="L7:AA7"/>
    <mergeCell ref="S64:V64"/>
    <mergeCell ref="H9:K10"/>
    <mergeCell ref="B26:F26"/>
    <mergeCell ref="B30:H30"/>
    <mergeCell ref="B28:J28"/>
    <mergeCell ref="T25:X25"/>
    <mergeCell ref="AE64:AH64"/>
    <mergeCell ref="B58:AJ60"/>
    <mergeCell ref="B40:I40"/>
    <mergeCell ref="AE66:AH66"/>
    <mergeCell ref="S40:V40"/>
    <mergeCell ref="B17:I17"/>
    <mergeCell ref="K31:L31"/>
    <mergeCell ref="B25:G25"/>
    <mergeCell ref="X32:AA32"/>
    <mergeCell ref="K13:AI13"/>
    <mergeCell ref="B23:F23"/>
    <mergeCell ref="M9:P10"/>
    <mergeCell ref="E129:K129"/>
    <mergeCell ref="L129:M129"/>
    <mergeCell ref="N129:O129"/>
    <mergeCell ref="P116:Q116"/>
    <mergeCell ref="E120:K120"/>
    <mergeCell ref="E121:K121"/>
    <mergeCell ref="N128:O128"/>
    <mergeCell ref="E124:K124"/>
    <mergeCell ref="L124:O124"/>
    <mergeCell ref="E125:K125"/>
    <mergeCell ref="L125:M125"/>
    <mergeCell ref="N125:O125"/>
    <mergeCell ref="L108:M108"/>
    <mergeCell ref="B13:F13"/>
    <mergeCell ref="B14:E14"/>
    <mergeCell ref="P120:Q120"/>
    <mergeCell ref="P121:Q121"/>
    <mergeCell ref="B16:J16"/>
    <mergeCell ref="Q9:W10"/>
    <mergeCell ref="V120:W120"/>
    <mergeCell ref="B19:I19"/>
    <mergeCell ref="B20:H20"/>
    <mergeCell ref="C66:R66"/>
    <mergeCell ref="B29:F29"/>
    <mergeCell ref="AL20:BI20"/>
    <mergeCell ref="K25:R25"/>
    <mergeCell ref="C71:R71"/>
    <mergeCell ref="AE43:AI43"/>
    <mergeCell ref="G143:J143"/>
    <mergeCell ref="G144:J144"/>
    <mergeCell ref="Q143:V143"/>
    <mergeCell ref="Q144:V144"/>
    <mergeCell ref="Z129:AA129"/>
    <mergeCell ref="AD126:AE126"/>
    <mergeCell ref="B34:J34"/>
    <mergeCell ref="B32:I32"/>
    <mergeCell ref="B55:AJ55"/>
    <mergeCell ref="AE68:AH68"/>
    <mergeCell ref="B77:AJ77"/>
    <mergeCell ref="S66:V66"/>
    <mergeCell ref="J82:N82"/>
    <mergeCell ref="S84:V84"/>
    <mergeCell ref="S87:V87"/>
    <mergeCell ref="W87:Z87"/>
    <mergeCell ref="W88:Z88"/>
    <mergeCell ref="W84:Z84"/>
    <mergeCell ref="O80:R80"/>
    <mergeCell ref="Q147:V147"/>
    <mergeCell ref="S65:V65"/>
    <mergeCell ref="K147:P147"/>
    <mergeCell ref="K144:P144"/>
    <mergeCell ref="G142:J142"/>
    <mergeCell ref="K140:P140"/>
    <mergeCell ref="K142:P142"/>
    <mergeCell ref="Q140:V140"/>
    <mergeCell ref="Q142:V142"/>
    <mergeCell ref="K143:P143"/>
    <mergeCell ref="E108:K108"/>
    <mergeCell ref="C69:R69"/>
    <mergeCell ref="V131:W131"/>
    <mergeCell ref="B145:AJ145"/>
    <mergeCell ref="AB129:AC129"/>
    <mergeCell ref="C124:D131"/>
    <mergeCell ref="B74:AJ75"/>
    <mergeCell ref="W80:Z80"/>
    <mergeCell ref="O82:R82"/>
    <mergeCell ref="AH129:AI129"/>
    <mergeCell ref="AF130:AG130"/>
    <mergeCell ref="AH130:AI130"/>
    <mergeCell ref="AH126:AI126"/>
    <mergeCell ref="AH128:AI128"/>
    <mergeCell ref="C175:J175"/>
    <mergeCell ref="B159:AJ161"/>
    <mergeCell ref="Q168:S168"/>
    <mergeCell ref="W168:Y168"/>
    <mergeCell ref="AB168:AD168"/>
    <mergeCell ref="Q148:V148"/>
    <mergeCell ref="B158:AJ158"/>
    <mergeCell ref="K148:P148"/>
    <mergeCell ref="U168:V168"/>
    <mergeCell ref="O168:P168"/>
    <mergeCell ref="J168:M168"/>
    <mergeCell ref="B172:AJ174"/>
    <mergeCell ref="K153:P153"/>
    <mergeCell ref="Q153:V153"/>
    <mergeCell ref="K154:P154"/>
    <mergeCell ref="Q154:V154"/>
    <mergeCell ref="AD169:AE169"/>
    <mergeCell ref="N176:P176"/>
    <mergeCell ref="Q176:U176"/>
    <mergeCell ref="Z121:AA121"/>
    <mergeCell ref="V127:W127"/>
    <mergeCell ref="C177:AG178"/>
    <mergeCell ref="AH122:AI122"/>
    <mergeCell ref="AD121:AE121"/>
    <mergeCell ref="Z130:AA130"/>
    <mergeCell ref="Z128:AA128"/>
    <mergeCell ref="K141:P141"/>
    <mergeCell ref="Q141:V141"/>
    <mergeCell ref="G141:J141"/>
    <mergeCell ref="V130:W130"/>
    <mergeCell ref="G155:J155"/>
    <mergeCell ref="K155:P155"/>
    <mergeCell ref="Q155:V155"/>
    <mergeCell ref="G154:J154"/>
    <mergeCell ref="T130:U130"/>
    <mergeCell ref="L130:M130"/>
    <mergeCell ref="N130:O130"/>
    <mergeCell ref="N131:O131"/>
    <mergeCell ref="P131:Q131"/>
    <mergeCell ref="R131:S131"/>
    <mergeCell ref="T131:U131"/>
  </mergeCells>
  <phoneticPr fontId="14" type="noConversion"/>
  <conditionalFormatting sqref="Q176">
    <cfRule type="expression" dxfId="4" priority="67" stopIfTrue="1">
      <formula>D176=ISTEXT($D$176)</formula>
    </cfRule>
  </conditionalFormatting>
  <dataValidations xWindow="253" yWindow="379" count="9">
    <dataValidation allowBlank="1" showInputMessage="1" showErrorMessage="1" prompt="Fecha de elaboración del informe" sqref="B9" xr:uid="{00000000-0002-0000-0000-000000000000}"/>
    <dataValidation type="list" showInputMessage="1" showErrorMessage="1" promptTitle="ALERTA" prompt="Recuerde cambiar el número del informe de acuerdo al P-PSEY-29 PROCEDIMIENTO ELABORACIÓN Y REPORTE DE RESULTADOS. " sqref="K175" xr:uid="{00000000-0002-0000-0000-000001000000}">
      <formula1>"Si, No"</formula1>
    </dataValidation>
    <dataValidation allowBlank="1" showInputMessage="1" showErrorMessage="1" promptTitle="Ayuda" prompt="Registrar la dirección y el número telefónico de contacto, de disponerlo." sqref="K16 X16 AB16" xr:uid="{00000000-0002-0000-0000-000002000000}"/>
    <dataValidation type="list" showDropDown="1" showInputMessage="1" prompt="Agregar cuantas filas se requieren" sqref="C71:R71" xr:uid="{00000000-0002-0000-0000-000003000000}">
      <formula1>#REF!</formula1>
    </dataValidation>
    <dataValidation allowBlank="1" showInputMessage="1" showErrorMessage="1" promptTitle="Ayuda" prompt="Corresponde a la identificación del EBP asignado por el cliente. En caso de no tener identificación propia, diligenciar con N.A" sqref="B28:J28" xr:uid="{00000000-0002-0000-0000-000004000000}"/>
    <dataValidation allowBlank="1" showInputMessage="1" showErrorMessage="1" promptTitle="Ayuda" prompt="Selecciona la clasificacion conforme la información que suministra el proceso de proyectos" sqref="X19:AA19" xr:uid="{00000000-0002-0000-0000-000005000000}"/>
    <dataValidation type="list" allowBlank="1" showInputMessage="1" showErrorMessage="1" sqref="AB19:AI19" xr:uid="{00000000-0002-0000-0000-000006000000}">
      <formula1>"Estacionario (banco), Transportable (campo), No suminsitrado"</formula1>
    </dataValidation>
    <dataValidation allowBlank="1" showInputMessage="1" showErrorMessage="1" prompt="CCQM.O3.2019" sqref="L34:S34" xr:uid="{00000000-0002-0000-0000-000007000000}"/>
    <dataValidation allowBlank="1" showInputMessage="1" showErrorMessage="1" promptTitle="Ayuda" prompt="Por el periódo de transición y por la diseminación de la nueva sección transversal, no se usará la formula del condicional de la pendiente e intercepto hasta 31 de dic 2025; ya que todos los equipos deben de tener ajuste para que actualicen su sección." sqref="O99:Q99 W99:Y99" xr:uid="{00000000-0002-0000-0000-000008000000}"/>
  </dataValidations>
  <pageMargins left="0.70866141732283472" right="0.70866141732283472" top="1.5354330708661419" bottom="0.74803149606299213" header="7.874015748031496E-2" footer="0.31496062992125984"/>
  <pageSetup paperSize="9" scale="68" orientation="portrait" r:id="rId1"/>
  <headerFooter>
    <oddHeader>&amp;R&amp;G</oddHeader>
    <oddFooter>&amp;L&amp;"Calibri,Normal"&amp;K000000
Página: &amp;P / &amp;N
&amp;C&amp;"Arial,Normal"&amp;8&amp;K000000
Lugar de Calibración: Carrera 65 N° 59a-114 - Núcleo el Volador - Bloque 19A - 401 Terraza - Laboratorio Calibración&amp;R&amp;"Calibri,Normal"&amp;K000000
&amp;9F-PSMT-01Versión 15</oddFooter>
    <firstHeader>&amp;C
            &amp;K00+000.&amp;K01+000      &amp;R&amp;G</firstHeader>
    <firstFooter xml:space="preserve">&amp;L
&amp;C&amp;"Arial,Normal"&amp;8
Carrera 80 No 65-223 - Campus Robledo - M3 sótano Exterior - Oficina Administrativa. 
Calle 59 A N 63-20 - Núcleo el Volador - Bloque 19A - 401 Terraza - Laboratorio Calibración&amp;R&amp;7
F-PSMT-01 Versión 01
</firstFooter>
  </headerFooter>
  <rowBreaks count="3" manualBreakCount="3">
    <brk id="55" max="16383" man="1"/>
    <brk id="103" max="16383" man="1"/>
    <brk id="156" max="16383" man="1"/>
  </rowBreaks>
  <ignoredErrors>
    <ignoredError sqref="B175" numberStoredAsText="1"/>
  </ignoredErrors>
  <drawing r:id="rId2"/>
  <legacyDrawing r:id="rId3"/>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1"/>
  <dimension ref="A1:S99"/>
  <sheetViews>
    <sheetView showGridLines="0" zoomScaleNormal="100" workbookViewId="0">
      <selection activeCell="I20" sqref="I20:I21"/>
    </sheetView>
  </sheetViews>
  <sheetFormatPr baseColWidth="10" defaultRowHeight="15" x14ac:dyDescent="0.25"/>
  <cols>
    <col min="1" max="1" width="3.42578125" customWidth="1"/>
    <col min="2" max="6" width="13.42578125" customWidth="1"/>
    <col min="7" max="7" width="18.42578125" customWidth="1"/>
    <col min="8" max="8" width="20" customWidth="1"/>
    <col min="9" max="9" width="23.42578125" customWidth="1"/>
    <col min="10" max="13" width="13.42578125" customWidth="1"/>
    <col min="14" max="14" width="15" customWidth="1"/>
    <col min="15" max="19" width="13.42578125" customWidth="1"/>
  </cols>
  <sheetData>
    <row r="1" spans="2:10" ht="15.75" thickBot="1" x14ac:dyDescent="0.3"/>
    <row r="2" spans="2:10" ht="15.75" thickBot="1" x14ac:dyDescent="0.3">
      <c r="C2" s="23" t="s">
        <v>261</v>
      </c>
      <c r="D2" s="275">
        <v>55</v>
      </c>
      <c r="F2" s="23" t="s">
        <v>262</v>
      </c>
      <c r="G2" s="118">
        <f>'CERTIFICADO DE CALIBRACIÓN'!T25</f>
        <v>554</v>
      </c>
    </row>
    <row r="3" spans="2:10" ht="15.75" thickBot="1" x14ac:dyDescent="0.3"/>
    <row r="4" spans="2:10" ht="15.75" thickBot="1" x14ac:dyDescent="0.3">
      <c r="C4" s="215" t="s">
        <v>0</v>
      </c>
      <c r="D4" s="216" t="s">
        <v>6</v>
      </c>
      <c r="E4" s="216" t="s">
        <v>7</v>
      </c>
      <c r="F4" s="216" t="s">
        <v>1</v>
      </c>
      <c r="G4" s="216" t="s">
        <v>245</v>
      </c>
      <c r="H4" s="216" t="s">
        <v>272</v>
      </c>
      <c r="I4" s="217" t="s">
        <v>276</v>
      </c>
    </row>
    <row r="5" spans="2:10" x14ac:dyDescent="0.25">
      <c r="B5" s="219" t="s">
        <v>256</v>
      </c>
      <c r="C5" s="233" t="s">
        <v>246</v>
      </c>
      <c r="D5" s="234" t="s">
        <v>246</v>
      </c>
      <c r="E5" s="234" t="s">
        <v>246</v>
      </c>
      <c r="F5" s="234" t="s">
        <v>246</v>
      </c>
      <c r="G5" s="248" t="str">
        <f>Ciclo0!G3</f>
        <v>Cal26041600 c0.xls</v>
      </c>
      <c r="H5" s="235">
        <f t="shared" ref="H5:H8" si="0">VALUE(J5)</f>
        <v>26041600</v>
      </c>
      <c r="I5" s="239" t="s">
        <v>246</v>
      </c>
      <c r="J5" s="243" t="str">
        <f t="shared" ref="J5:J8" si="1">MID(G5, 4, 8)</f>
        <v>26041600</v>
      </c>
    </row>
    <row r="6" spans="2:10" x14ac:dyDescent="0.25">
      <c r="B6" s="218" t="s">
        <v>3</v>
      </c>
      <c r="C6" s="213">
        <f>Ciclo1!$G$20</f>
        <v>0.99999877098996537</v>
      </c>
      <c r="D6" s="665">
        <f>Ciclo1!$I$20</f>
        <v>1.0032196230638069</v>
      </c>
      <c r="E6" s="665">
        <f>Ciclo1!$I$23</f>
        <v>2.6823534089260193E-2</v>
      </c>
      <c r="F6" s="214">
        <f>Ciclo1!$G$23</f>
        <v>1.0033051302526306</v>
      </c>
      <c r="G6" s="248" t="str">
        <f>Ciclo1!G3:K3</f>
        <v>Cal26041602 c1.xls</v>
      </c>
      <c r="H6" s="78">
        <f t="shared" si="0"/>
        <v>26041602</v>
      </c>
      <c r="I6" s="238" t="str">
        <f>IFERROR(IF(H6&gt;H5, "Correcto", "Revisar"),"---")</f>
        <v>Correcto</v>
      </c>
      <c r="J6" s="243" t="str">
        <f t="shared" si="1"/>
        <v>26041602</v>
      </c>
    </row>
    <row r="7" spans="2:10" x14ac:dyDescent="0.25">
      <c r="B7" s="168" t="s">
        <v>4</v>
      </c>
      <c r="C7" s="58">
        <f>Ciclo2!$G$20</f>
        <v>0.99999877098996537</v>
      </c>
      <c r="D7" s="666">
        <f>Ciclo2!$I$20</f>
        <v>1.0032196230638069</v>
      </c>
      <c r="E7" s="666">
        <f>Ciclo2!$I$23</f>
        <v>2.6823534089260193E-2</v>
      </c>
      <c r="F7" s="59">
        <f>Ciclo2!$G$23</f>
        <v>1.0033051302526306</v>
      </c>
      <c r="G7" s="249" t="str">
        <f>Ciclo2!G3:K3</f>
        <v>Cal26041602 c2.xls</v>
      </c>
      <c r="H7" s="78">
        <f t="shared" si="0"/>
        <v>26041602</v>
      </c>
      <c r="I7" s="238" t="str">
        <f t="shared" ref="I7:I8" si="2">IF(H7&gt;H6, "Correcto", "Revisar")</f>
        <v>Revisar</v>
      </c>
      <c r="J7" s="243" t="str">
        <f t="shared" si="1"/>
        <v>26041602</v>
      </c>
    </row>
    <row r="8" spans="2:10" x14ac:dyDescent="0.25">
      <c r="B8" s="168" t="s">
        <v>5</v>
      </c>
      <c r="C8" s="58">
        <f>Ciclo3!$G$20</f>
        <v>0.99999920975660361</v>
      </c>
      <c r="D8" s="666">
        <f>Ciclo3!$I$20</f>
        <v>1.0046345336426323</v>
      </c>
      <c r="E8" s="666">
        <f>Ciclo3!$I$23</f>
        <v>-0.12617248004229964</v>
      </c>
      <c r="F8" s="59">
        <f>Ciclo3!$G$23</f>
        <v>1.0042284053121286</v>
      </c>
      <c r="G8" s="249" t="str">
        <f>Ciclo3!G3:K3</f>
        <v>Cal26041700 c3.xls</v>
      </c>
      <c r="H8" s="78">
        <f t="shared" si="0"/>
        <v>26041700</v>
      </c>
      <c r="I8" s="238" t="str">
        <f t="shared" si="2"/>
        <v>Correcto</v>
      </c>
      <c r="J8" s="243" t="str">
        <f t="shared" si="1"/>
        <v>26041700</v>
      </c>
    </row>
    <row r="9" spans="2:10" x14ac:dyDescent="0.25">
      <c r="B9" s="243"/>
      <c r="C9" s="243"/>
      <c r="D9" s="243"/>
      <c r="E9" s="243"/>
      <c r="F9" s="243"/>
      <c r="G9" s="243"/>
      <c r="H9" s="243"/>
      <c r="I9" s="243"/>
      <c r="J9" s="243"/>
    </row>
    <row r="10" spans="2:10" x14ac:dyDescent="0.25">
      <c r="B10" s="243"/>
      <c r="C10" s="243"/>
      <c r="D10" s="243"/>
      <c r="E10" s="243"/>
      <c r="F10" s="243"/>
      <c r="G10" s="243"/>
      <c r="H10" s="243"/>
      <c r="I10" s="243"/>
      <c r="J10" s="243"/>
    </row>
    <row r="11" spans="2:10" x14ac:dyDescent="0.25">
      <c r="B11" s="243"/>
      <c r="C11" s="243"/>
      <c r="D11" s="243"/>
      <c r="E11" s="243"/>
      <c r="F11" s="243"/>
      <c r="G11" s="243"/>
      <c r="H11" s="243"/>
      <c r="I11" s="243"/>
      <c r="J11" s="243"/>
    </row>
    <row r="12" spans="2:10" ht="15.75" thickBot="1" x14ac:dyDescent="0.3"/>
    <row r="13" spans="2:10" ht="15.75" thickBot="1" x14ac:dyDescent="0.3">
      <c r="B13" s="21" t="s">
        <v>17</v>
      </c>
      <c r="C13" s="60">
        <f>AVERAGE(C6:C8)</f>
        <v>0.99999891724551138</v>
      </c>
      <c r="D13" s="60">
        <f>AVERAGE(D6:D8)</f>
        <v>1.0036912599234153</v>
      </c>
      <c r="E13" s="60">
        <f>AVERAGE(E6:E8)</f>
        <v>-2.4175137287926418E-2</v>
      </c>
      <c r="F13" s="61">
        <f>AVERAGE(F6:F8)</f>
        <v>1.0036128886057967</v>
      </c>
      <c r="I13" s="120" t="s">
        <v>134</v>
      </c>
      <c r="J13" s="121"/>
    </row>
    <row r="14" spans="2:10" ht="15.75" thickBot="1" x14ac:dyDescent="0.3">
      <c r="I14" s="119">
        <f>(1/D13)*SQRT((1/2)*(SUMSQ(D6:D8)-(1/3)*(SUM(D6:D8))^2))</f>
        <v>8.1389470654610625E-4</v>
      </c>
    </row>
    <row r="15" spans="2:10" ht="15.75" thickBot="1" x14ac:dyDescent="0.3">
      <c r="B15" s="20" t="s">
        <v>357</v>
      </c>
      <c r="C15" s="347">
        <f>_xlfn.STDEV.P(D6:D8)</f>
        <v>6.669952433733862E-4</v>
      </c>
      <c r="D15" s="20" t="s">
        <v>358</v>
      </c>
      <c r="E15" s="236">
        <f>_xlfn.STDEV.P(E6:E8)</f>
        <v>7.2123012724625873E-2</v>
      </c>
    </row>
    <row r="16" spans="2:10" x14ac:dyDescent="0.25">
      <c r="I16" s="120" t="s">
        <v>135</v>
      </c>
      <c r="J16" s="121"/>
    </row>
    <row r="17" spans="1:10" x14ac:dyDescent="0.25">
      <c r="I17" s="237">
        <f>SQRT((1/2)*(SUMSQ(E6:E8)-(1/3)*(SUM(E6:E8)^2)))</f>
        <v>8.8332289943795855E-2</v>
      </c>
    </row>
    <row r="19" spans="1:10" x14ac:dyDescent="0.25">
      <c r="G19" s="932" t="s">
        <v>344</v>
      </c>
      <c r="H19" s="933"/>
      <c r="I19" s="273" t="s">
        <v>310</v>
      </c>
      <c r="J19" s="272" t="s">
        <v>311</v>
      </c>
    </row>
    <row r="20" spans="1:10" x14ac:dyDescent="0.25">
      <c r="B20" s="270" t="s">
        <v>137</v>
      </c>
      <c r="C20" s="270"/>
      <c r="D20" s="270"/>
      <c r="E20" s="271" t="s">
        <v>414</v>
      </c>
      <c r="G20" s="934" t="s">
        <v>343</v>
      </c>
      <c r="H20" s="935"/>
      <c r="I20" s="343">
        <v>6.6000000000000003E-2</v>
      </c>
      <c r="J20" s="73" t="s">
        <v>10</v>
      </c>
    </row>
    <row r="21" spans="1:10" x14ac:dyDescent="0.25">
      <c r="A21" s="1"/>
      <c r="B21" s="270" t="s">
        <v>138</v>
      </c>
      <c r="C21" s="270"/>
      <c r="D21" s="270"/>
      <c r="E21" s="271" t="s">
        <v>415</v>
      </c>
      <c r="F21" s="2"/>
      <c r="G21" s="941" t="s">
        <v>349</v>
      </c>
      <c r="H21" s="942"/>
      <c r="I21" s="343">
        <v>-6.6000000000000003E-2</v>
      </c>
      <c r="J21" s="73" t="s">
        <v>10</v>
      </c>
    </row>
    <row r="22" spans="1:10" x14ac:dyDescent="0.25">
      <c r="A22" s="1"/>
      <c r="B22" s="197"/>
      <c r="C22" s="197"/>
      <c r="D22" s="197"/>
      <c r="E22" s="2"/>
      <c r="F22" s="2"/>
      <c r="G22" s="341" t="s">
        <v>307</v>
      </c>
      <c r="H22" s="342"/>
      <c r="I22" s="340">
        <f>IFERROR(I20+I21, "---")</f>
        <v>0</v>
      </c>
      <c r="J22" s="232" t="s">
        <v>10</v>
      </c>
    </row>
    <row r="23" spans="1:10" x14ac:dyDescent="0.25">
      <c r="A23" s="1"/>
      <c r="B23" s="270" t="s">
        <v>328</v>
      </c>
      <c r="C23" s="301">
        <f>Fotometro!G20</f>
        <v>500</v>
      </c>
      <c r="D23" s="197"/>
      <c r="E23" s="2"/>
      <c r="F23" s="2"/>
      <c r="G23" s="934" t="s">
        <v>342</v>
      </c>
      <c r="H23" s="935"/>
      <c r="I23" s="738">
        <v>0.48</v>
      </c>
      <c r="J23" s="73" t="s">
        <v>309</v>
      </c>
    </row>
    <row r="24" spans="1:10" x14ac:dyDescent="0.25">
      <c r="A24" s="1"/>
      <c r="B24" s="197"/>
      <c r="C24" s="197"/>
      <c r="D24" s="197"/>
      <c r="E24" s="2"/>
      <c r="F24" s="2"/>
      <c r="G24" s="934" t="s">
        <v>350</v>
      </c>
      <c r="H24" s="935"/>
      <c r="I24" s="738">
        <v>1.71</v>
      </c>
      <c r="J24" s="73" t="s">
        <v>309</v>
      </c>
    </row>
    <row r="25" spans="1:10" x14ac:dyDescent="0.25">
      <c r="A25" s="1"/>
      <c r="B25" s="8" t="s">
        <v>12</v>
      </c>
      <c r="C25" s="300">
        <f>Fotometro!C20</f>
        <v>0.99199999999999999</v>
      </c>
      <c r="D25" s="197"/>
      <c r="E25" s="2"/>
      <c r="F25" s="2"/>
      <c r="G25" s="108" t="s">
        <v>308</v>
      </c>
      <c r="H25" s="110"/>
      <c r="I25" s="339">
        <f>IFERROR(I23+I24, "---")</f>
        <v>2.19</v>
      </c>
      <c r="J25" s="73" t="s">
        <v>309</v>
      </c>
    </row>
    <row r="26" spans="1:10" x14ac:dyDescent="0.25">
      <c r="A26" s="1"/>
      <c r="B26" s="8" t="s">
        <v>13</v>
      </c>
      <c r="C26" s="244">
        <f>Fotometro!C21</f>
        <v>0</v>
      </c>
      <c r="D26" s="197"/>
      <c r="E26" s="2"/>
      <c r="F26" s="2"/>
    </row>
    <row r="27" spans="1:10" x14ac:dyDescent="0.25">
      <c r="A27" s="1"/>
      <c r="B27" s="8" t="s">
        <v>323</v>
      </c>
      <c r="C27" s="300">
        <f>Fotometro!C27</f>
        <v>0.99199999999999999</v>
      </c>
      <c r="D27" s="197"/>
      <c r="E27" s="2"/>
      <c r="F27" s="2"/>
    </row>
    <row r="28" spans="1:10" x14ac:dyDescent="0.25">
      <c r="A28" s="1"/>
      <c r="B28" s="8" t="s">
        <v>324</v>
      </c>
      <c r="C28" s="244">
        <f>Fotometro!C28</f>
        <v>0</v>
      </c>
      <c r="D28" s="197"/>
      <c r="E28" s="2"/>
      <c r="F28" s="2"/>
      <c r="G28" s="932" t="s">
        <v>345</v>
      </c>
      <c r="H28" s="933"/>
      <c r="I28" s="273" t="s">
        <v>310</v>
      </c>
      <c r="J28" s="272" t="s">
        <v>311</v>
      </c>
    </row>
    <row r="29" spans="1:10" x14ac:dyDescent="0.25">
      <c r="A29" s="1"/>
      <c r="B29" s="284" t="s">
        <v>325</v>
      </c>
      <c r="D29" s="197"/>
      <c r="E29" s="2"/>
      <c r="F29" s="2"/>
      <c r="G29" s="342" t="s">
        <v>312</v>
      </c>
      <c r="H29" s="342"/>
      <c r="I29" s="343">
        <v>4.2999999999999997E-2</v>
      </c>
      <c r="J29" s="73" t="s">
        <v>313</v>
      </c>
    </row>
    <row r="30" spans="1:10" ht="15.75" thickBot="1" x14ac:dyDescent="0.3">
      <c r="A30" s="1"/>
      <c r="B30" s="3"/>
      <c r="C30" s="4"/>
      <c r="D30" s="4"/>
      <c r="E30" s="4"/>
      <c r="F30" s="4"/>
    </row>
    <row r="31" spans="1:10" x14ac:dyDescent="0.25">
      <c r="A31" s="1"/>
      <c r="B31" s="943" t="s">
        <v>332</v>
      </c>
      <c r="C31" s="944"/>
      <c r="D31" s="945"/>
    </row>
    <row r="32" spans="1:10" ht="15.75" thickBot="1" x14ac:dyDescent="0.3">
      <c r="A32" s="1"/>
      <c r="B32" s="262">
        <f>$D$2</f>
        <v>55</v>
      </c>
      <c r="C32" s="264">
        <f>$G$2</f>
        <v>554</v>
      </c>
      <c r="D32" s="169" t="s">
        <v>8</v>
      </c>
      <c r="E32" s="302" t="s">
        <v>331</v>
      </c>
      <c r="F32" s="295" t="s">
        <v>50</v>
      </c>
      <c r="G32" s="295" t="s">
        <v>329</v>
      </c>
      <c r="H32" s="295" t="s">
        <v>330</v>
      </c>
      <c r="I32" s="296" t="s">
        <v>336</v>
      </c>
      <c r="J32" s="296" t="s">
        <v>337</v>
      </c>
    </row>
    <row r="33" spans="1:19" x14ac:dyDescent="0.25">
      <c r="A33" s="1"/>
      <c r="B33" s="62">
        <f>Ciclo1!$G6</f>
        <v>5.587750000000001E-2</v>
      </c>
      <c r="C33" s="63">
        <f>Ciclo1!$I6</f>
        <v>0.125</v>
      </c>
      <c r="D33" s="64">
        <f>Ciclo1!$K6</f>
        <v>6.912249999999999E-2</v>
      </c>
      <c r="E33" s="303">
        <f>(C33-$C$28)/$C$27</f>
        <v>0.12600806451612903</v>
      </c>
      <c r="F33" s="57">
        <f>E33*$C$25+$C$26</f>
        <v>0.125</v>
      </c>
      <c r="G33" s="57" t="s">
        <v>53</v>
      </c>
      <c r="H33" s="57" t="s">
        <v>53</v>
      </c>
      <c r="I33" s="9">
        <v>1</v>
      </c>
      <c r="J33" s="9">
        <v>-1</v>
      </c>
    </row>
    <row r="34" spans="1:19" x14ac:dyDescent="0.25">
      <c r="A34" s="1"/>
      <c r="B34" s="65">
        <f>Ciclo1!$G7</f>
        <v>44.281229375000002</v>
      </c>
      <c r="C34" s="66">
        <f>Ciclo1!$I7</f>
        <v>44.625</v>
      </c>
      <c r="D34" s="67">
        <f>Ciclo1!$K7</f>
        <v>0.34377062499999766</v>
      </c>
      <c r="E34" s="303">
        <f t="shared" ref="E34:E44" si="3">(C34-$C$28)/$C$27</f>
        <v>44.984879032258064</v>
      </c>
      <c r="F34" s="57">
        <f t="shared" ref="F34:F44" si="4">E34*$C$25+$C$26</f>
        <v>44.625</v>
      </c>
      <c r="G34" s="57">
        <f t="shared" ref="G34:G43" si="5">(F34-B34)/$C$23*100</f>
        <v>6.8754124999999541E-2</v>
      </c>
      <c r="H34" s="57">
        <f t="shared" ref="H34:H43" si="6">(C34-B34)/$C$23*100</f>
        <v>6.8754124999999541E-2</v>
      </c>
      <c r="I34" s="9">
        <v>1</v>
      </c>
      <c r="J34" s="9">
        <v>-1</v>
      </c>
    </row>
    <row r="35" spans="1:19" x14ac:dyDescent="0.25">
      <c r="A35" s="1"/>
      <c r="B35" s="65">
        <f>Ciclo1!$G8</f>
        <v>91.345969625000009</v>
      </c>
      <c r="C35" s="66">
        <f>Ciclo1!$I8</f>
        <v>91</v>
      </c>
      <c r="D35" s="67">
        <f>Ciclo1!$K8</f>
        <v>-0.34596962500000927</v>
      </c>
      <c r="E35" s="303">
        <f t="shared" si="3"/>
        <v>91.733870967741936</v>
      </c>
      <c r="F35" s="57">
        <f t="shared" si="4"/>
        <v>91</v>
      </c>
      <c r="G35" s="57">
        <f t="shared" si="5"/>
        <v>-6.9193925000001849E-2</v>
      </c>
      <c r="H35" s="57">
        <f t="shared" si="6"/>
        <v>-6.9193925000001849E-2</v>
      </c>
      <c r="I35" s="9">
        <v>1</v>
      </c>
      <c r="J35" s="9">
        <v>-1</v>
      </c>
    </row>
    <row r="36" spans="1:19" x14ac:dyDescent="0.25">
      <c r="A36" s="1"/>
      <c r="B36" s="65">
        <f>Ciclo1!$G9</f>
        <v>133.83936174999999</v>
      </c>
      <c r="C36" s="66">
        <f>Ciclo1!$I9</f>
        <v>134.375</v>
      </c>
      <c r="D36" s="67">
        <f>Ciclo1!$K9</f>
        <v>0.5356382500000052</v>
      </c>
      <c r="E36" s="303">
        <f t="shared" si="3"/>
        <v>135.45866935483872</v>
      </c>
      <c r="F36" s="57">
        <f t="shared" si="4"/>
        <v>134.375</v>
      </c>
      <c r="G36" s="57">
        <f t="shared" si="5"/>
        <v>0.10712765000000105</v>
      </c>
      <c r="H36" s="57">
        <f t="shared" si="6"/>
        <v>0.10712765000000105</v>
      </c>
      <c r="I36" s="9">
        <v>1</v>
      </c>
      <c r="J36" s="9">
        <v>-1</v>
      </c>
    </row>
    <row r="37" spans="1:19" x14ac:dyDescent="0.25">
      <c r="A37" s="1"/>
      <c r="B37" s="65">
        <f>Ciclo1!$G10</f>
        <v>178.21156325000001</v>
      </c>
      <c r="C37" s="66">
        <f>Ciclo1!$I10</f>
        <v>178.875</v>
      </c>
      <c r="D37" s="67">
        <f>Ciclo1!$K10</f>
        <v>0.66343674999998825</v>
      </c>
      <c r="E37" s="303">
        <f t="shared" si="3"/>
        <v>180.31754032258064</v>
      </c>
      <c r="F37" s="57">
        <f t="shared" si="4"/>
        <v>178.875</v>
      </c>
      <c r="G37" s="57">
        <f t="shared" si="5"/>
        <v>0.13268734999999765</v>
      </c>
      <c r="H37" s="57">
        <f t="shared" si="6"/>
        <v>0.13268734999999765</v>
      </c>
      <c r="I37" s="9">
        <v>1</v>
      </c>
      <c r="J37" s="9">
        <v>-1</v>
      </c>
    </row>
    <row r="38" spans="1:19" x14ac:dyDescent="0.25">
      <c r="A38" s="1"/>
      <c r="B38" s="65">
        <f>Ciclo1!$G11</f>
        <v>223.38516687500001</v>
      </c>
      <c r="C38" s="66">
        <f>Ciclo1!$I11</f>
        <v>224.5</v>
      </c>
      <c r="D38" s="67">
        <f>Ciclo1!$K11</f>
        <v>1.1148331249999899</v>
      </c>
      <c r="E38" s="303">
        <f t="shared" si="3"/>
        <v>226.31048387096774</v>
      </c>
      <c r="F38" s="57">
        <f t="shared" si="4"/>
        <v>224.5</v>
      </c>
      <c r="G38" s="57">
        <f t="shared" si="5"/>
        <v>0.22296662499999798</v>
      </c>
      <c r="H38" s="57">
        <f t="shared" si="6"/>
        <v>0.22296662499999798</v>
      </c>
      <c r="I38" s="9">
        <v>1</v>
      </c>
      <c r="J38" s="9">
        <v>-1</v>
      </c>
    </row>
    <row r="39" spans="1:19" x14ac:dyDescent="0.25">
      <c r="A39" s="1"/>
      <c r="B39" s="65">
        <f>Ciclo1!$G12</f>
        <v>268.16676325000003</v>
      </c>
      <c r="C39" s="66">
        <f>Ciclo1!$I12</f>
        <v>269</v>
      </c>
      <c r="D39" s="67">
        <f>Ciclo1!$K12</f>
        <v>0.83323674999996911</v>
      </c>
      <c r="E39" s="303">
        <f t="shared" si="3"/>
        <v>271.16935483870969</v>
      </c>
      <c r="F39" s="57">
        <f t="shared" si="4"/>
        <v>269</v>
      </c>
      <c r="G39" s="57">
        <f t="shared" si="5"/>
        <v>0.16664734999999384</v>
      </c>
      <c r="H39" s="57">
        <f t="shared" si="6"/>
        <v>0.16664734999999384</v>
      </c>
      <c r="I39" s="9">
        <v>1</v>
      </c>
      <c r="J39" s="9">
        <v>-1</v>
      </c>
    </row>
    <row r="40" spans="1:19" x14ac:dyDescent="0.25">
      <c r="B40" s="65">
        <f>Ciclo1!$G13</f>
        <v>314.139517125</v>
      </c>
      <c r="C40" s="66">
        <f>Ciclo1!$I13</f>
        <v>315.25</v>
      </c>
      <c r="D40" s="67">
        <f>Ciclo1!$K13</f>
        <v>1.1104828750000024</v>
      </c>
      <c r="E40" s="303">
        <f t="shared" si="3"/>
        <v>317.79233870967744</v>
      </c>
      <c r="F40" s="57">
        <f t="shared" si="4"/>
        <v>315.25</v>
      </c>
      <c r="G40" s="57">
        <f t="shared" si="5"/>
        <v>0.22209657500000049</v>
      </c>
      <c r="H40" s="57">
        <f t="shared" si="6"/>
        <v>0.22209657500000049</v>
      </c>
      <c r="I40" s="9">
        <v>1</v>
      </c>
      <c r="J40" s="9">
        <v>-1</v>
      </c>
    </row>
    <row r="41" spans="1:19" x14ac:dyDescent="0.25">
      <c r="B41" s="65">
        <f>Ciclo1!$G14</f>
        <v>358.07008575000003</v>
      </c>
      <c r="C41" s="66">
        <f>Ciclo1!$I14</f>
        <v>359.125</v>
      </c>
      <c r="D41" s="67">
        <f>Ciclo1!$K14</f>
        <v>1.0549142499999675</v>
      </c>
      <c r="E41" s="303">
        <f t="shared" si="3"/>
        <v>362.02116935483872</v>
      </c>
      <c r="F41" s="57">
        <f t="shared" si="4"/>
        <v>359.125</v>
      </c>
      <c r="G41" s="57">
        <f t="shared" si="5"/>
        <v>0.2109828499999935</v>
      </c>
      <c r="H41" s="57">
        <f t="shared" si="6"/>
        <v>0.2109828499999935</v>
      </c>
      <c r="I41" s="9">
        <v>1</v>
      </c>
      <c r="J41" s="9">
        <v>-1</v>
      </c>
    </row>
    <row r="42" spans="1:19" x14ac:dyDescent="0.25">
      <c r="B42" s="65">
        <f>Ciclo1!$G15</f>
        <v>403.74920374999999</v>
      </c>
      <c r="C42" s="66">
        <f>Ciclo1!$I15</f>
        <v>405.125</v>
      </c>
      <c r="D42" s="67">
        <f>Ciclo1!$K15</f>
        <v>1.3757962500000076</v>
      </c>
      <c r="E42" s="303">
        <f t="shared" si="3"/>
        <v>408.39213709677421</v>
      </c>
      <c r="F42" s="57">
        <f t="shared" si="4"/>
        <v>405.125</v>
      </c>
      <c r="G42" s="57">
        <f t="shared" si="5"/>
        <v>0.27515925000000152</v>
      </c>
      <c r="H42" s="57">
        <f t="shared" si="6"/>
        <v>0.27515925000000152</v>
      </c>
      <c r="I42" s="9">
        <v>1</v>
      </c>
      <c r="J42" s="9">
        <v>-1</v>
      </c>
    </row>
    <row r="43" spans="1:19" x14ac:dyDescent="0.25">
      <c r="B43" s="65">
        <f>Ciclo1!$G16</f>
        <v>448.47861525000008</v>
      </c>
      <c r="C43" s="66">
        <f>Ciclo1!$I16</f>
        <v>449.875</v>
      </c>
      <c r="D43" s="67">
        <f>Ciclo1!$K16</f>
        <v>1.3963847499999247</v>
      </c>
      <c r="E43" s="303">
        <f t="shared" si="3"/>
        <v>453.50302419354841</v>
      </c>
      <c r="F43" s="57">
        <f t="shared" si="4"/>
        <v>449.875</v>
      </c>
      <c r="G43" s="57">
        <f t="shared" si="5"/>
        <v>0.27927694999998492</v>
      </c>
      <c r="H43" s="57">
        <f t="shared" si="6"/>
        <v>0.27927694999998492</v>
      </c>
      <c r="I43" s="9">
        <v>1</v>
      </c>
      <c r="J43" s="9">
        <v>-1</v>
      </c>
    </row>
    <row r="44" spans="1:19" ht="15.75" thickBot="1" x14ac:dyDescent="0.3">
      <c r="B44" s="68">
        <f>Ciclo1!$G17</f>
        <v>-0.10216749999999999</v>
      </c>
      <c r="C44" s="69">
        <f>Ciclo1!$I17</f>
        <v>0</v>
      </c>
      <c r="D44" s="70">
        <f>Ciclo1!$K17</f>
        <v>0.10216749999999999</v>
      </c>
      <c r="E44" s="303">
        <f t="shared" si="3"/>
        <v>0</v>
      </c>
      <c r="F44" s="57">
        <f t="shared" si="4"/>
        <v>0</v>
      </c>
      <c r="G44" s="57" t="s">
        <v>53</v>
      </c>
      <c r="H44" s="57" t="s">
        <v>53</v>
      </c>
      <c r="I44" s="9">
        <v>1</v>
      </c>
      <c r="J44" s="9">
        <v>-1</v>
      </c>
    </row>
    <row r="45" spans="1:19" ht="15.75" thickBot="1" x14ac:dyDescent="0.3">
      <c r="B45" s="13"/>
      <c r="C45" s="13"/>
      <c r="D45" s="13"/>
      <c r="E45" s="13"/>
      <c r="F45" s="13"/>
      <c r="G45" s="13"/>
      <c r="H45" s="13"/>
      <c r="I45" s="13"/>
      <c r="J45" s="13"/>
      <c r="K45" s="13"/>
      <c r="L45" s="13"/>
      <c r="M45" s="13"/>
      <c r="N45" s="13"/>
      <c r="O45" s="13"/>
      <c r="P45" s="13"/>
      <c r="Q45" s="13"/>
      <c r="R45" s="13"/>
      <c r="S45" s="13"/>
    </row>
    <row r="46" spans="1:19" x14ac:dyDescent="0.25">
      <c r="B46" s="943" t="s">
        <v>333</v>
      </c>
      <c r="C46" s="944"/>
      <c r="D46" s="945"/>
      <c r="Q46" s="13"/>
      <c r="R46" s="13"/>
      <c r="S46" s="13"/>
    </row>
    <row r="47" spans="1:19" ht="15.75" thickBot="1" x14ac:dyDescent="0.3">
      <c r="B47" s="17">
        <f>$D$2</f>
        <v>55</v>
      </c>
      <c r="C47" s="18">
        <f>$G$2</f>
        <v>554</v>
      </c>
      <c r="D47" s="19" t="s">
        <v>8</v>
      </c>
      <c r="E47" s="302" t="s">
        <v>331</v>
      </c>
      <c r="F47" s="295" t="s">
        <v>50</v>
      </c>
      <c r="G47" s="295" t="s">
        <v>329</v>
      </c>
      <c r="H47" s="295" t="s">
        <v>330</v>
      </c>
      <c r="I47" s="296" t="s">
        <v>336</v>
      </c>
      <c r="J47" s="296" t="s">
        <v>337</v>
      </c>
      <c r="Q47" s="13"/>
      <c r="R47" s="13"/>
      <c r="S47" s="13"/>
    </row>
    <row r="48" spans="1:19" x14ac:dyDescent="0.25">
      <c r="B48" s="62">
        <f>Ciclo2!$G6</f>
        <v>5.587750000000001E-2</v>
      </c>
      <c r="C48" s="63">
        <f>Ciclo2!$I6</f>
        <v>0.125</v>
      </c>
      <c r="D48" s="64">
        <f>Ciclo2!$K6</f>
        <v>6.912249999999999E-2</v>
      </c>
      <c r="E48" s="303">
        <f>(C48-$C$28)/$C$27</f>
        <v>0.12600806451612903</v>
      </c>
      <c r="F48" s="57">
        <f>E48*$C$25+$C$26</f>
        <v>0.125</v>
      </c>
      <c r="G48" s="57" t="s">
        <v>53</v>
      </c>
      <c r="H48" s="57" t="s">
        <v>53</v>
      </c>
      <c r="I48" s="9">
        <v>1</v>
      </c>
      <c r="J48" s="9">
        <v>-1</v>
      </c>
      <c r="Q48" s="13"/>
      <c r="R48" s="13"/>
      <c r="S48" s="13"/>
    </row>
    <row r="49" spans="2:19" x14ac:dyDescent="0.25">
      <c r="B49" s="65">
        <f>Ciclo2!$G7</f>
        <v>44.281229375000002</v>
      </c>
      <c r="C49" s="66">
        <f>Ciclo2!$I7</f>
        <v>44.625</v>
      </c>
      <c r="D49" s="67">
        <f>Ciclo2!$K7</f>
        <v>0.34377062499999766</v>
      </c>
      <c r="E49" s="303">
        <f t="shared" ref="E49:E59" si="7">(C49-$C$28)/$C$27</f>
        <v>44.984879032258064</v>
      </c>
      <c r="F49" s="57">
        <f t="shared" ref="F49:F59" si="8">E49*$C$25+$C$26</f>
        <v>44.625</v>
      </c>
      <c r="G49" s="57">
        <f t="shared" ref="G49:G58" si="9">(F49-B49)/$C$23*100</f>
        <v>6.8754124999999541E-2</v>
      </c>
      <c r="H49" s="57">
        <f t="shared" ref="H49:H58" si="10">(C49-B49)/$C$23*100</f>
        <v>6.8754124999999541E-2</v>
      </c>
      <c r="I49" s="9">
        <v>1</v>
      </c>
      <c r="J49" s="9">
        <v>-1</v>
      </c>
      <c r="Q49" s="13"/>
      <c r="R49" s="13"/>
      <c r="S49" s="13"/>
    </row>
    <row r="50" spans="2:19" x14ac:dyDescent="0.25">
      <c r="B50" s="65">
        <f>Ciclo2!$G8</f>
        <v>91.345969625000009</v>
      </c>
      <c r="C50" s="66">
        <f>Ciclo2!$I8</f>
        <v>91</v>
      </c>
      <c r="D50" s="67">
        <f>Ciclo2!$K8</f>
        <v>-0.34596962500000927</v>
      </c>
      <c r="E50" s="303">
        <f t="shared" si="7"/>
        <v>91.733870967741936</v>
      </c>
      <c r="F50" s="57">
        <f t="shared" si="8"/>
        <v>91</v>
      </c>
      <c r="G50" s="57">
        <f t="shared" si="9"/>
        <v>-6.9193925000001849E-2</v>
      </c>
      <c r="H50" s="57">
        <f t="shared" si="10"/>
        <v>-6.9193925000001849E-2</v>
      </c>
      <c r="I50" s="9">
        <v>1</v>
      </c>
      <c r="J50" s="9">
        <v>-1</v>
      </c>
      <c r="Q50" s="13"/>
      <c r="R50" s="13"/>
      <c r="S50" s="13"/>
    </row>
    <row r="51" spans="2:19" x14ac:dyDescent="0.25">
      <c r="B51" s="65">
        <f>Ciclo2!$G9</f>
        <v>133.83936174999999</v>
      </c>
      <c r="C51" s="66">
        <f>Ciclo2!$I9</f>
        <v>134.375</v>
      </c>
      <c r="D51" s="67">
        <f>Ciclo2!$K9</f>
        <v>0.5356382500000052</v>
      </c>
      <c r="E51" s="303">
        <f t="shared" si="7"/>
        <v>135.45866935483872</v>
      </c>
      <c r="F51" s="57">
        <f t="shared" si="8"/>
        <v>134.375</v>
      </c>
      <c r="G51" s="57">
        <f t="shared" si="9"/>
        <v>0.10712765000000105</v>
      </c>
      <c r="H51" s="57">
        <f t="shared" si="10"/>
        <v>0.10712765000000105</v>
      </c>
      <c r="I51" s="9">
        <v>1</v>
      </c>
      <c r="J51" s="9">
        <v>-1</v>
      </c>
      <c r="Q51" s="13"/>
      <c r="R51" s="13"/>
      <c r="S51" s="13"/>
    </row>
    <row r="52" spans="2:19" x14ac:dyDescent="0.25">
      <c r="B52" s="65">
        <f>Ciclo2!$G10</f>
        <v>178.21156325000001</v>
      </c>
      <c r="C52" s="66">
        <f>Ciclo2!$I10</f>
        <v>178.875</v>
      </c>
      <c r="D52" s="67">
        <f>Ciclo2!$K10</f>
        <v>0.66343674999998825</v>
      </c>
      <c r="E52" s="303">
        <f t="shared" si="7"/>
        <v>180.31754032258064</v>
      </c>
      <c r="F52" s="57">
        <f t="shared" si="8"/>
        <v>178.875</v>
      </c>
      <c r="G52" s="57">
        <f t="shared" si="9"/>
        <v>0.13268734999999765</v>
      </c>
      <c r="H52" s="57">
        <f t="shared" si="10"/>
        <v>0.13268734999999765</v>
      </c>
      <c r="I52" s="9">
        <v>1</v>
      </c>
      <c r="J52" s="9">
        <v>-1</v>
      </c>
      <c r="Q52" s="13"/>
      <c r="R52" s="13"/>
      <c r="S52" s="13"/>
    </row>
    <row r="53" spans="2:19" x14ac:dyDescent="0.25">
      <c r="B53" s="65">
        <f>Ciclo2!$G11</f>
        <v>223.38516687500001</v>
      </c>
      <c r="C53" s="66">
        <f>Ciclo2!$I11</f>
        <v>224.5</v>
      </c>
      <c r="D53" s="67">
        <f>Ciclo2!$K11</f>
        <v>1.1148331249999899</v>
      </c>
      <c r="E53" s="303">
        <f t="shared" si="7"/>
        <v>226.31048387096774</v>
      </c>
      <c r="F53" s="57">
        <f t="shared" si="8"/>
        <v>224.5</v>
      </c>
      <c r="G53" s="57">
        <f t="shared" si="9"/>
        <v>0.22296662499999798</v>
      </c>
      <c r="H53" s="57">
        <f t="shared" si="10"/>
        <v>0.22296662499999798</v>
      </c>
      <c r="I53" s="9">
        <v>1</v>
      </c>
      <c r="J53" s="9">
        <v>-1</v>
      </c>
      <c r="Q53" s="13"/>
      <c r="R53" s="13"/>
      <c r="S53" s="13"/>
    </row>
    <row r="54" spans="2:19" x14ac:dyDescent="0.25">
      <c r="B54" s="65">
        <f>Ciclo2!$G12</f>
        <v>268.16676325000003</v>
      </c>
      <c r="C54" s="66">
        <f>Ciclo2!$I12</f>
        <v>269</v>
      </c>
      <c r="D54" s="67">
        <f>Ciclo2!$K12</f>
        <v>0.83323674999996911</v>
      </c>
      <c r="E54" s="303">
        <f t="shared" si="7"/>
        <v>271.16935483870969</v>
      </c>
      <c r="F54" s="57">
        <f t="shared" si="8"/>
        <v>269</v>
      </c>
      <c r="G54" s="57">
        <f t="shared" si="9"/>
        <v>0.16664734999999384</v>
      </c>
      <c r="H54" s="57">
        <f t="shared" si="10"/>
        <v>0.16664734999999384</v>
      </c>
      <c r="I54" s="9">
        <v>1</v>
      </c>
      <c r="J54" s="9">
        <v>-1</v>
      </c>
      <c r="Q54" s="13"/>
      <c r="R54" s="13"/>
      <c r="S54" s="13"/>
    </row>
    <row r="55" spans="2:19" x14ac:dyDescent="0.25">
      <c r="B55" s="65">
        <f>Ciclo2!$G13</f>
        <v>314.139517125</v>
      </c>
      <c r="C55" s="66">
        <f>Ciclo2!$I13</f>
        <v>315.25</v>
      </c>
      <c r="D55" s="67">
        <f>Ciclo2!$K13</f>
        <v>1.1104828750000024</v>
      </c>
      <c r="E55" s="303">
        <f t="shared" si="7"/>
        <v>317.79233870967744</v>
      </c>
      <c r="F55" s="57">
        <f t="shared" si="8"/>
        <v>315.25</v>
      </c>
      <c r="G55" s="57">
        <f t="shared" si="9"/>
        <v>0.22209657500000049</v>
      </c>
      <c r="H55" s="57">
        <f t="shared" si="10"/>
        <v>0.22209657500000049</v>
      </c>
      <c r="I55" s="9">
        <v>1</v>
      </c>
      <c r="J55" s="9">
        <v>-1</v>
      </c>
      <c r="Q55" s="13"/>
      <c r="R55" s="13"/>
      <c r="S55" s="13"/>
    </row>
    <row r="56" spans="2:19" x14ac:dyDescent="0.25">
      <c r="B56" s="65">
        <f>Ciclo2!$G14</f>
        <v>358.07008575000003</v>
      </c>
      <c r="C56" s="66">
        <f>Ciclo2!$I14</f>
        <v>359.125</v>
      </c>
      <c r="D56" s="67">
        <f>Ciclo2!$K14</f>
        <v>1.0549142499999675</v>
      </c>
      <c r="E56" s="303">
        <f t="shared" si="7"/>
        <v>362.02116935483872</v>
      </c>
      <c r="F56" s="57">
        <f t="shared" si="8"/>
        <v>359.125</v>
      </c>
      <c r="G56" s="57">
        <f t="shared" si="9"/>
        <v>0.2109828499999935</v>
      </c>
      <c r="H56" s="57">
        <f t="shared" si="10"/>
        <v>0.2109828499999935</v>
      </c>
      <c r="I56" s="9">
        <v>1</v>
      </c>
      <c r="J56" s="9">
        <v>-1</v>
      </c>
      <c r="Q56" s="13"/>
      <c r="R56" s="13"/>
      <c r="S56" s="13"/>
    </row>
    <row r="57" spans="2:19" x14ac:dyDescent="0.25">
      <c r="B57" s="65">
        <f>Ciclo2!$G15</f>
        <v>403.74920374999999</v>
      </c>
      <c r="C57" s="66">
        <f>Ciclo2!$I15</f>
        <v>405.125</v>
      </c>
      <c r="D57" s="67">
        <f>Ciclo2!$K15</f>
        <v>1.3757962500000076</v>
      </c>
      <c r="E57" s="303">
        <f t="shared" si="7"/>
        <v>408.39213709677421</v>
      </c>
      <c r="F57" s="57">
        <f t="shared" si="8"/>
        <v>405.125</v>
      </c>
      <c r="G57" s="57">
        <f t="shared" si="9"/>
        <v>0.27515925000000152</v>
      </c>
      <c r="H57" s="57">
        <f t="shared" si="10"/>
        <v>0.27515925000000152</v>
      </c>
      <c r="I57" s="9">
        <v>1</v>
      </c>
      <c r="J57" s="9">
        <v>-1</v>
      </c>
      <c r="Q57" s="13"/>
      <c r="R57" s="13"/>
      <c r="S57" s="13"/>
    </row>
    <row r="58" spans="2:19" x14ac:dyDescent="0.25">
      <c r="B58" s="65">
        <f>Ciclo2!$G16</f>
        <v>448.47861525000008</v>
      </c>
      <c r="C58" s="66">
        <f>Ciclo2!$I16</f>
        <v>449.875</v>
      </c>
      <c r="D58" s="67">
        <f>Ciclo2!$K16</f>
        <v>1.3963847499999247</v>
      </c>
      <c r="E58" s="303">
        <f t="shared" si="7"/>
        <v>453.50302419354841</v>
      </c>
      <c r="F58" s="57">
        <f t="shared" si="8"/>
        <v>449.875</v>
      </c>
      <c r="G58" s="57">
        <f t="shared" si="9"/>
        <v>0.27927694999998492</v>
      </c>
      <c r="H58" s="57">
        <f t="shared" si="10"/>
        <v>0.27927694999998492</v>
      </c>
      <c r="I58" s="9">
        <v>1</v>
      </c>
      <c r="J58" s="9">
        <v>-1</v>
      </c>
      <c r="Q58" s="13"/>
      <c r="R58" s="13"/>
      <c r="S58" s="13"/>
    </row>
    <row r="59" spans="2:19" ht="15.75" thickBot="1" x14ac:dyDescent="0.3">
      <c r="B59" s="68">
        <f>Ciclo2!$G17</f>
        <v>-0.10216749999999999</v>
      </c>
      <c r="C59" s="69">
        <f>Ciclo2!$I17</f>
        <v>0</v>
      </c>
      <c r="D59" s="70">
        <f>Ciclo2!$K17</f>
        <v>0.10216749999999999</v>
      </c>
      <c r="E59" s="303">
        <f t="shared" si="7"/>
        <v>0</v>
      </c>
      <c r="F59" s="57">
        <f t="shared" si="8"/>
        <v>0</v>
      </c>
      <c r="G59" s="57" t="s">
        <v>53</v>
      </c>
      <c r="H59" s="57" t="s">
        <v>53</v>
      </c>
      <c r="I59" s="9">
        <v>1</v>
      </c>
      <c r="J59" s="9">
        <v>-1</v>
      </c>
      <c r="Q59" s="13"/>
      <c r="R59" s="13"/>
      <c r="S59" s="13"/>
    </row>
    <row r="60" spans="2:19" ht="15.75" thickBot="1" x14ac:dyDescent="0.3">
      <c r="B60" s="13"/>
      <c r="C60" s="13"/>
      <c r="D60" s="13"/>
      <c r="E60" s="13"/>
      <c r="F60" s="13"/>
      <c r="G60" s="13"/>
      <c r="H60" s="13"/>
      <c r="I60" s="13"/>
      <c r="J60" s="13"/>
      <c r="K60" s="13"/>
      <c r="L60" s="13"/>
      <c r="M60" s="13"/>
      <c r="N60" s="13"/>
      <c r="O60" s="13"/>
      <c r="P60" s="13"/>
      <c r="Q60" s="13"/>
      <c r="R60" s="13"/>
      <c r="S60" s="13"/>
    </row>
    <row r="61" spans="2:19" x14ac:dyDescent="0.25">
      <c r="B61" s="943" t="s">
        <v>334</v>
      </c>
      <c r="C61" s="944"/>
      <c r="D61" s="945"/>
      <c r="N61" s="13"/>
      <c r="O61" s="13"/>
      <c r="P61" s="13"/>
      <c r="Q61" s="13"/>
      <c r="R61" s="13"/>
      <c r="S61" s="13"/>
    </row>
    <row r="62" spans="2:19" ht="15.75" thickBot="1" x14ac:dyDescent="0.3">
      <c r="B62" s="17">
        <f>$D$2</f>
        <v>55</v>
      </c>
      <c r="C62" s="18">
        <f>$G$2</f>
        <v>554</v>
      </c>
      <c r="D62" s="19" t="s">
        <v>8</v>
      </c>
      <c r="E62" s="302" t="s">
        <v>331</v>
      </c>
      <c r="F62" s="295" t="s">
        <v>50</v>
      </c>
      <c r="G62" s="295" t="s">
        <v>329</v>
      </c>
      <c r="H62" s="295" t="s">
        <v>330</v>
      </c>
      <c r="I62" s="296" t="s">
        <v>336</v>
      </c>
      <c r="J62" s="296" t="s">
        <v>337</v>
      </c>
      <c r="N62" s="13"/>
      <c r="O62" s="13"/>
      <c r="P62" s="13"/>
      <c r="Q62" s="13"/>
      <c r="R62" s="13"/>
      <c r="S62" s="13"/>
    </row>
    <row r="63" spans="2:19" x14ac:dyDescent="0.25">
      <c r="B63" s="62">
        <f>Ciclo3!$G6</f>
        <v>0.23384599999999997</v>
      </c>
      <c r="C63" s="63">
        <f>Ciclo3!$I6</f>
        <v>0.5</v>
      </c>
      <c r="D63" s="64">
        <f>Ciclo3!$K6</f>
        <v>0.266154</v>
      </c>
      <c r="E63" s="303">
        <f>(C63-$C$28)/$C$27</f>
        <v>0.50403225806451613</v>
      </c>
      <c r="F63" s="57">
        <f>E63*$C$25+$C$26</f>
        <v>0.5</v>
      </c>
      <c r="G63" s="57" t="s">
        <v>53</v>
      </c>
      <c r="H63" s="57" t="s">
        <v>53</v>
      </c>
      <c r="I63" s="9">
        <v>1</v>
      </c>
      <c r="J63" s="9">
        <v>-1</v>
      </c>
      <c r="N63" s="13"/>
      <c r="O63" s="13"/>
      <c r="P63" s="13"/>
      <c r="Q63" s="13"/>
      <c r="R63" s="13"/>
      <c r="S63" s="13"/>
    </row>
    <row r="64" spans="2:19" x14ac:dyDescent="0.25">
      <c r="B64" s="65">
        <f>Ciclo3!$G7</f>
        <v>43.822086249999991</v>
      </c>
      <c r="C64" s="66">
        <f>Ciclo3!$I7</f>
        <v>44</v>
      </c>
      <c r="D64" s="67">
        <f>Ciclo3!$K7</f>
        <v>0.17791375000000897</v>
      </c>
      <c r="E64" s="303">
        <f t="shared" ref="E64:E74" si="11">(C64-$C$28)/$C$27</f>
        <v>44.354838709677416</v>
      </c>
      <c r="F64" s="57">
        <f t="shared" ref="F64:F74" si="12">E64*$C$25+$C$26</f>
        <v>44</v>
      </c>
      <c r="G64" s="57">
        <f t="shared" ref="G64:G73" si="13">(F64-B64)/$C$23*100</f>
        <v>3.55827500000018E-2</v>
      </c>
      <c r="H64" s="57">
        <f t="shared" ref="H64:H73" si="14">(C64-B64)/$C$23*100</f>
        <v>3.55827500000018E-2</v>
      </c>
      <c r="I64" s="9">
        <v>1</v>
      </c>
      <c r="J64" s="9">
        <v>-1</v>
      </c>
      <c r="N64" s="13"/>
      <c r="O64" s="13"/>
      <c r="P64" s="13"/>
      <c r="Q64" s="13"/>
      <c r="R64" s="13"/>
      <c r="S64" s="13"/>
    </row>
    <row r="65" spans="2:19" x14ac:dyDescent="0.25">
      <c r="B65" s="65">
        <f>Ciclo3!$G8</f>
        <v>90.939561874999995</v>
      </c>
      <c r="C65" s="66">
        <f>Ciclo3!$I8</f>
        <v>91.25</v>
      </c>
      <c r="D65" s="67">
        <f>Ciclo3!$K8</f>
        <v>0.31043812500000456</v>
      </c>
      <c r="E65" s="303">
        <f t="shared" si="11"/>
        <v>91.985887096774192</v>
      </c>
      <c r="F65" s="57">
        <f t="shared" si="12"/>
        <v>91.25</v>
      </c>
      <c r="G65" s="57">
        <f t="shared" si="13"/>
        <v>6.2087625000000909E-2</v>
      </c>
      <c r="H65" s="57">
        <f t="shared" si="14"/>
        <v>6.2087625000000909E-2</v>
      </c>
      <c r="I65" s="9">
        <v>1</v>
      </c>
      <c r="J65" s="9">
        <v>-1</v>
      </c>
      <c r="N65" s="13"/>
      <c r="O65" s="13"/>
      <c r="P65" s="13"/>
      <c r="Q65" s="13"/>
      <c r="R65" s="13"/>
      <c r="S65" s="13"/>
    </row>
    <row r="66" spans="2:19" x14ac:dyDescent="0.25">
      <c r="B66" s="65">
        <f>Ciclo3!$G9</f>
        <v>132.80324575</v>
      </c>
      <c r="C66" s="66">
        <f>Ciclo3!$I9</f>
        <v>133.125</v>
      </c>
      <c r="D66" s="67">
        <f>Ciclo3!$K9</f>
        <v>0.32175424999999791</v>
      </c>
      <c r="E66" s="303">
        <f t="shared" si="11"/>
        <v>134.19858870967741</v>
      </c>
      <c r="F66" s="57">
        <f t="shared" si="12"/>
        <v>133.125</v>
      </c>
      <c r="G66" s="57">
        <f t="shared" si="13"/>
        <v>6.4350849999999585E-2</v>
      </c>
      <c r="H66" s="57">
        <f t="shared" si="14"/>
        <v>6.4350849999999585E-2</v>
      </c>
      <c r="I66" s="9">
        <v>1</v>
      </c>
      <c r="J66" s="9">
        <v>-1</v>
      </c>
      <c r="N66" s="13"/>
      <c r="O66" s="13"/>
      <c r="P66" s="13"/>
      <c r="Q66" s="13"/>
      <c r="R66" s="13"/>
      <c r="S66" s="13"/>
    </row>
    <row r="67" spans="2:19" x14ac:dyDescent="0.25">
      <c r="B67" s="65">
        <f>Ciclo3!$G10</f>
        <v>175.5930055</v>
      </c>
      <c r="C67" s="66">
        <f>Ciclo3!$I10</f>
        <v>176.375</v>
      </c>
      <c r="D67" s="67">
        <f>Ciclo3!$K10</f>
        <v>0.78199449999999615</v>
      </c>
      <c r="E67" s="303">
        <f t="shared" si="11"/>
        <v>177.79737903225808</v>
      </c>
      <c r="F67" s="57">
        <f t="shared" si="12"/>
        <v>176.375</v>
      </c>
      <c r="G67" s="57">
        <f t="shared" si="13"/>
        <v>0.15639889999999923</v>
      </c>
      <c r="H67" s="57">
        <f t="shared" si="14"/>
        <v>0.15639889999999923</v>
      </c>
      <c r="I67" s="9">
        <v>1</v>
      </c>
      <c r="J67" s="9">
        <v>-1</v>
      </c>
      <c r="N67" s="13"/>
      <c r="O67" s="13"/>
      <c r="P67" s="13"/>
      <c r="Q67" s="13"/>
      <c r="R67" s="13"/>
      <c r="S67" s="13"/>
    </row>
    <row r="68" spans="2:19" x14ac:dyDescent="0.25">
      <c r="B68" s="65">
        <f>Ciclo3!$G11</f>
        <v>219.21826987500003</v>
      </c>
      <c r="C68" s="66">
        <f>Ciclo3!$I11</f>
        <v>220</v>
      </c>
      <c r="D68" s="67">
        <f>Ciclo3!$K11</f>
        <v>0.7817301249999673</v>
      </c>
      <c r="E68" s="303">
        <f t="shared" si="11"/>
        <v>221.7741935483871</v>
      </c>
      <c r="F68" s="57">
        <f t="shared" si="12"/>
        <v>220</v>
      </c>
      <c r="G68" s="57">
        <f t="shared" si="13"/>
        <v>0.15634602499999345</v>
      </c>
      <c r="H68" s="57">
        <f t="shared" si="14"/>
        <v>0.15634602499999345</v>
      </c>
      <c r="I68" s="9">
        <v>1</v>
      </c>
      <c r="J68" s="9">
        <v>-1</v>
      </c>
      <c r="N68" s="13"/>
      <c r="O68" s="13"/>
      <c r="P68" s="13"/>
      <c r="Q68" s="13"/>
      <c r="R68" s="13"/>
      <c r="S68" s="13"/>
    </row>
    <row r="69" spans="2:19" x14ac:dyDescent="0.25">
      <c r="B69" s="65">
        <f>Ciclo3!$G12</f>
        <v>264.71054399999997</v>
      </c>
      <c r="C69" s="66">
        <f>Ciclo3!$I12</f>
        <v>265.875</v>
      </c>
      <c r="D69" s="67">
        <f>Ciclo3!$K12</f>
        <v>1.1644560000000297</v>
      </c>
      <c r="E69" s="303">
        <f t="shared" si="11"/>
        <v>268.01915322580646</v>
      </c>
      <c r="F69" s="57">
        <f t="shared" si="12"/>
        <v>265.875</v>
      </c>
      <c r="G69" s="57">
        <f t="shared" si="13"/>
        <v>0.23289120000000593</v>
      </c>
      <c r="H69" s="57">
        <f t="shared" si="14"/>
        <v>0.23289120000000593</v>
      </c>
      <c r="I69" s="9">
        <v>1</v>
      </c>
      <c r="J69" s="9">
        <v>-1</v>
      </c>
      <c r="N69" s="13"/>
      <c r="O69" s="13"/>
      <c r="P69" s="13"/>
      <c r="Q69" s="13"/>
      <c r="R69" s="13"/>
      <c r="S69" s="13"/>
    </row>
    <row r="70" spans="2:19" x14ac:dyDescent="0.25">
      <c r="B70" s="65">
        <f>Ciclo3!$G13</f>
        <v>311.19844500000005</v>
      </c>
      <c r="C70" s="66">
        <f>Ciclo3!$I13</f>
        <v>312.625</v>
      </c>
      <c r="D70" s="67">
        <f>Ciclo3!$K13</f>
        <v>1.4265549999999507</v>
      </c>
      <c r="E70" s="303">
        <f t="shared" si="11"/>
        <v>315.14616935483872</v>
      </c>
      <c r="F70" s="57">
        <f t="shared" si="12"/>
        <v>312.625</v>
      </c>
      <c r="G70" s="57">
        <f t="shared" si="13"/>
        <v>0.28531099999999016</v>
      </c>
      <c r="H70" s="57">
        <f t="shared" si="14"/>
        <v>0.28531099999999016</v>
      </c>
      <c r="I70" s="9">
        <v>1</v>
      </c>
      <c r="J70" s="9">
        <v>-1</v>
      </c>
      <c r="N70" s="13"/>
      <c r="O70" s="13"/>
      <c r="P70" s="13"/>
      <c r="Q70" s="13"/>
      <c r="R70" s="13"/>
      <c r="S70" s="13"/>
    </row>
    <row r="71" spans="2:19" x14ac:dyDescent="0.25">
      <c r="B71" s="65">
        <f>Ciclo3!$G14</f>
        <v>355.80963599999995</v>
      </c>
      <c r="C71" s="66">
        <f>Ciclo3!$I14</f>
        <v>357.25</v>
      </c>
      <c r="D71" s="67">
        <f>Ciclo3!$K14</f>
        <v>1.4403640000000451</v>
      </c>
      <c r="E71" s="303">
        <f t="shared" si="11"/>
        <v>360.13104838709677</v>
      </c>
      <c r="F71" s="57">
        <f t="shared" si="12"/>
        <v>357.25</v>
      </c>
      <c r="G71" s="57">
        <f t="shared" si="13"/>
        <v>0.28807280000000901</v>
      </c>
      <c r="H71" s="57">
        <f t="shared" si="14"/>
        <v>0.28807280000000901</v>
      </c>
      <c r="I71" s="9">
        <v>1</v>
      </c>
      <c r="J71" s="9">
        <v>-1</v>
      </c>
      <c r="N71" s="13"/>
      <c r="O71" s="13"/>
      <c r="P71" s="13"/>
      <c r="Q71" s="13"/>
      <c r="R71" s="13"/>
      <c r="S71" s="13"/>
    </row>
    <row r="72" spans="2:19" x14ac:dyDescent="0.25">
      <c r="B72" s="65">
        <f>Ciclo3!$G15</f>
        <v>399.60323700000009</v>
      </c>
      <c r="C72" s="66">
        <f>Ciclo3!$I15</f>
        <v>401.25</v>
      </c>
      <c r="D72" s="67">
        <f>Ciclo3!$K15</f>
        <v>1.6467629999999076</v>
      </c>
      <c r="E72" s="303">
        <f t="shared" si="11"/>
        <v>404.48588709677421</v>
      </c>
      <c r="F72" s="57">
        <f t="shared" si="12"/>
        <v>401.25</v>
      </c>
      <c r="G72" s="57">
        <f t="shared" si="13"/>
        <v>0.32935259999998151</v>
      </c>
      <c r="H72" s="57">
        <f t="shared" si="14"/>
        <v>0.32935259999998151</v>
      </c>
      <c r="I72" s="9">
        <v>1</v>
      </c>
      <c r="J72" s="9">
        <v>-1</v>
      </c>
      <c r="N72" s="13"/>
      <c r="O72" s="13"/>
      <c r="P72" s="13"/>
      <c r="Q72" s="13"/>
      <c r="R72" s="13"/>
      <c r="S72" s="13"/>
    </row>
    <row r="73" spans="2:19" x14ac:dyDescent="0.25">
      <c r="B73" s="65">
        <f>Ciclo3!$G16</f>
        <v>444.61602137500006</v>
      </c>
      <c r="C73" s="66">
        <f>Ciclo3!$I16</f>
        <v>446.625</v>
      </c>
      <c r="D73" s="67">
        <f>Ciclo3!$K16</f>
        <v>2.0089786249999406</v>
      </c>
      <c r="E73" s="303">
        <f t="shared" si="11"/>
        <v>450.22681451612902</v>
      </c>
      <c r="F73" s="57">
        <f t="shared" si="12"/>
        <v>446.625</v>
      </c>
      <c r="G73" s="57">
        <f t="shared" si="13"/>
        <v>0.40179572499998811</v>
      </c>
      <c r="H73" s="57">
        <f t="shared" si="14"/>
        <v>0.40179572499998811</v>
      </c>
      <c r="I73" s="9">
        <v>1</v>
      </c>
      <c r="J73" s="9">
        <v>-1</v>
      </c>
      <c r="N73" s="13"/>
      <c r="O73" s="13"/>
      <c r="P73" s="13"/>
      <c r="Q73" s="13"/>
      <c r="R73" s="13"/>
      <c r="S73" s="13"/>
    </row>
    <row r="74" spans="2:19" ht="15.75" thickBot="1" x14ac:dyDescent="0.3">
      <c r="B74" s="68">
        <f>Ciclo3!$G17</f>
        <v>3.9455999999999991E-2</v>
      </c>
      <c r="C74" s="69">
        <f>Ciclo3!$I17</f>
        <v>-0.5</v>
      </c>
      <c r="D74" s="70">
        <f>Ciclo3!$K17</f>
        <v>-0.53945599999999994</v>
      </c>
      <c r="E74" s="303">
        <f t="shared" si="11"/>
        <v>-0.50403225806451613</v>
      </c>
      <c r="F74" s="57">
        <f t="shared" si="12"/>
        <v>-0.5</v>
      </c>
      <c r="G74" s="57" t="s">
        <v>53</v>
      </c>
      <c r="H74" s="57" t="s">
        <v>53</v>
      </c>
      <c r="I74" s="9">
        <v>1</v>
      </c>
      <c r="J74" s="9">
        <v>-1</v>
      </c>
      <c r="N74" s="13"/>
      <c r="O74" s="13"/>
      <c r="P74" s="13"/>
      <c r="Q74" s="13"/>
      <c r="R74" s="13"/>
      <c r="S74" s="13"/>
    </row>
    <row r="75" spans="2:19" x14ac:dyDescent="0.25">
      <c r="B75" s="13"/>
      <c r="C75" s="13"/>
      <c r="D75" s="13"/>
      <c r="E75" s="13"/>
      <c r="F75" s="13"/>
      <c r="G75" s="13"/>
      <c r="H75" s="13"/>
      <c r="I75" s="13"/>
      <c r="J75" s="13"/>
      <c r="K75" s="13"/>
      <c r="L75" s="13"/>
      <c r="M75" s="13"/>
      <c r="N75" s="13"/>
      <c r="O75" s="13"/>
      <c r="P75" s="13"/>
      <c r="Q75" s="13"/>
      <c r="R75" s="13"/>
      <c r="S75" s="13"/>
    </row>
    <row r="76" spans="2:19" ht="15.75" thickBot="1" x14ac:dyDescent="0.3"/>
    <row r="77" spans="2:19" x14ac:dyDescent="0.25">
      <c r="B77" s="938" t="s">
        <v>335</v>
      </c>
      <c r="C77" s="939"/>
      <c r="D77" s="940"/>
      <c r="N77" s="936" t="s">
        <v>3</v>
      </c>
      <c r="O77" s="937"/>
      <c r="P77" s="936" t="s">
        <v>4</v>
      </c>
      <c r="Q77" s="937"/>
      <c r="R77" s="936" t="s">
        <v>5</v>
      </c>
      <c r="S77" s="937"/>
    </row>
    <row r="78" spans="2:19" ht="15.75" thickBot="1" x14ac:dyDescent="0.3">
      <c r="B78" s="56">
        <f>+$D$2</f>
        <v>55</v>
      </c>
      <c r="C78" s="264">
        <f>+$G$2</f>
        <v>554</v>
      </c>
      <c r="D78" s="304" t="s">
        <v>8</v>
      </c>
      <c r="E78" s="302" t="s">
        <v>331</v>
      </c>
      <c r="F78" s="295" t="s">
        <v>50</v>
      </c>
      <c r="G78" s="295" t="s">
        <v>329</v>
      </c>
      <c r="H78" s="295" t="s">
        <v>330</v>
      </c>
      <c r="I78" s="296" t="s">
        <v>336</v>
      </c>
      <c r="J78" s="296" t="s">
        <v>337</v>
      </c>
      <c r="N78" s="17">
        <f>+$D$2</f>
        <v>55</v>
      </c>
      <c r="O78" s="19">
        <f>+$G$2</f>
        <v>554</v>
      </c>
      <c r="P78" s="17">
        <f>+$D$2</f>
        <v>55</v>
      </c>
      <c r="Q78" s="19">
        <f>+$G$2</f>
        <v>554</v>
      </c>
      <c r="R78" s="17">
        <f>+$D$2</f>
        <v>55</v>
      </c>
      <c r="S78" s="19">
        <f>+$G$2</f>
        <v>554</v>
      </c>
    </row>
    <row r="79" spans="2:19" x14ac:dyDescent="0.25">
      <c r="B79" s="173">
        <f t="shared" ref="B79:B90" si="15">AVERAGE(N79,P79,R79)</f>
        <v>0.11520033333333334</v>
      </c>
      <c r="C79" s="297">
        <f t="shared" ref="C79:C90" si="16">AVERAGE(O79,Q79,S79)</f>
        <v>0.25</v>
      </c>
      <c r="D79" s="64">
        <f>C79-B79</f>
        <v>0.13479966666666665</v>
      </c>
      <c r="E79" s="303">
        <f t="shared" ref="E79:E90" si="17">(C79-$C$28)/$C$27</f>
        <v>0.25201612903225806</v>
      </c>
      <c r="F79" s="57">
        <f>E79*$C$25+$C$26</f>
        <v>0.25</v>
      </c>
      <c r="G79" s="57" t="s">
        <v>53</v>
      </c>
      <c r="H79" s="57" t="s">
        <v>53</v>
      </c>
      <c r="I79" s="9">
        <v>1</v>
      </c>
      <c r="J79" s="9">
        <v>-1</v>
      </c>
      <c r="N79" s="62">
        <f>B33</f>
        <v>5.587750000000001E-2</v>
      </c>
      <c r="O79" s="64">
        <f>C33</f>
        <v>0.125</v>
      </c>
      <c r="P79" s="62">
        <f t="shared" ref="P79:P90" si="18">+B48</f>
        <v>5.587750000000001E-2</v>
      </c>
      <c r="Q79" s="64">
        <f t="shared" ref="Q79:Q90" si="19">+C48</f>
        <v>0.125</v>
      </c>
      <c r="R79" s="62">
        <f t="shared" ref="R79:R90" si="20">+B63</f>
        <v>0.23384599999999997</v>
      </c>
      <c r="S79" s="64">
        <f t="shared" ref="S79:S90" si="21">+C63</f>
        <v>0.5</v>
      </c>
    </row>
    <row r="80" spans="2:19" x14ac:dyDescent="0.25">
      <c r="B80" s="174">
        <f t="shared" si="15"/>
        <v>44.12818166666667</v>
      </c>
      <c r="C80" s="298">
        <f t="shared" si="16"/>
        <v>44.416666666666664</v>
      </c>
      <c r="D80" s="67">
        <f>C80-B80</f>
        <v>0.28848499999999433</v>
      </c>
      <c r="E80" s="303">
        <f t="shared" si="17"/>
        <v>44.774865591397848</v>
      </c>
      <c r="F80" s="57">
        <f t="shared" ref="F80:F90" si="22">E80*$C$25+$C$26</f>
        <v>44.416666666666664</v>
      </c>
      <c r="G80" s="57">
        <f t="shared" ref="G80:G89" si="23">(F80-B80)/$C$23*100</f>
        <v>5.769699999999886E-2</v>
      </c>
      <c r="H80" s="57">
        <f t="shared" ref="H80:H89" si="24">(C80-B80)/$C$23*100</f>
        <v>5.769699999999886E-2</v>
      </c>
      <c r="I80" s="9">
        <v>1</v>
      </c>
      <c r="J80" s="9">
        <v>-1</v>
      </c>
      <c r="N80" s="65">
        <f t="shared" ref="N80:N90" si="25">+B34</f>
        <v>44.281229375000002</v>
      </c>
      <c r="O80" s="67">
        <f t="shared" ref="O80:O90" si="26">+C34</f>
        <v>44.625</v>
      </c>
      <c r="P80" s="65">
        <f t="shared" si="18"/>
        <v>44.281229375000002</v>
      </c>
      <c r="Q80" s="67">
        <f t="shared" si="19"/>
        <v>44.625</v>
      </c>
      <c r="R80" s="65">
        <f t="shared" si="20"/>
        <v>43.822086249999991</v>
      </c>
      <c r="S80" s="67">
        <f t="shared" si="21"/>
        <v>44</v>
      </c>
    </row>
    <row r="81" spans="2:19" x14ac:dyDescent="0.25">
      <c r="B81" s="174">
        <f t="shared" si="15"/>
        <v>91.210500374999995</v>
      </c>
      <c r="C81" s="298">
        <f t="shared" si="16"/>
        <v>91.083333333333329</v>
      </c>
      <c r="D81" s="67">
        <f t="shared" ref="D81:D90" si="27">C81-B81</f>
        <v>-0.12716704166666659</v>
      </c>
      <c r="E81" s="303">
        <f t="shared" si="17"/>
        <v>91.817876344086017</v>
      </c>
      <c r="F81" s="57">
        <f t="shared" si="22"/>
        <v>91.083333333333329</v>
      </c>
      <c r="G81" s="57">
        <f t="shared" si="23"/>
        <v>-2.5433408333333317E-2</v>
      </c>
      <c r="H81" s="57">
        <f t="shared" si="24"/>
        <v>-2.5433408333333317E-2</v>
      </c>
      <c r="I81" s="9">
        <v>1</v>
      </c>
      <c r="J81" s="9">
        <v>-1</v>
      </c>
      <c r="N81" s="65">
        <f t="shared" si="25"/>
        <v>91.345969625000009</v>
      </c>
      <c r="O81" s="67">
        <f t="shared" si="26"/>
        <v>91</v>
      </c>
      <c r="P81" s="65">
        <f t="shared" si="18"/>
        <v>91.345969625000009</v>
      </c>
      <c r="Q81" s="67">
        <f t="shared" si="19"/>
        <v>91</v>
      </c>
      <c r="R81" s="65">
        <f t="shared" si="20"/>
        <v>90.939561874999995</v>
      </c>
      <c r="S81" s="67">
        <f t="shared" si="21"/>
        <v>91.25</v>
      </c>
    </row>
    <row r="82" spans="2:19" x14ac:dyDescent="0.25">
      <c r="B82" s="174">
        <f t="shared" si="15"/>
        <v>133.49398975</v>
      </c>
      <c r="C82" s="298">
        <f t="shared" si="16"/>
        <v>133.95833333333334</v>
      </c>
      <c r="D82" s="67">
        <f t="shared" si="27"/>
        <v>0.46434358333334558</v>
      </c>
      <c r="E82" s="303">
        <f t="shared" si="17"/>
        <v>135.0386424731183</v>
      </c>
      <c r="F82" s="57">
        <f t="shared" si="22"/>
        <v>133.95833333333334</v>
      </c>
      <c r="G82" s="57">
        <f t="shared" si="23"/>
        <v>9.2868716666669113E-2</v>
      </c>
      <c r="H82" s="57">
        <f t="shared" si="24"/>
        <v>9.2868716666669113E-2</v>
      </c>
      <c r="I82" s="9">
        <v>1</v>
      </c>
      <c r="J82" s="9">
        <v>-1</v>
      </c>
      <c r="N82" s="65">
        <f t="shared" si="25"/>
        <v>133.83936174999999</v>
      </c>
      <c r="O82" s="67">
        <f t="shared" si="26"/>
        <v>134.375</v>
      </c>
      <c r="P82" s="65">
        <f t="shared" si="18"/>
        <v>133.83936174999999</v>
      </c>
      <c r="Q82" s="67">
        <f t="shared" si="19"/>
        <v>134.375</v>
      </c>
      <c r="R82" s="65">
        <f t="shared" si="20"/>
        <v>132.80324575</v>
      </c>
      <c r="S82" s="67">
        <f t="shared" si="21"/>
        <v>133.125</v>
      </c>
    </row>
    <row r="83" spans="2:19" x14ac:dyDescent="0.25">
      <c r="B83" s="174">
        <f t="shared" si="15"/>
        <v>177.33871066666666</v>
      </c>
      <c r="C83" s="298">
        <f t="shared" si="16"/>
        <v>178.04166666666666</v>
      </c>
      <c r="D83" s="67">
        <f t="shared" si="27"/>
        <v>0.70295600000000036</v>
      </c>
      <c r="E83" s="303">
        <f t="shared" si="17"/>
        <v>179.47748655913978</v>
      </c>
      <c r="F83" s="57">
        <f t="shared" si="22"/>
        <v>178.04166666666666</v>
      </c>
      <c r="G83" s="57">
        <f t="shared" si="23"/>
        <v>0.14059120000000008</v>
      </c>
      <c r="H83" s="57">
        <f t="shared" si="24"/>
        <v>0.14059120000000008</v>
      </c>
      <c r="I83" s="9">
        <v>1</v>
      </c>
      <c r="J83" s="9">
        <v>-1</v>
      </c>
      <c r="N83" s="65">
        <f t="shared" si="25"/>
        <v>178.21156325000001</v>
      </c>
      <c r="O83" s="67">
        <f t="shared" si="26"/>
        <v>178.875</v>
      </c>
      <c r="P83" s="65">
        <f t="shared" si="18"/>
        <v>178.21156325000001</v>
      </c>
      <c r="Q83" s="67">
        <f t="shared" si="19"/>
        <v>178.875</v>
      </c>
      <c r="R83" s="65">
        <f t="shared" si="20"/>
        <v>175.5930055</v>
      </c>
      <c r="S83" s="67">
        <f t="shared" si="21"/>
        <v>176.375</v>
      </c>
    </row>
    <row r="84" spans="2:19" x14ac:dyDescent="0.25">
      <c r="B84" s="174">
        <f t="shared" si="15"/>
        <v>221.99620120833333</v>
      </c>
      <c r="C84" s="298">
        <f t="shared" si="16"/>
        <v>223</v>
      </c>
      <c r="D84" s="67">
        <f t="shared" si="27"/>
        <v>1.003798791666668</v>
      </c>
      <c r="E84" s="303">
        <f t="shared" si="17"/>
        <v>224.79838709677421</v>
      </c>
      <c r="F84" s="57">
        <f t="shared" si="22"/>
        <v>223</v>
      </c>
      <c r="G84" s="57">
        <f t="shared" si="23"/>
        <v>0.20075975833333359</v>
      </c>
      <c r="H84" s="57">
        <f t="shared" si="24"/>
        <v>0.20075975833333359</v>
      </c>
      <c r="I84" s="9">
        <v>1</v>
      </c>
      <c r="J84" s="9">
        <v>-1</v>
      </c>
      <c r="N84" s="65">
        <f t="shared" si="25"/>
        <v>223.38516687500001</v>
      </c>
      <c r="O84" s="67">
        <f t="shared" si="26"/>
        <v>224.5</v>
      </c>
      <c r="P84" s="65">
        <f t="shared" si="18"/>
        <v>223.38516687500001</v>
      </c>
      <c r="Q84" s="67">
        <f t="shared" si="19"/>
        <v>224.5</v>
      </c>
      <c r="R84" s="65">
        <f t="shared" si="20"/>
        <v>219.21826987500003</v>
      </c>
      <c r="S84" s="67">
        <f t="shared" si="21"/>
        <v>220</v>
      </c>
    </row>
    <row r="85" spans="2:19" x14ac:dyDescent="0.25">
      <c r="B85" s="174">
        <f t="shared" si="15"/>
        <v>267.0146901666667</v>
      </c>
      <c r="C85" s="298">
        <f t="shared" si="16"/>
        <v>267.95833333333331</v>
      </c>
      <c r="D85" s="67">
        <f t="shared" si="27"/>
        <v>0.94364316666661807</v>
      </c>
      <c r="E85" s="303">
        <f t="shared" si="17"/>
        <v>270.11928763440858</v>
      </c>
      <c r="F85" s="57">
        <f t="shared" si="22"/>
        <v>267.95833333333331</v>
      </c>
      <c r="G85" s="57">
        <f t="shared" si="23"/>
        <v>0.18872863333332363</v>
      </c>
      <c r="H85" s="57">
        <f t="shared" si="24"/>
        <v>0.18872863333332363</v>
      </c>
      <c r="I85" s="9">
        <v>1</v>
      </c>
      <c r="J85" s="9">
        <v>-1</v>
      </c>
      <c r="N85" s="65">
        <f t="shared" si="25"/>
        <v>268.16676325000003</v>
      </c>
      <c r="O85" s="67">
        <f t="shared" si="26"/>
        <v>269</v>
      </c>
      <c r="P85" s="65">
        <f t="shared" si="18"/>
        <v>268.16676325000003</v>
      </c>
      <c r="Q85" s="67">
        <f t="shared" si="19"/>
        <v>269</v>
      </c>
      <c r="R85" s="65">
        <f t="shared" si="20"/>
        <v>264.71054399999997</v>
      </c>
      <c r="S85" s="67">
        <f t="shared" si="21"/>
        <v>265.875</v>
      </c>
    </row>
    <row r="86" spans="2:19" x14ac:dyDescent="0.25">
      <c r="B86" s="174">
        <f t="shared" si="15"/>
        <v>313.15915975000001</v>
      </c>
      <c r="C86" s="298">
        <f t="shared" si="16"/>
        <v>314.375</v>
      </c>
      <c r="D86" s="67">
        <f t="shared" si="27"/>
        <v>1.2158402499999852</v>
      </c>
      <c r="E86" s="303">
        <f t="shared" si="17"/>
        <v>316.91028225806451</v>
      </c>
      <c r="F86" s="57">
        <f t="shared" si="22"/>
        <v>314.375</v>
      </c>
      <c r="G86" s="57">
        <f t="shared" si="23"/>
        <v>0.24316804999999705</v>
      </c>
      <c r="H86" s="57">
        <f t="shared" si="24"/>
        <v>0.24316804999999705</v>
      </c>
      <c r="I86" s="9">
        <v>1</v>
      </c>
      <c r="J86" s="9">
        <v>-1</v>
      </c>
      <c r="N86" s="65">
        <f t="shared" si="25"/>
        <v>314.139517125</v>
      </c>
      <c r="O86" s="67">
        <f t="shared" si="26"/>
        <v>315.25</v>
      </c>
      <c r="P86" s="65">
        <f t="shared" si="18"/>
        <v>314.139517125</v>
      </c>
      <c r="Q86" s="67">
        <f t="shared" si="19"/>
        <v>315.25</v>
      </c>
      <c r="R86" s="65">
        <f t="shared" si="20"/>
        <v>311.19844500000005</v>
      </c>
      <c r="S86" s="67">
        <f t="shared" si="21"/>
        <v>312.625</v>
      </c>
    </row>
    <row r="87" spans="2:19" x14ac:dyDescent="0.25">
      <c r="B87" s="174">
        <f t="shared" si="15"/>
        <v>357.31660250000004</v>
      </c>
      <c r="C87" s="298">
        <f t="shared" si="16"/>
        <v>358.5</v>
      </c>
      <c r="D87" s="67">
        <f t="shared" si="27"/>
        <v>1.1833974999999555</v>
      </c>
      <c r="E87" s="303">
        <f t="shared" si="17"/>
        <v>361.39112903225805</v>
      </c>
      <c r="F87" s="57">
        <f t="shared" si="22"/>
        <v>358.5</v>
      </c>
      <c r="G87" s="57">
        <f t="shared" si="23"/>
        <v>0.23667949999999108</v>
      </c>
      <c r="H87" s="57">
        <f t="shared" si="24"/>
        <v>0.23667949999999108</v>
      </c>
      <c r="I87" s="9">
        <v>1</v>
      </c>
      <c r="J87" s="9">
        <v>-1</v>
      </c>
      <c r="N87" s="65">
        <f t="shared" si="25"/>
        <v>358.07008575000003</v>
      </c>
      <c r="O87" s="67">
        <f t="shared" si="26"/>
        <v>359.125</v>
      </c>
      <c r="P87" s="65">
        <f t="shared" si="18"/>
        <v>358.07008575000003</v>
      </c>
      <c r="Q87" s="67">
        <f t="shared" si="19"/>
        <v>359.125</v>
      </c>
      <c r="R87" s="65">
        <f t="shared" si="20"/>
        <v>355.80963599999995</v>
      </c>
      <c r="S87" s="67">
        <f t="shared" si="21"/>
        <v>357.25</v>
      </c>
    </row>
    <row r="88" spans="2:19" x14ac:dyDescent="0.25">
      <c r="B88" s="174">
        <f t="shared" si="15"/>
        <v>402.36721483333332</v>
      </c>
      <c r="C88" s="298">
        <f t="shared" si="16"/>
        <v>403.83333333333331</v>
      </c>
      <c r="D88" s="67">
        <f t="shared" si="27"/>
        <v>1.4661184999999932</v>
      </c>
      <c r="E88" s="303">
        <f t="shared" si="17"/>
        <v>407.09005376344084</v>
      </c>
      <c r="F88" s="57">
        <f t="shared" si="22"/>
        <v>403.83333333333331</v>
      </c>
      <c r="G88" s="57">
        <f t="shared" si="23"/>
        <v>0.29322369999999864</v>
      </c>
      <c r="H88" s="57">
        <f t="shared" si="24"/>
        <v>0.29322369999999864</v>
      </c>
      <c r="I88" s="9">
        <v>1</v>
      </c>
      <c r="J88" s="9">
        <v>-1</v>
      </c>
      <c r="N88" s="65">
        <f t="shared" si="25"/>
        <v>403.74920374999999</v>
      </c>
      <c r="O88" s="67">
        <f t="shared" si="26"/>
        <v>405.125</v>
      </c>
      <c r="P88" s="65">
        <f t="shared" si="18"/>
        <v>403.74920374999999</v>
      </c>
      <c r="Q88" s="67">
        <f t="shared" si="19"/>
        <v>405.125</v>
      </c>
      <c r="R88" s="65">
        <f t="shared" si="20"/>
        <v>399.60323700000009</v>
      </c>
      <c r="S88" s="67">
        <f t="shared" si="21"/>
        <v>401.25</v>
      </c>
    </row>
    <row r="89" spans="2:19" x14ac:dyDescent="0.25">
      <c r="B89" s="174">
        <f t="shared" si="15"/>
        <v>447.19108395833337</v>
      </c>
      <c r="C89" s="298">
        <f t="shared" si="16"/>
        <v>448.79166666666669</v>
      </c>
      <c r="D89" s="67">
        <f t="shared" si="27"/>
        <v>1.6005827083333202</v>
      </c>
      <c r="E89" s="303">
        <f t="shared" si="17"/>
        <v>452.41095430107526</v>
      </c>
      <c r="F89" s="57">
        <f t="shared" si="22"/>
        <v>448.79166666666669</v>
      </c>
      <c r="G89" s="57">
        <f t="shared" si="23"/>
        <v>0.32011654166666403</v>
      </c>
      <c r="H89" s="57">
        <f t="shared" si="24"/>
        <v>0.32011654166666403</v>
      </c>
      <c r="I89" s="9">
        <v>1</v>
      </c>
      <c r="J89" s="9">
        <v>-1</v>
      </c>
      <c r="N89" s="65">
        <f t="shared" si="25"/>
        <v>448.47861525000008</v>
      </c>
      <c r="O89" s="67">
        <f t="shared" si="26"/>
        <v>449.875</v>
      </c>
      <c r="P89" s="65">
        <f t="shared" si="18"/>
        <v>448.47861525000008</v>
      </c>
      <c r="Q89" s="67">
        <f t="shared" si="19"/>
        <v>449.875</v>
      </c>
      <c r="R89" s="65">
        <f t="shared" si="20"/>
        <v>444.61602137500006</v>
      </c>
      <c r="S89" s="67">
        <f t="shared" si="21"/>
        <v>446.625</v>
      </c>
    </row>
    <row r="90" spans="2:19" ht="15.75" thickBot="1" x14ac:dyDescent="0.3">
      <c r="B90" s="175">
        <f t="shared" si="15"/>
        <v>-5.4959666666666664E-2</v>
      </c>
      <c r="C90" s="299">
        <f t="shared" si="16"/>
        <v>-0.16666666666666666</v>
      </c>
      <c r="D90" s="70">
        <f t="shared" si="27"/>
        <v>-0.111707</v>
      </c>
      <c r="E90" s="303">
        <f t="shared" si="17"/>
        <v>-0.16801075268817203</v>
      </c>
      <c r="F90" s="57">
        <f t="shared" si="22"/>
        <v>-0.16666666666666666</v>
      </c>
      <c r="G90" s="57" t="s">
        <v>53</v>
      </c>
      <c r="H90" s="57" t="s">
        <v>53</v>
      </c>
      <c r="I90" s="9">
        <v>1</v>
      </c>
      <c r="J90" s="9">
        <v>-1</v>
      </c>
      <c r="N90" s="68">
        <f t="shared" si="25"/>
        <v>-0.10216749999999999</v>
      </c>
      <c r="O90" s="70">
        <f t="shared" si="26"/>
        <v>0</v>
      </c>
      <c r="P90" s="68">
        <f t="shared" si="18"/>
        <v>-0.10216749999999999</v>
      </c>
      <c r="Q90" s="70">
        <f t="shared" si="19"/>
        <v>0</v>
      </c>
      <c r="R90" s="68">
        <f t="shared" si="20"/>
        <v>3.9455999999999991E-2</v>
      </c>
      <c r="S90" s="70">
        <f t="shared" si="21"/>
        <v>-0.5</v>
      </c>
    </row>
    <row r="91" spans="2:19" ht="15.75" thickBot="1" x14ac:dyDescent="0.3">
      <c r="B91" s="13"/>
      <c r="C91" s="13"/>
      <c r="D91" s="13"/>
      <c r="E91" s="13"/>
      <c r="F91" s="13"/>
      <c r="G91" s="13"/>
      <c r="H91" s="13"/>
      <c r="I91" s="13"/>
      <c r="J91" s="13"/>
      <c r="K91" s="13"/>
      <c r="L91" s="13"/>
      <c r="M91" s="13"/>
      <c r="O91" s="26"/>
      <c r="P91" s="26"/>
    </row>
    <row r="92" spans="2:19" x14ac:dyDescent="0.25">
      <c r="B92" s="246" t="s">
        <v>314</v>
      </c>
      <c r="C92" s="112">
        <f>Ciclo1!$T10</f>
        <v>20.988188976377955</v>
      </c>
      <c r="D92" s="113" t="s">
        <v>9</v>
      </c>
      <c r="E92" s="112">
        <f>Ciclo2!$T10</f>
        <v>20.988188976377955</v>
      </c>
      <c r="F92" s="113" t="s">
        <v>9</v>
      </c>
      <c r="G92" s="112">
        <f>Ciclo3!$T10</f>
        <v>20.389999999999993</v>
      </c>
      <c r="H92" s="71" t="s">
        <v>107</v>
      </c>
      <c r="I92" s="176">
        <f>IFERROR(AVERAGE(C92,E92,G92),"-")</f>
        <v>20.788792650918634</v>
      </c>
      <c r="J92" s="177" t="s">
        <v>109</v>
      </c>
      <c r="K92" s="178">
        <f>MIN(Ciclo1!S10, Ciclo2!S10, Ciclo3!S10)</f>
        <v>19.899999999999999</v>
      </c>
      <c r="L92" s="177" t="s">
        <v>111</v>
      </c>
      <c r="M92" s="178">
        <f>MAX(Ciclo1!U10, Ciclo2!U10, Ciclo3!U10)</f>
        <v>21.5</v>
      </c>
      <c r="N92" s="177" t="s">
        <v>113</v>
      </c>
      <c r="O92" s="181">
        <f>M92-K92</f>
        <v>1.6000000000000014</v>
      </c>
    </row>
    <row r="93" spans="2:19" x14ac:dyDescent="0.25">
      <c r="B93" s="22" t="s">
        <v>315</v>
      </c>
      <c r="C93" s="54">
        <f>Ciclo1!$P10</f>
        <v>31.235669291338567</v>
      </c>
      <c r="D93" s="111" t="s">
        <v>16</v>
      </c>
      <c r="E93" s="54">
        <f>Ciclo2!$P10</f>
        <v>31.235669291338567</v>
      </c>
      <c r="F93" s="111" t="s">
        <v>16</v>
      </c>
      <c r="G93" s="54">
        <f>Ciclo3!$P10</f>
        <v>32.947777777777773</v>
      </c>
      <c r="H93" s="182" t="s">
        <v>41</v>
      </c>
      <c r="I93" s="57">
        <f>IFERROR(AVERAGE(C93,E93,G93),"-")</f>
        <v>31.806372120151636</v>
      </c>
      <c r="J93" s="72" t="s">
        <v>37</v>
      </c>
      <c r="K93" s="57">
        <f>MIN(Ciclo1!O10, Ciclo2!O10, Ciclo3!O10)</f>
        <v>29.490000000000002</v>
      </c>
      <c r="L93" s="72" t="s">
        <v>38</v>
      </c>
      <c r="M93" s="57">
        <f>MAX(Ciclo1!Q10, Ciclo2!Q10, Ciclo3!Q10)</f>
        <v>35.489999999999995</v>
      </c>
      <c r="N93" s="72" t="s">
        <v>115</v>
      </c>
      <c r="O93" s="183">
        <f t="shared" ref="O93:O94" si="28">M93-K93</f>
        <v>5.9999999999999929</v>
      </c>
    </row>
    <row r="94" spans="2:19" ht="15.75" thickBot="1" x14ac:dyDescent="0.3">
      <c r="B94" s="17" t="s">
        <v>316</v>
      </c>
      <c r="C94" s="114">
        <f>Ciclo1!$C47</f>
        <v>850.39335294117643</v>
      </c>
      <c r="D94" s="18" t="s">
        <v>18</v>
      </c>
      <c r="E94" s="114">
        <f>Ciclo2!$C47</f>
        <v>850.39335294117643</v>
      </c>
      <c r="F94" s="18" t="s">
        <v>18</v>
      </c>
      <c r="G94" s="114">
        <f>Ciclo3!$C47</f>
        <v>853.40288888888892</v>
      </c>
      <c r="H94" s="184" t="s">
        <v>108</v>
      </c>
      <c r="I94" s="179">
        <f>IFERROR(AVERAGE(C94,E94,G94),"-")</f>
        <v>851.39653159041393</v>
      </c>
      <c r="J94" s="185" t="s">
        <v>110</v>
      </c>
      <c r="K94" s="180">
        <f>MIN(Ciclo1!D47, Ciclo2!D47, Ciclo3!D47)</f>
        <v>849.19299999999998</v>
      </c>
      <c r="L94" s="185" t="s">
        <v>112</v>
      </c>
      <c r="M94" s="180">
        <f>MAX(Ciclo1!E47, Ciclo2!E47, Ciclo3!E47)</f>
        <v>853.78300000000002</v>
      </c>
      <c r="N94" s="185" t="s">
        <v>114</v>
      </c>
      <c r="O94" s="186">
        <f t="shared" si="28"/>
        <v>4.5900000000000318</v>
      </c>
    </row>
    <row r="95" spans="2:19" x14ac:dyDescent="0.25">
      <c r="B95" s="170" t="s">
        <v>59</v>
      </c>
      <c r="C95" s="171">
        <f>Ciclo1!$V10</f>
        <v>0.26722090416647237</v>
      </c>
      <c r="D95" s="172" t="s">
        <v>59</v>
      </c>
      <c r="E95" s="171">
        <f>Ciclo2!$V10</f>
        <v>0.26722090416647237</v>
      </c>
      <c r="F95" s="172" t="s">
        <v>59</v>
      </c>
      <c r="G95" s="171">
        <f>Ciclo3!$V10</f>
        <v>0.19334062432640825</v>
      </c>
    </row>
    <row r="96" spans="2:19" x14ac:dyDescent="0.25">
      <c r="B96" s="170" t="s">
        <v>297</v>
      </c>
      <c r="C96" s="171">
        <f>Ciclo1!T11</f>
        <v>1.1499999999999986</v>
      </c>
      <c r="D96" s="172" t="s">
        <v>297</v>
      </c>
      <c r="E96" s="171">
        <f>Ciclo2!T11</f>
        <v>1.1499999999999986</v>
      </c>
      <c r="F96" s="172" t="s">
        <v>297</v>
      </c>
      <c r="G96" s="171">
        <f>Ciclo3!T11</f>
        <v>0.95000000000000284</v>
      </c>
    </row>
    <row r="97" spans="2:7" x14ac:dyDescent="0.25">
      <c r="B97" s="22" t="s">
        <v>61</v>
      </c>
      <c r="C97" s="54">
        <f>Ciclo1!$R10</f>
        <v>1.1594166503586445</v>
      </c>
      <c r="D97" s="111" t="s">
        <v>61</v>
      </c>
      <c r="E97" s="54">
        <f>Ciclo2!$R10</f>
        <v>1.1594166503586445</v>
      </c>
      <c r="F97" s="111" t="s">
        <v>61</v>
      </c>
      <c r="G97" s="54">
        <f>Ciclo3!$R10</f>
        <v>0.95217478223296637</v>
      </c>
    </row>
    <row r="98" spans="2:7" x14ac:dyDescent="0.25">
      <c r="B98" s="262" t="s">
        <v>298</v>
      </c>
      <c r="C98" s="263">
        <f>Ciclo1!Q11</f>
        <v>35.089999999999996</v>
      </c>
      <c r="D98" s="264" t="s">
        <v>298</v>
      </c>
      <c r="E98" s="263">
        <f>Ciclo2!Q11</f>
        <v>35.089999999999996</v>
      </c>
      <c r="F98" s="264" t="s">
        <v>298</v>
      </c>
      <c r="G98" s="263">
        <f>Ciclo3!Q11</f>
        <v>35.489999999999995</v>
      </c>
    </row>
    <row r="99" spans="2:7" ht="15.75" thickBot="1" x14ac:dyDescent="0.3">
      <c r="B99" s="17" t="s">
        <v>60</v>
      </c>
      <c r="C99" s="114">
        <f>Ciclo1!$F47</f>
        <v>0.66883951925779905</v>
      </c>
      <c r="D99" s="18" t="s">
        <v>60</v>
      </c>
      <c r="E99" s="114">
        <f>Ciclo2!$F47</f>
        <v>0.66883951925779905</v>
      </c>
      <c r="F99" s="18" t="s">
        <v>60</v>
      </c>
      <c r="G99" s="114">
        <f>Ciclo3!$F47</f>
        <v>0.3336097917231734</v>
      </c>
    </row>
  </sheetData>
  <sheetProtection algorithmName="SHA-512" hashValue="Mworik2t30OyK2S724M4eZTnxWXa2K87ET/atREO6CsQO7aUr63K9/JP4s/Abu8Mf8rlj4TJNFUrr8t32iIPBg==" saltValue="QCMOGStEt8Nm4m4onWVDaw==" spinCount="100000" sheet="1" formatCells="0" formatColumns="0" formatRows="0" insertColumns="0" insertRows="0" insertHyperlinks="0" deleteColumns="0" deleteRows="0" sort="0" autoFilter="0" pivotTables="0"/>
  <mergeCells count="13">
    <mergeCell ref="G19:H19"/>
    <mergeCell ref="G28:H28"/>
    <mergeCell ref="G20:H20"/>
    <mergeCell ref="R77:S77"/>
    <mergeCell ref="B77:D77"/>
    <mergeCell ref="G23:H23"/>
    <mergeCell ref="G21:H21"/>
    <mergeCell ref="G24:H24"/>
    <mergeCell ref="B31:D31"/>
    <mergeCell ref="B46:D46"/>
    <mergeCell ref="B61:D61"/>
    <mergeCell ref="N77:O77"/>
    <mergeCell ref="P77:Q77"/>
  </mergeCells>
  <phoneticPr fontId="14" type="noConversion"/>
  <dataValidations count="1">
    <dataValidation type="list" allowBlank="1" showInputMessage="1" showErrorMessage="1" sqref="E20:E21" xr:uid="{00000000-0002-0000-0100-000000000000}">
      <formula1>"'+++,MAH,JGL"</formula1>
    </dataValidation>
  </dataValidations>
  <pageMargins left="0.7" right="0.7" top="0.75" bottom="0.75" header="0.3" footer="0.3"/>
  <pageSetup orientation="portrait" r:id="rId1"/>
  <rowBreaks count="1" manualBreakCount="1">
    <brk id="91" max="16383" man="1"/>
  </rowBreaks>
  <colBreaks count="1" manualBreakCount="1">
    <brk id="2" max="1048575" man="1"/>
  </colBreaks>
  <ignoredErrors>
    <ignoredError sqref="F33:F44 G34:G43 H34:H43" evalError="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4" tint="-0.249977111117893"/>
  </sheetPr>
  <dimension ref="B1:N57"/>
  <sheetViews>
    <sheetView showGridLines="0" zoomScaleNormal="100" workbookViewId="0">
      <selection activeCell="J14" sqref="J14"/>
    </sheetView>
  </sheetViews>
  <sheetFormatPr baseColWidth="10" defaultColWidth="10.85546875" defaultRowHeight="14.25" x14ac:dyDescent="0.2"/>
  <cols>
    <col min="1" max="1" width="1.28515625" style="6" customWidth="1"/>
    <col min="2" max="2" width="16.140625" style="6" customWidth="1"/>
    <col min="3" max="4" width="17.140625" style="6" customWidth="1"/>
    <col min="5" max="5" width="11.42578125" style="6" bestFit="1" customWidth="1"/>
    <col min="6" max="6" width="10.85546875" style="6"/>
    <col min="7" max="7" width="13" style="6" customWidth="1"/>
    <col min="8" max="8" width="17.140625" style="6" customWidth="1"/>
    <col min="9" max="10" width="14.28515625" style="6" customWidth="1"/>
    <col min="11" max="12" width="13" style="6" bestFit="1" customWidth="1"/>
    <col min="13" max="16384" width="10.85546875" style="6"/>
  </cols>
  <sheetData>
    <row r="1" spans="2:14" ht="6.75" customHeight="1" thickBot="1" x14ac:dyDescent="0.3">
      <c r="C1" s="242"/>
      <c r="D1" s="242"/>
      <c r="E1" s="242"/>
      <c r="F1" s="242"/>
      <c r="G1" s="242"/>
      <c r="H1" s="242"/>
      <c r="I1" s="242"/>
      <c r="J1" s="242"/>
      <c r="K1" s="242"/>
      <c r="L1" s="242"/>
    </row>
    <row r="2" spans="2:14" s="5" customFormat="1" ht="22.7" customHeight="1" thickBot="1" x14ac:dyDescent="0.25">
      <c r="B2" s="946" t="s">
        <v>218</v>
      </c>
      <c r="C2" s="947"/>
      <c r="D2" s="947"/>
      <c r="E2" s="947"/>
      <c r="F2" s="947"/>
      <c r="G2" s="947"/>
      <c r="H2" s="947"/>
      <c r="I2" s="947"/>
      <c r="J2" s="947"/>
      <c r="K2" s="947"/>
      <c r="L2" s="947"/>
      <c r="M2" s="947"/>
      <c r="N2" s="948"/>
    </row>
    <row r="4" spans="2:14" x14ac:dyDescent="0.2">
      <c r="B4" s="154" t="s">
        <v>11</v>
      </c>
      <c r="C4" s="228">
        <v>46126</v>
      </c>
      <c r="D4" s="159"/>
      <c r="E4" s="285" t="s">
        <v>249</v>
      </c>
      <c r="F4" s="286"/>
      <c r="G4" s="227" t="s">
        <v>439</v>
      </c>
    </row>
    <row r="5" spans="2:14" ht="15" thickBot="1" x14ac:dyDescent="0.25">
      <c r="B5" s="153"/>
      <c r="C5" s="153"/>
      <c r="D5" s="159"/>
      <c r="E5" s="160"/>
      <c r="F5" s="161"/>
      <c r="G5" s="220"/>
    </row>
    <row r="6" spans="2:14" ht="15" customHeight="1" x14ac:dyDescent="0.2">
      <c r="B6" s="975" t="s">
        <v>207</v>
      </c>
      <c r="C6" s="976"/>
      <c r="D6" s="159"/>
      <c r="E6" s="285" t="s">
        <v>268</v>
      </c>
      <c r="F6" s="287"/>
      <c r="G6" s="662" t="s">
        <v>440</v>
      </c>
      <c r="H6" s="256"/>
      <c r="I6" s="256"/>
      <c r="J6" s="256"/>
      <c r="K6" s="256"/>
      <c r="L6" s="256"/>
      <c r="M6" s="268"/>
      <c r="N6" s="269"/>
    </row>
    <row r="7" spans="2:14" ht="15.75" customHeight="1" x14ac:dyDescent="0.2">
      <c r="B7" s="977"/>
      <c r="C7" s="978"/>
      <c r="D7" s="161"/>
      <c r="E7" s="161"/>
      <c r="F7" s="161"/>
    </row>
    <row r="8" spans="2:14" ht="15" customHeight="1" thickBot="1" x14ac:dyDescent="0.3">
      <c r="B8" s="979">
        <v>1</v>
      </c>
      <c r="C8" s="980"/>
      <c r="E8" s="285" t="s">
        <v>267</v>
      </c>
      <c r="F8" s="287"/>
      <c r="G8" s="662" t="s">
        <v>441</v>
      </c>
      <c r="H8" s="256"/>
      <c r="I8" s="256"/>
      <c r="J8" s="256"/>
      <c r="K8" s="256"/>
      <c r="L8" s="256"/>
      <c r="M8" s="268"/>
      <c r="N8" s="269"/>
    </row>
    <row r="9" spans="2:14" ht="20.100000000000001" customHeight="1" thickBot="1" x14ac:dyDescent="0.25">
      <c r="B9" s="162" t="s">
        <v>202</v>
      </c>
    </row>
    <row r="10" spans="2:14" ht="22.7" customHeight="1" thickBot="1" x14ac:dyDescent="0.25">
      <c r="B10" s="349" t="s">
        <v>305</v>
      </c>
      <c r="C10" s="350"/>
      <c r="D10" s="350"/>
      <c r="E10" s="351"/>
      <c r="F10" s="348" t="s">
        <v>455</v>
      </c>
      <c r="H10" s="953" t="s">
        <v>318</v>
      </c>
      <c r="I10" s="949" t="s">
        <v>320</v>
      </c>
      <c r="J10" s="951" t="s">
        <v>317</v>
      </c>
      <c r="L10" s="10"/>
    </row>
    <row r="11" spans="2:14" ht="22.7" customHeight="1" thickBot="1" x14ac:dyDescent="0.25">
      <c r="B11" s="162"/>
      <c r="H11" s="954"/>
      <c r="I11" s="950"/>
      <c r="J11" s="952"/>
    </row>
    <row r="12" spans="2:14" ht="15.75" customHeight="1" x14ac:dyDescent="0.2">
      <c r="B12" s="955" t="str">
        <f>IF(F10="SI", Ciclo0!E67, IF(F10="NO","NO MODIFICAR PENDIENTE E INTERCEPTO INICIAL", "Seleccionar valor en celda F10"))</f>
        <v>NO MODIFICAR PENDIENTE E INTERCEPTO INICIAL</v>
      </c>
      <c r="C12" s="956"/>
      <c r="D12" s="956"/>
      <c r="E12" s="956"/>
      <c r="F12" s="957"/>
      <c r="H12" s="288" t="s">
        <v>290</v>
      </c>
      <c r="I12" s="292">
        <v>400</v>
      </c>
      <c r="J12" s="292">
        <v>400</v>
      </c>
      <c r="L12" s="10"/>
    </row>
    <row r="13" spans="2:14" ht="15" thickBot="1" x14ac:dyDescent="0.25">
      <c r="B13" s="958"/>
      <c r="C13" s="959"/>
      <c r="D13" s="959"/>
      <c r="E13" s="959"/>
      <c r="F13" s="960"/>
      <c r="H13" s="289" t="s">
        <v>294</v>
      </c>
      <c r="I13" s="292">
        <v>400</v>
      </c>
      <c r="J13" s="292">
        <v>400</v>
      </c>
    </row>
    <row r="14" spans="2:14" x14ac:dyDescent="0.2">
      <c r="H14" s="155" t="s">
        <v>291</v>
      </c>
    </row>
    <row r="15" spans="2:14" x14ac:dyDescent="0.2">
      <c r="H15" s="162" t="s">
        <v>301</v>
      </c>
    </row>
    <row r="17" spans="2:12" ht="15.75" customHeight="1" x14ac:dyDescent="0.25">
      <c r="B17" s="164" t="s">
        <v>205</v>
      </c>
      <c r="C17" s="163"/>
      <c r="D17" s="163"/>
      <c r="E17" s="981" t="s">
        <v>300</v>
      </c>
      <c r="F17" s="982"/>
      <c r="G17" s="982"/>
      <c r="H17" s="982"/>
      <c r="I17" s="982"/>
      <c r="J17" s="982"/>
      <c r="K17" s="982"/>
      <c r="L17" s="983"/>
    </row>
    <row r="18" spans="2:12" ht="15" x14ac:dyDescent="0.25">
      <c r="B18" s="164"/>
      <c r="C18" s="163"/>
      <c r="D18" s="163"/>
      <c r="E18" s="163"/>
      <c r="F18" s="163"/>
    </row>
    <row r="19" spans="2:12" x14ac:dyDescent="0.2">
      <c r="B19" s="7" t="s">
        <v>274</v>
      </c>
    </row>
    <row r="20" spans="2:12" ht="14.25" customHeight="1" x14ac:dyDescent="0.2">
      <c r="B20" s="344" t="s">
        <v>12</v>
      </c>
      <c r="C20" s="375">
        <v>0.99199999999999999</v>
      </c>
      <c r="E20" s="970" t="s">
        <v>140</v>
      </c>
      <c r="F20" s="970"/>
      <c r="G20" s="376">
        <v>500</v>
      </c>
      <c r="H20" s="136" t="s">
        <v>194</v>
      </c>
    </row>
    <row r="21" spans="2:12" x14ac:dyDescent="0.2">
      <c r="B21" s="8" t="s">
        <v>13</v>
      </c>
      <c r="C21" s="739">
        <v>0</v>
      </c>
    </row>
    <row r="22" spans="2:12" ht="15" x14ac:dyDescent="0.2">
      <c r="B22" s="8" t="s">
        <v>323</v>
      </c>
      <c r="C22" s="345" t="str">
        <f>IF(ISNUMBER(B8), IF(F10="NO", "---", IF(Ciclo0!J66=1, C20, Ciclo0!J14)), "Error")</f>
        <v>---</v>
      </c>
      <c r="E22" s="125" t="s">
        <v>144</v>
      </c>
      <c r="F22" s="280">
        <v>0.9</v>
      </c>
      <c r="H22" s="165" t="s">
        <v>154</v>
      </c>
      <c r="J22" s="229" t="s">
        <v>154</v>
      </c>
      <c r="K22" s="229" t="s">
        <v>154</v>
      </c>
      <c r="L22" s="229" t="s">
        <v>154</v>
      </c>
    </row>
    <row r="23" spans="2:12" ht="15" x14ac:dyDescent="0.2">
      <c r="B23" s="8" t="s">
        <v>324</v>
      </c>
      <c r="C23" s="346" t="str">
        <f>IF(ISNUMBER(B8), IF(F10="NO", "---", IF(Ciclo0!J66=1, C21, Ciclo0!J17)), "Error")</f>
        <v>---</v>
      </c>
      <c r="E23" s="125" t="s">
        <v>141</v>
      </c>
      <c r="F23" s="278">
        <f>G20*F22</f>
        <v>450</v>
      </c>
      <c r="H23" s="166" t="s">
        <v>206</v>
      </c>
      <c r="J23" s="230" t="s">
        <v>263</v>
      </c>
      <c r="K23" s="230" t="s">
        <v>263</v>
      </c>
      <c r="L23" s="230" t="s">
        <v>263</v>
      </c>
    </row>
    <row r="24" spans="2:12" ht="15" x14ac:dyDescent="0.2">
      <c r="B24" s="284" t="s">
        <v>325</v>
      </c>
      <c r="D24" s="10"/>
      <c r="E24" s="125" t="s">
        <v>142</v>
      </c>
      <c r="F24" s="279">
        <f>F23-F23*0.05</f>
        <v>427.5</v>
      </c>
      <c r="H24" s="167" t="s">
        <v>194</v>
      </c>
      <c r="I24" s="10"/>
      <c r="J24" s="231" t="s">
        <v>264</v>
      </c>
      <c r="K24" s="231" t="s">
        <v>266</v>
      </c>
      <c r="L24" s="231" t="s">
        <v>265</v>
      </c>
    </row>
    <row r="25" spans="2:12" ht="15" x14ac:dyDescent="0.25">
      <c r="D25" s="10"/>
      <c r="E25" s="125" t="s">
        <v>143</v>
      </c>
      <c r="F25" s="279">
        <f>F23+F23*0.05</f>
        <v>472.5</v>
      </c>
      <c r="H25" s="127">
        <v>45</v>
      </c>
      <c r="I25" s="10"/>
      <c r="J25" s="167" t="s">
        <v>194</v>
      </c>
      <c r="K25" s="167" t="s">
        <v>194</v>
      </c>
      <c r="L25" s="167" t="s">
        <v>194</v>
      </c>
    </row>
    <row r="26" spans="2:12" ht="15" x14ac:dyDescent="0.25">
      <c r="B26" s="241" t="s">
        <v>278</v>
      </c>
      <c r="C26" s="281" t="s">
        <v>356</v>
      </c>
      <c r="D26" s="10"/>
      <c r="E26" s="155" t="s">
        <v>195</v>
      </c>
      <c r="F26" s="10"/>
      <c r="H26" s="127">
        <v>90</v>
      </c>
      <c r="I26" s="10"/>
      <c r="J26" s="232">
        <v>30</v>
      </c>
      <c r="K26" s="232">
        <v>30</v>
      </c>
      <c r="L26" s="73">
        <v>45</v>
      </c>
    </row>
    <row r="27" spans="2:12" ht="15" x14ac:dyDescent="0.25">
      <c r="B27" s="240" t="s">
        <v>203</v>
      </c>
      <c r="C27" s="375">
        <v>0.99199999999999999</v>
      </c>
      <c r="D27" s="10"/>
      <c r="H27" s="127">
        <v>135</v>
      </c>
      <c r="I27" s="10"/>
      <c r="J27" s="73">
        <v>50</v>
      </c>
      <c r="K27" s="73">
        <v>50</v>
      </c>
      <c r="L27" s="73">
        <v>90</v>
      </c>
    </row>
    <row r="28" spans="2:12" ht="15" x14ac:dyDescent="0.25">
      <c r="B28" s="8" t="s">
        <v>204</v>
      </c>
      <c r="C28" s="739">
        <v>0</v>
      </c>
      <c r="D28" s="10"/>
      <c r="H28" s="127">
        <v>180</v>
      </c>
      <c r="I28" s="10"/>
      <c r="J28" s="73">
        <v>65</v>
      </c>
      <c r="K28" s="73">
        <v>70</v>
      </c>
      <c r="L28" s="73">
        <v>135</v>
      </c>
    </row>
    <row r="29" spans="2:12" ht="15" x14ac:dyDescent="0.25">
      <c r="B29" s="284" t="s">
        <v>322</v>
      </c>
      <c r="D29" s="10"/>
      <c r="H29" s="127">
        <v>225</v>
      </c>
      <c r="I29" s="10"/>
      <c r="J29" s="73">
        <v>80</v>
      </c>
      <c r="K29" s="73">
        <v>90</v>
      </c>
      <c r="L29" s="73">
        <v>180</v>
      </c>
    </row>
    <row r="30" spans="2:12" ht="15" x14ac:dyDescent="0.25">
      <c r="B30" s="162" t="s">
        <v>321</v>
      </c>
      <c r="D30" s="10"/>
      <c r="G30" s="10"/>
      <c r="H30" s="127">
        <v>270</v>
      </c>
      <c r="I30" s="10"/>
      <c r="J30" s="73">
        <v>100</v>
      </c>
      <c r="K30" s="73">
        <v>110</v>
      </c>
      <c r="L30" s="73">
        <v>225</v>
      </c>
    </row>
    <row r="31" spans="2:12" ht="15" x14ac:dyDescent="0.25">
      <c r="D31" s="10"/>
      <c r="F31" s="10"/>
      <c r="G31" s="10"/>
      <c r="H31" s="127">
        <v>315</v>
      </c>
      <c r="I31" s="10"/>
      <c r="J31" s="73">
        <v>115</v>
      </c>
      <c r="K31" s="73">
        <v>130</v>
      </c>
      <c r="L31" s="73">
        <v>270</v>
      </c>
    </row>
    <row r="32" spans="2:12" ht="15" x14ac:dyDescent="0.25">
      <c r="B32" s="51"/>
      <c r="C32" s="971"/>
      <c r="D32" s="973"/>
      <c r="F32" s="10"/>
      <c r="G32" s="10"/>
      <c r="H32" s="127">
        <v>360</v>
      </c>
      <c r="I32" s="10"/>
      <c r="J32" s="73">
        <v>130</v>
      </c>
      <c r="K32" s="73">
        <v>150</v>
      </c>
      <c r="L32" s="73">
        <v>315</v>
      </c>
    </row>
    <row r="33" spans="2:12" ht="15" x14ac:dyDescent="0.25">
      <c r="B33" s="51"/>
      <c r="C33" s="972"/>
      <c r="D33" s="974"/>
      <c r="G33" s="10"/>
      <c r="H33" s="127">
        <v>405</v>
      </c>
      <c r="I33" s="10"/>
      <c r="J33" s="73">
        <v>150</v>
      </c>
      <c r="K33" s="73">
        <v>170</v>
      </c>
      <c r="L33" s="73">
        <v>360</v>
      </c>
    </row>
    <row r="34" spans="2:12" ht="15" x14ac:dyDescent="0.25">
      <c r="B34" s="259" t="s">
        <v>295</v>
      </c>
      <c r="C34" s="265"/>
      <c r="D34" s="266"/>
      <c r="F34" s="10"/>
      <c r="H34" s="127">
        <v>455</v>
      </c>
      <c r="J34" s="73">
        <v>170</v>
      </c>
      <c r="K34" s="73">
        <v>190</v>
      </c>
      <c r="L34" s="73">
        <v>405</v>
      </c>
    </row>
    <row r="35" spans="2:12" ht="15" x14ac:dyDescent="0.25">
      <c r="B35" s="260" t="s">
        <v>296</v>
      </c>
      <c r="C35" s="267"/>
      <c r="D35" s="261"/>
      <c r="J35" s="73">
        <v>185</v>
      </c>
      <c r="K35" s="73">
        <v>225</v>
      </c>
      <c r="L35" s="73">
        <v>455</v>
      </c>
    </row>
    <row r="36" spans="2:12" x14ac:dyDescent="0.2">
      <c r="B36" s="274" t="s">
        <v>304</v>
      </c>
      <c r="C36" s="276" t="s">
        <v>302</v>
      </c>
      <c r="D36" s="274" t="s">
        <v>303</v>
      </c>
    </row>
    <row r="37" spans="2:12" ht="15" x14ac:dyDescent="0.25">
      <c r="B37" s="258" t="s">
        <v>292</v>
      </c>
      <c r="C37" s="282"/>
      <c r="D37" s="277"/>
    </row>
    <row r="38" spans="2:12" ht="15" x14ac:dyDescent="0.25">
      <c r="B38" s="257" t="s">
        <v>293</v>
      </c>
      <c r="C38" s="283"/>
      <c r="D38" s="277"/>
    </row>
    <row r="39" spans="2:12" ht="15" x14ac:dyDescent="0.25">
      <c r="B39" s="162" t="s">
        <v>319</v>
      </c>
      <c r="J39" s="9"/>
      <c r="K39" s="9"/>
      <c r="L39" s="9"/>
    </row>
    <row r="41" spans="2:12" ht="14.25" customHeight="1" x14ac:dyDescent="0.25">
      <c r="B41" s="242" t="s">
        <v>273</v>
      </c>
    </row>
    <row r="42" spans="2:12" ht="14.25" customHeight="1" x14ac:dyDescent="0.2">
      <c r="B42" s="961" t="s">
        <v>458</v>
      </c>
      <c r="C42" s="962"/>
      <c r="D42" s="962"/>
      <c r="E42" s="962"/>
      <c r="F42" s="962"/>
      <c r="G42" s="962"/>
      <c r="H42" s="962"/>
      <c r="I42" s="962"/>
      <c r="J42" s="962"/>
      <c r="K42" s="962"/>
      <c r="L42" s="963"/>
    </row>
    <row r="43" spans="2:12" ht="14.25" customHeight="1" x14ac:dyDescent="0.2">
      <c r="B43" s="964"/>
      <c r="C43" s="965"/>
      <c r="D43" s="965"/>
      <c r="E43" s="965"/>
      <c r="F43" s="965"/>
      <c r="G43" s="965"/>
      <c r="H43" s="965"/>
      <c r="I43" s="965"/>
      <c r="J43" s="965"/>
      <c r="K43" s="965"/>
      <c r="L43" s="966"/>
    </row>
    <row r="44" spans="2:12" ht="14.25" customHeight="1" x14ac:dyDescent="0.2">
      <c r="B44" s="964"/>
      <c r="C44" s="965"/>
      <c r="D44" s="965"/>
      <c r="E44" s="965"/>
      <c r="F44" s="965"/>
      <c r="G44" s="965"/>
      <c r="H44" s="965"/>
      <c r="I44" s="965"/>
      <c r="J44" s="965"/>
      <c r="K44" s="965"/>
      <c r="L44" s="966"/>
    </row>
    <row r="45" spans="2:12" ht="14.25" customHeight="1" x14ac:dyDescent="0.2">
      <c r="B45" s="964"/>
      <c r="C45" s="965"/>
      <c r="D45" s="965"/>
      <c r="E45" s="965"/>
      <c r="F45" s="965"/>
      <c r="G45" s="965"/>
      <c r="H45" s="965"/>
      <c r="I45" s="965"/>
      <c r="J45" s="965"/>
      <c r="K45" s="965"/>
      <c r="L45" s="966"/>
    </row>
    <row r="46" spans="2:12" ht="14.25" customHeight="1" x14ac:dyDescent="0.2">
      <c r="B46" s="964"/>
      <c r="C46" s="965"/>
      <c r="D46" s="965"/>
      <c r="E46" s="965"/>
      <c r="F46" s="965"/>
      <c r="G46" s="965"/>
      <c r="H46" s="965"/>
      <c r="I46" s="965"/>
      <c r="J46" s="965"/>
      <c r="K46" s="965"/>
      <c r="L46" s="966"/>
    </row>
    <row r="47" spans="2:12" ht="14.25" customHeight="1" x14ac:dyDescent="0.2">
      <c r="B47" s="964"/>
      <c r="C47" s="965"/>
      <c r="D47" s="965"/>
      <c r="E47" s="965"/>
      <c r="F47" s="965"/>
      <c r="G47" s="965"/>
      <c r="H47" s="965"/>
      <c r="I47" s="965"/>
      <c r="J47" s="965"/>
      <c r="K47" s="965"/>
      <c r="L47" s="966"/>
    </row>
    <row r="48" spans="2:12" ht="14.25" customHeight="1" x14ac:dyDescent="0.2">
      <c r="B48" s="964"/>
      <c r="C48" s="965"/>
      <c r="D48" s="965"/>
      <c r="E48" s="965"/>
      <c r="F48" s="965"/>
      <c r="G48" s="965"/>
      <c r="H48" s="965"/>
      <c r="I48" s="965"/>
      <c r="J48" s="965"/>
      <c r="K48" s="965"/>
      <c r="L48" s="966"/>
    </row>
    <row r="49" spans="2:12" ht="14.25" customHeight="1" x14ac:dyDescent="0.2">
      <c r="B49" s="964"/>
      <c r="C49" s="965"/>
      <c r="D49" s="965"/>
      <c r="E49" s="965"/>
      <c r="F49" s="965"/>
      <c r="G49" s="965"/>
      <c r="H49" s="965"/>
      <c r="I49" s="965"/>
      <c r="J49" s="965"/>
      <c r="K49" s="965"/>
      <c r="L49" s="966"/>
    </row>
    <row r="50" spans="2:12" ht="14.25" customHeight="1" x14ac:dyDescent="0.2">
      <c r="B50" s="964"/>
      <c r="C50" s="965"/>
      <c r="D50" s="965"/>
      <c r="E50" s="965"/>
      <c r="F50" s="965"/>
      <c r="G50" s="965"/>
      <c r="H50" s="965"/>
      <c r="I50" s="965"/>
      <c r="J50" s="965"/>
      <c r="K50" s="965"/>
      <c r="L50" s="966"/>
    </row>
    <row r="51" spans="2:12" ht="14.25" customHeight="1" x14ac:dyDescent="0.2">
      <c r="B51" s="964"/>
      <c r="C51" s="965"/>
      <c r="D51" s="965"/>
      <c r="E51" s="965"/>
      <c r="F51" s="965"/>
      <c r="G51" s="965"/>
      <c r="H51" s="965"/>
      <c r="I51" s="965"/>
      <c r="J51" s="965"/>
      <c r="K51" s="965"/>
      <c r="L51" s="966"/>
    </row>
    <row r="52" spans="2:12" ht="14.25" customHeight="1" x14ac:dyDescent="0.2">
      <c r="B52" s="964"/>
      <c r="C52" s="965"/>
      <c r="D52" s="965"/>
      <c r="E52" s="965"/>
      <c r="F52" s="965"/>
      <c r="G52" s="965"/>
      <c r="H52" s="965"/>
      <c r="I52" s="965"/>
      <c r="J52" s="965"/>
      <c r="K52" s="965"/>
      <c r="L52" s="966"/>
    </row>
    <row r="53" spans="2:12" ht="14.25" customHeight="1" x14ac:dyDescent="0.2">
      <c r="B53" s="964"/>
      <c r="C53" s="965"/>
      <c r="D53" s="965"/>
      <c r="E53" s="965"/>
      <c r="F53" s="965"/>
      <c r="G53" s="965"/>
      <c r="H53" s="965"/>
      <c r="I53" s="965"/>
      <c r="J53" s="965"/>
      <c r="K53" s="965"/>
      <c r="L53" s="966"/>
    </row>
    <row r="54" spans="2:12" ht="14.25" customHeight="1" x14ac:dyDescent="0.2">
      <c r="B54" s="964"/>
      <c r="C54" s="965"/>
      <c r="D54" s="965"/>
      <c r="E54" s="965"/>
      <c r="F54" s="965"/>
      <c r="G54" s="965"/>
      <c r="H54" s="965"/>
      <c r="I54" s="965"/>
      <c r="J54" s="965"/>
      <c r="K54" s="965"/>
      <c r="L54" s="966"/>
    </row>
    <row r="55" spans="2:12" ht="14.25" customHeight="1" x14ac:dyDescent="0.2">
      <c r="B55" s="964"/>
      <c r="C55" s="965"/>
      <c r="D55" s="965"/>
      <c r="E55" s="965"/>
      <c r="F55" s="965"/>
      <c r="G55" s="965"/>
      <c r="H55" s="965"/>
      <c r="I55" s="965"/>
      <c r="J55" s="965"/>
      <c r="K55" s="965"/>
      <c r="L55" s="966"/>
    </row>
    <row r="56" spans="2:12" ht="14.25" customHeight="1" x14ac:dyDescent="0.2">
      <c r="B56" s="964"/>
      <c r="C56" s="965"/>
      <c r="D56" s="965"/>
      <c r="E56" s="965"/>
      <c r="F56" s="965"/>
      <c r="G56" s="965"/>
      <c r="H56" s="965"/>
      <c r="I56" s="965"/>
      <c r="J56" s="965"/>
      <c r="K56" s="965"/>
      <c r="L56" s="966"/>
    </row>
    <row r="57" spans="2:12" ht="15" customHeight="1" x14ac:dyDescent="0.2">
      <c r="B57" s="967"/>
      <c r="C57" s="968"/>
      <c r="D57" s="968"/>
      <c r="E57" s="968"/>
      <c r="F57" s="968"/>
      <c r="G57" s="968"/>
      <c r="H57" s="968"/>
      <c r="I57" s="968"/>
      <c r="J57" s="968"/>
      <c r="K57" s="968"/>
      <c r="L57" s="969"/>
    </row>
  </sheetData>
  <sheetProtection password="C2C9" sheet="1" formatCells="0" formatColumns="0" formatRows="0" insertColumns="0" insertRows="0" insertHyperlinks="0" deleteColumns="0" deleteRows="0" sort="0" autoFilter="0" pivotTables="0"/>
  <mergeCells count="12">
    <mergeCell ref="B42:L57"/>
    <mergeCell ref="E20:F20"/>
    <mergeCell ref="C32:C33"/>
    <mergeCell ref="D32:D33"/>
    <mergeCell ref="B6:C7"/>
    <mergeCell ref="B8:C8"/>
    <mergeCell ref="E17:L17"/>
    <mergeCell ref="B2:N2"/>
    <mergeCell ref="I10:I11"/>
    <mergeCell ref="J10:J11"/>
    <mergeCell ref="H10:H11"/>
    <mergeCell ref="B12:F13"/>
  </mergeCells>
  <dataValidations count="5">
    <dataValidation type="list" allowBlank="1" showInputMessage="1" showErrorMessage="1" sqref="G4" xr:uid="{00000000-0002-0000-0200-000000000000}">
      <formula1>"Seleccionar,Guest1,Guest2,Guest3"</formula1>
    </dataValidation>
    <dataValidation type="list" allowBlank="1" showInputMessage="1" showErrorMessage="1" sqref="C26" xr:uid="{00000000-0002-0000-0200-000001000000}">
      <formula1>"'ERROR,OK"</formula1>
    </dataValidation>
    <dataValidation type="list" allowBlank="1" showInputMessage="1" showErrorMessage="1" sqref="C37:C38" xr:uid="{00000000-0002-0000-0200-000002000000}">
      <formula1>"'+++,Cumple,No Cumple"</formula1>
    </dataValidation>
    <dataValidation type="list" allowBlank="1" showInputMessage="1" showErrorMessage="1" sqref="F10" xr:uid="{00000000-0002-0000-0200-000003000000}">
      <formula1>"'+++,SI,NO"</formula1>
    </dataValidation>
    <dataValidation type="list" allowBlank="1" showInputMessage="1" showErrorMessage="1" sqref="D37:D38" xr:uid="{00000000-0002-0000-0200-000004000000}">
      <formula1>"'+++,MAH"</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3" id="{5812CFDE-CCAC-4068-8116-C77E53907CCB}">
            <xm:f>Ciclo0!$J$66</xm:f>
            <x14:dxf>
              <fill>
                <patternFill>
                  <bgColor rgb="FF00B050"/>
                </patternFill>
              </fill>
            </x14:dxf>
          </x14:cfRule>
          <xm:sqref>B12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1:CI1766"/>
  <sheetViews>
    <sheetView showGridLines="0" zoomScaleNormal="100" workbookViewId="0">
      <selection activeCell="I65" sqref="I62:J65"/>
    </sheetView>
  </sheetViews>
  <sheetFormatPr baseColWidth="10" defaultColWidth="10.85546875" defaultRowHeight="15" x14ac:dyDescent="0.25"/>
  <cols>
    <col min="1" max="1" width="3" style="11" customWidth="1"/>
    <col min="2" max="2" width="16.42578125" style="11" customWidth="1"/>
    <col min="3" max="6" width="15.7109375" style="11" customWidth="1"/>
    <col min="7" max="7" width="12" style="11" bestFit="1" customWidth="1"/>
    <col min="8" max="8" width="11.28515625" style="11" customWidth="1"/>
    <col min="9" max="9" width="8.42578125" style="11" customWidth="1"/>
    <col min="10" max="10" width="15.28515625" style="11" customWidth="1"/>
    <col min="11" max="11" width="12.140625" style="11" customWidth="1"/>
    <col min="12" max="12" width="3.42578125" style="11" customWidth="1"/>
    <col min="13" max="13" width="15.7109375" style="11" customWidth="1"/>
    <col min="14" max="14" width="3.42578125" style="11" customWidth="1"/>
    <col min="15" max="15" width="23.140625" style="11" customWidth="1"/>
    <col min="16" max="17" width="12.140625" style="11" customWidth="1"/>
    <col min="18" max="18" width="14.85546875" style="11" customWidth="1"/>
    <col min="19" max="19" width="13.28515625" style="11" customWidth="1"/>
    <col min="20" max="20" width="13.85546875" style="11" customWidth="1"/>
    <col min="21" max="21" width="21.42578125" style="11" customWidth="1"/>
    <col min="22" max="24" width="9.28515625" style="11" customWidth="1"/>
    <col min="25" max="25" width="10" style="11" customWidth="1"/>
    <col min="26" max="26" width="14.28515625" style="11" customWidth="1"/>
    <col min="27" max="27" width="10" style="11" customWidth="1"/>
    <col min="28" max="29" width="2.85546875" style="11" customWidth="1"/>
    <col min="30" max="30" width="23.7109375" style="11" customWidth="1"/>
    <col min="31" max="31" width="15" style="11" customWidth="1"/>
    <col min="32" max="32" width="12.42578125" style="11" bestFit="1" customWidth="1"/>
    <col min="33" max="33" width="11.42578125" style="11" customWidth="1"/>
    <col min="34" max="35" width="10.85546875" style="11"/>
    <col min="36" max="36" width="20.85546875" style="11" bestFit="1" customWidth="1"/>
    <col min="37" max="37" width="12.85546875" style="11" customWidth="1"/>
    <col min="38" max="38" width="10.85546875" style="11"/>
    <col min="39" max="39" width="16.42578125" style="252" customWidth="1"/>
    <col min="40" max="46" width="10.85546875" style="252"/>
    <col min="47" max="47" width="10.85546875" style="11"/>
    <col min="48" max="48" width="16.42578125" style="11" customWidth="1"/>
    <col min="49" max="66" width="10.85546875" style="11"/>
    <col min="67" max="67" width="13.28515625" style="11" bestFit="1" customWidth="1"/>
    <col min="68" max="68" width="10.85546875" style="11"/>
    <col min="69" max="69" width="15.42578125" style="252" bestFit="1" customWidth="1"/>
    <col min="70" max="72" width="10.85546875" style="252"/>
    <col min="73" max="73" width="10.85546875" style="11"/>
    <col min="74" max="75" width="15.42578125" style="11" bestFit="1" customWidth="1"/>
    <col min="76" max="76" width="15.42578125" style="11" customWidth="1"/>
    <col min="77" max="78" width="10.85546875" style="11"/>
    <col min="79" max="79" width="16.7109375" style="11" customWidth="1"/>
    <col min="80" max="84" width="10.85546875" style="11"/>
    <col min="85" max="86" width="15.42578125" style="11" bestFit="1" customWidth="1"/>
    <col min="87" max="87" width="15.42578125" style="11" customWidth="1"/>
    <col min="88" max="16384" width="10.85546875" style="11"/>
  </cols>
  <sheetData>
    <row r="1" spans="2:87" ht="15.75" thickBot="1" x14ac:dyDescent="0.3">
      <c r="AM1" s="663" t="s">
        <v>442</v>
      </c>
      <c r="AN1" s="663" t="s">
        <v>443</v>
      </c>
      <c r="AO1" s="664" t="s">
        <v>444</v>
      </c>
      <c r="AP1" s="664" t="s">
        <v>97</v>
      </c>
      <c r="AQ1" s="664" t="s">
        <v>98</v>
      </c>
      <c r="AR1" s="664" t="s">
        <v>447</v>
      </c>
      <c r="AS1" s="664" t="s">
        <v>448</v>
      </c>
      <c r="AT1" s="664" t="s">
        <v>449</v>
      </c>
      <c r="AV1" s="663" t="s">
        <v>442</v>
      </c>
      <c r="AW1" s="663" t="s">
        <v>443</v>
      </c>
      <c r="AX1" s="664" t="s">
        <v>444</v>
      </c>
      <c r="AY1" s="664" t="s">
        <v>97</v>
      </c>
      <c r="AZ1" s="664" t="s">
        <v>98</v>
      </c>
      <c r="BB1" s="318" t="s">
        <v>250</v>
      </c>
      <c r="BC1" s="318" t="s">
        <v>252</v>
      </c>
      <c r="BD1" s="318" t="s">
        <v>251</v>
      </c>
      <c r="BE1" s="318" t="s">
        <v>97</v>
      </c>
      <c r="BF1" s="322" t="s">
        <v>254</v>
      </c>
      <c r="BH1" s="318" t="s">
        <v>250</v>
      </c>
      <c r="BI1" s="318" t="s">
        <v>35</v>
      </c>
      <c r="BJ1" s="318" t="s">
        <v>251</v>
      </c>
      <c r="BK1" s="318" t="s">
        <v>97</v>
      </c>
      <c r="BL1" s="318" t="s">
        <v>253</v>
      </c>
      <c r="BQ1" s="11"/>
      <c r="BR1" s="11"/>
      <c r="BS1" s="11"/>
      <c r="BT1" s="11"/>
      <c r="BW1" s="323">
        <f>BO4</f>
        <v>46128.522916666669</v>
      </c>
      <c r="CA1" s="305"/>
      <c r="CB1" s="311"/>
      <c r="CC1" s="312"/>
      <c r="CF1" s="306"/>
      <c r="CG1" s="323">
        <f>BO3</f>
        <v>46128.472916666666</v>
      </c>
      <c r="CH1" s="323">
        <f>BO4</f>
        <v>46128.522916666669</v>
      </c>
      <c r="CI1" s="307"/>
    </row>
    <row r="2" spans="2:87" ht="15.75" thickBot="1" x14ac:dyDescent="0.3">
      <c r="B2" s="993" t="s">
        <v>44</v>
      </c>
      <c r="C2" s="994"/>
      <c r="D2" s="994"/>
      <c r="E2" s="995"/>
      <c r="F2" s="290"/>
      <c r="G2" s="1002" t="s">
        <v>208</v>
      </c>
      <c r="H2" s="1003"/>
      <c r="I2" s="1003"/>
      <c r="J2" s="1003"/>
      <c r="K2" s="1004"/>
      <c r="L2" s="457"/>
      <c r="M2" s="458"/>
      <c r="O2" s="990" t="s">
        <v>209</v>
      </c>
      <c r="P2" s="991"/>
      <c r="Q2" s="991"/>
      <c r="R2" s="991"/>
      <c r="S2" s="991"/>
      <c r="T2" s="991"/>
      <c r="U2" s="992"/>
      <c r="X2" s="984" t="s">
        <v>257</v>
      </c>
      <c r="Y2" s="985"/>
      <c r="Z2" s="985"/>
      <c r="AA2" s="986"/>
      <c r="AB2" s="74"/>
      <c r="AD2" s="611" t="s">
        <v>223</v>
      </c>
      <c r="AE2" s="611" t="s">
        <v>42</v>
      </c>
      <c r="AM2" s="446">
        <v>46128.472916666666</v>
      </c>
      <c r="AN2" s="447">
        <v>1</v>
      </c>
      <c r="AO2" s="447">
        <v>0</v>
      </c>
      <c r="AP2" s="447" t="s">
        <v>445</v>
      </c>
      <c r="AQ2" s="447"/>
      <c r="AR2" s="447">
        <v>133443</v>
      </c>
      <c r="AS2" s="447">
        <v>111747</v>
      </c>
      <c r="AT2" s="447">
        <v>21.155999999999999</v>
      </c>
      <c r="AV2" s="446">
        <v>46128.472916666666</v>
      </c>
      <c r="AW2" s="447">
        <v>1</v>
      </c>
      <c r="AX2" s="447">
        <v>0</v>
      </c>
      <c r="AY2" s="447" t="s">
        <v>445</v>
      </c>
      <c r="AZ2" s="447">
        <v>0</v>
      </c>
      <c r="BB2" s="74" t="str">
        <f>IFERROR((AO2*10)+AP2, "--")</f>
        <v>--</v>
      </c>
      <c r="BC2" s="11">
        <f>AQ2</f>
        <v>0</v>
      </c>
      <c r="BD2" s="319">
        <v>1</v>
      </c>
      <c r="BE2" s="74">
        <v>1</v>
      </c>
      <c r="BF2" s="324">
        <f>IFERROR(VLOOKUP(BD2, $BB$2:$BC$250, 2, FALSE), "---")</f>
        <v>-6.8465999999999999E-2</v>
      </c>
      <c r="BH2" s="74" t="str">
        <f>IFERROR((AX2*10)+AY2, "--")</f>
        <v>--</v>
      </c>
      <c r="BI2" s="313">
        <f>AZ2</f>
        <v>0</v>
      </c>
      <c r="BJ2" s="319">
        <v>1</v>
      </c>
      <c r="BK2" s="74">
        <v>1</v>
      </c>
      <c r="BL2" s="313">
        <f>IFERROR(VLOOKUP(BJ2, $BH$2:$BI$250, 2, FALSE), "---")</f>
        <v>0</v>
      </c>
      <c r="BN2" s="325" t="s">
        <v>230</v>
      </c>
      <c r="BO2" s="326">
        <f>AD5</f>
        <v>46128.472916666666</v>
      </c>
      <c r="BQ2" s="305"/>
      <c r="BR2" s="11"/>
      <c r="BS2" s="11"/>
      <c r="BT2" s="11"/>
      <c r="BW2" s="321">
        <v>6.9444444444444447E-4</v>
      </c>
      <c r="CA2" s="305"/>
      <c r="CB2" s="311"/>
      <c r="CC2" s="312"/>
      <c r="CG2" s="327" t="e">
        <f>MATCH(CG1,CA1:CA5600, 1)</f>
        <v>#N/A</v>
      </c>
      <c r="CH2" s="306" t="e">
        <f>MATCH(CH1,CA1:CA5600, 1)</f>
        <v>#N/A</v>
      </c>
      <c r="CI2" s="328" t="e">
        <f>CH2+2+CI7</f>
        <v>#N/A</v>
      </c>
    </row>
    <row r="3" spans="2:87" ht="15.75" thickBot="1" x14ac:dyDescent="0.3">
      <c r="B3" s="996"/>
      <c r="C3" s="997"/>
      <c r="D3" s="997"/>
      <c r="E3" s="998"/>
      <c r="F3" s="290"/>
      <c r="G3" s="1014" t="s">
        <v>452</v>
      </c>
      <c r="H3" s="1015"/>
      <c r="I3" s="1015"/>
      <c r="J3" s="1015"/>
      <c r="K3" s="1016"/>
      <c r="M3" s="459"/>
      <c r="O3" s="567" t="s">
        <v>126</v>
      </c>
      <c r="P3" s="568" t="s">
        <v>68</v>
      </c>
      <c r="Q3" s="569">
        <f>P4</f>
        <v>11</v>
      </c>
      <c r="R3" s="569">
        <f>Q3+1</f>
        <v>12</v>
      </c>
      <c r="S3" s="569">
        <f>R3+1</f>
        <v>13</v>
      </c>
      <c r="T3" s="569">
        <f>S3+1</f>
        <v>14</v>
      </c>
      <c r="U3" s="570"/>
      <c r="X3" s="987" t="s">
        <v>454</v>
      </c>
      <c r="Y3" s="988"/>
      <c r="Z3" s="988"/>
      <c r="AA3" s="989"/>
      <c r="AB3" s="74"/>
      <c r="AD3" s="612" t="s">
        <v>212</v>
      </c>
      <c r="AE3" s="612" t="s">
        <v>211</v>
      </c>
      <c r="AG3" s="460"/>
      <c r="AM3" s="446">
        <v>46128.472916666666</v>
      </c>
      <c r="AN3" s="447">
        <v>1</v>
      </c>
      <c r="AO3" s="447">
        <v>0</v>
      </c>
      <c r="AP3" s="447" t="s">
        <v>445</v>
      </c>
      <c r="AQ3" s="447">
        <v>0.39141799999999999</v>
      </c>
      <c r="AR3" s="447">
        <v>133436</v>
      </c>
      <c r="AS3" s="447">
        <v>111743</v>
      </c>
      <c r="AT3" s="447">
        <v>21.169</v>
      </c>
      <c r="AV3" s="446">
        <v>46128.472916666666</v>
      </c>
      <c r="AW3" s="447">
        <v>1</v>
      </c>
      <c r="AX3" s="447">
        <v>0</v>
      </c>
      <c r="AY3" s="447" t="s">
        <v>445</v>
      </c>
      <c r="AZ3" s="447">
        <v>0</v>
      </c>
      <c r="BB3" s="74" t="str">
        <f t="shared" ref="BB3:BB66" si="0">IFERROR((AO3*10)+AP3, "--")</f>
        <v>--</v>
      </c>
      <c r="BC3" s="11">
        <f t="shared" ref="BC3:BC66" si="1">AQ3</f>
        <v>0.39141799999999999</v>
      </c>
      <c r="BD3" s="319">
        <v>2</v>
      </c>
      <c r="BE3" s="74">
        <v>2</v>
      </c>
      <c r="BF3" s="324">
        <f t="shared" ref="BF3:BF49" si="2">IFERROR(VLOOKUP(BD3, $BB$2:$BC$250, 2, FALSE), "---")</f>
        <v>0.14691499999999999</v>
      </c>
      <c r="BH3" s="74" t="str">
        <f t="shared" ref="BH3:BH66" si="3">IFERROR((AX3*10)+AY3, "--")</f>
        <v>--</v>
      </c>
      <c r="BI3" s="313">
        <f t="shared" ref="BI3:BI66" si="4">AZ3</f>
        <v>0</v>
      </c>
      <c r="BJ3" s="319">
        <v>2</v>
      </c>
      <c r="BK3" s="74">
        <v>2</v>
      </c>
      <c r="BL3" s="313">
        <f t="shared" ref="BL3:BL49" si="5">IFERROR(VLOOKUP(BJ3, $BH$2:$BI$250, 2, FALSE), "---")</f>
        <v>0</v>
      </c>
      <c r="BN3" s="329" t="s">
        <v>229</v>
      </c>
      <c r="BO3" s="330">
        <f>MIN(AD5:AD300)</f>
        <v>46128.472916666666</v>
      </c>
      <c r="BQ3" s="305"/>
      <c r="BR3" s="11"/>
      <c r="BS3" s="11"/>
      <c r="BT3" s="11"/>
      <c r="BV3" s="331">
        <f>BO3</f>
        <v>46128.472916666666</v>
      </c>
      <c r="BW3" s="332">
        <f>BW1+BW2</f>
        <v>46128.523611111115</v>
      </c>
      <c r="BX3" s="308"/>
      <c r="CA3" s="305"/>
      <c r="CB3" s="311"/>
      <c r="CC3" s="312"/>
      <c r="CG3" s="333" t="e">
        <f>INDEX(CA1:CA5600, (CG2+CG7), 1)</f>
        <v>#N/A</v>
      </c>
      <c r="CH3" s="332" t="e">
        <f>INDEX(CA1:CA5600, CH2, 1)</f>
        <v>#N/A</v>
      </c>
      <c r="CI3" s="333" t="e">
        <f>INDEX(CA1:CA5600, CI2, 1)</f>
        <v>#N/A</v>
      </c>
    </row>
    <row r="4" spans="2:87" ht="15.75" thickBot="1" x14ac:dyDescent="0.3">
      <c r="B4" s="996"/>
      <c r="C4" s="997"/>
      <c r="D4" s="997"/>
      <c r="E4" s="998"/>
      <c r="F4" s="290"/>
      <c r="G4" s="461"/>
      <c r="H4" s="462"/>
      <c r="M4" s="459"/>
      <c r="O4" s="571" t="s">
        <v>124</v>
      </c>
      <c r="P4" s="78">
        <f>MIN(AF5:AF296)</f>
        <v>11</v>
      </c>
      <c r="Q4" s="572">
        <f>IF(ISNUMBER(AG4), MIN(AG5:AG296), "-")</f>
        <v>21.155999999999999</v>
      </c>
      <c r="R4" s="572">
        <f>IF(ISNUMBER(AH4), MIN(AH5:AH296), "-")</f>
        <v>21.440999999999999</v>
      </c>
      <c r="S4" s="572" t="str">
        <f>IF(ISNUMBER(AI4), MIN(AI5:AI296), "-")</f>
        <v>-</v>
      </c>
      <c r="T4" s="572" t="str">
        <f>IF(ISNUMBER(AJ4), MIN(AJ5:AJ296), "-")</f>
        <v>-</v>
      </c>
      <c r="U4" s="573" t="s">
        <v>129</v>
      </c>
      <c r="AA4" s="293"/>
      <c r="AB4" s="293"/>
      <c r="AD4" s="613" t="s">
        <v>210</v>
      </c>
      <c r="AE4" s="614" t="s">
        <v>210</v>
      </c>
      <c r="AF4" s="463"/>
      <c r="AG4" s="616">
        <f>IFERROR(AVERAGE(AG5:AG305), "-")</f>
        <v>21.312220588235302</v>
      </c>
      <c r="AH4" s="616">
        <f>IFERROR(AVERAGE(AH5:AH300), "-")</f>
        <v>21.611810344827585</v>
      </c>
      <c r="AI4" s="616" t="str">
        <f>IFERROR(AVERAGE(AI5:AI300), "-")</f>
        <v>-</v>
      </c>
      <c r="AJ4" s="616" t="str">
        <f>IFERROR(AVERAGE(AJ5:AJ300), "-")</f>
        <v>-</v>
      </c>
      <c r="AK4" s="108" t="s">
        <v>74</v>
      </c>
      <c r="AM4" s="446">
        <v>46128.473611111112</v>
      </c>
      <c r="AN4" s="447">
        <v>1</v>
      </c>
      <c r="AO4" s="447">
        <v>0</v>
      </c>
      <c r="AP4" s="447" t="s">
        <v>445</v>
      </c>
      <c r="AQ4" s="447">
        <v>-0.21537700000000001</v>
      </c>
      <c r="AR4" s="447">
        <v>133430</v>
      </c>
      <c r="AS4" s="447">
        <v>111739</v>
      </c>
      <c r="AT4" s="447">
        <v>21.178999999999998</v>
      </c>
      <c r="AV4" s="448">
        <v>46128.473611111112</v>
      </c>
      <c r="AW4" s="449">
        <v>1</v>
      </c>
      <c r="AX4" s="450">
        <v>0</v>
      </c>
      <c r="AY4" s="450" t="s">
        <v>445</v>
      </c>
      <c r="AZ4" s="451">
        <v>0</v>
      </c>
      <c r="BB4" s="74" t="str">
        <f t="shared" si="0"/>
        <v>--</v>
      </c>
      <c r="BC4" s="11">
        <f t="shared" si="1"/>
        <v>-0.21537700000000001</v>
      </c>
      <c r="BD4" s="319">
        <v>3</v>
      </c>
      <c r="BE4" s="74">
        <v>3</v>
      </c>
      <c r="BF4" s="324">
        <f t="shared" si="2"/>
        <v>3.4235000000000002E-2</v>
      </c>
      <c r="BH4" s="74" t="str">
        <f t="shared" si="3"/>
        <v>--</v>
      </c>
      <c r="BI4" s="313">
        <f t="shared" si="4"/>
        <v>0</v>
      </c>
      <c r="BJ4" s="319">
        <v>3</v>
      </c>
      <c r="BK4" s="74">
        <v>3</v>
      </c>
      <c r="BL4" s="313">
        <f t="shared" si="5"/>
        <v>0</v>
      </c>
      <c r="BN4" s="334" t="s">
        <v>228</v>
      </c>
      <c r="BO4" s="330">
        <f>MAX(AD5:AD300)</f>
        <v>46128.522916666669</v>
      </c>
      <c r="BQ4" s="305"/>
      <c r="BR4" s="11"/>
      <c r="BS4" s="11"/>
      <c r="BT4" s="11"/>
      <c r="BV4" s="335" t="e">
        <f>MATCH(BV3,BQ2:BQ2800, 1)</f>
        <v>#N/A</v>
      </c>
      <c r="BW4" s="306" t="e">
        <f>MATCH(BW3,BQ2:BQ2800, 1)</f>
        <v>#N/A</v>
      </c>
      <c r="BX4" s="306" t="e">
        <f>BW4+1</f>
        <v>#N/A</v>
      </c>
      <c r="CA4" s="305"/>
      <c r="CB4" s="311"/>
      <c r="CC4" s="312"/>
      <c r="CG4" s="336" t="e">
        <f>CG2+CG7</f>
        <v>#N/A</v>
      </c>
    </row>
    <row r="5" spans="2:87" ht="15.75" thickBot="1" x14ac:dyDescent="0.3">
      <c r="B5" s="996"/>
      <c r="C5" s="997"/>
      <c r="D5" s="997"/>
      <c r="E5" s="998"/>
      <c r="F5" s="290"/>
      <c r="G5" s="512" t="s">
        <v>2</v>
      </c>
      <c r="H5" s="513" t="s">
        <v>54</v>
      </c>
      <c r="I5" s="513" t="s">
        <v>192</v>
      </c>
      <c r="J5" s="513" t="s">
        <v>54</v>
      </c>
      <c r="K5" s="514" t="s">
        <v>8</v>
      </c>
      <c r="M5" s="459"/>
      <c r="O5" s="571" t="s">
        <v>125</v>
      </c>
      <c r="P5" s="78">
        <f>MAX(AF5:AF296)</f>
        <v>12</v>
      </c>
      <c r="Q5" s="574">
        <f>IF(ISNUMBER(AG4), MAX(AG5:AG296), "-")</f>
        <v>21.431000000000001</v>
      </c>
      <c r="R5" s="574">
        <f>IF(ISNUMBER(AH4), MAX(AH5:AH296), "-")</f>
        <v>21.777999999999999</v>
      </c>
      <c r="S5" s="574" t="str">
        <f>IF(ISNUMBER(AI4), MAX(AI5:AI296), "-")</f>
        <v>-</v>
      </c>
      <c r="T5" s="574" t="str">
        <f>IF(ISNUMBER(AJ4), MAX(AJ5:AJ296), "-")</f>
        <v>-</v>
      </c>
      <c r="U5" s="575" t="s">
        <v>130</v>
      </c>
      <c r="X5" s="984" t="s">
        <v>258</v>
      </c>
      <c r="Y5" s="985"/>
      <c r="Z5" s="985"/>
      <c r="AA5" s="986"/>
      <c r="AC5" s="462"/>
      <c r="AD5" s="615">
        <f t="shared" ref="AD5:AD68" si="6">IF(AM2="", "-", AM2)</f>
        <v>46128.472916666666</v>
      </c>
      <c r="AE5" s="73">
        <f t="shared" ref="AE5:AE68" si="7">IF(AT2="", "-", AT2)</f>
        <v>21.155999999999999</v>
      </c>
      <c r="AF5" s="608">
        <f>IF(ISNUMBER(AE5), HOUR(AD5), "-")</f>
        <v>11</v>
      </c>
      <c r="AG5" s="609">
        <f t="shared" ref="AG5:AG68" si="8">IF(AF5=$Q$3, AE5, "-")</f>
        <v>21.155999999999999</v>
      </c>
      <c r="AH5" s="609" t="str">
        <f t="shared" ref="AH5:AH68" si="9">IF(AF5=$R$3, AE5, "-")</f>
        <v>-</v>
      </c>
      <c r="AI5" s="609" t="str">
        <f t="shared" ref="AI5:AI68" si="10">IF(AF5=$S$3, AE5, "-")</f>
        <v>-</v>
      </c>
      <c r="AJ5" s="609" t="str">
        <f t="shared" ref="AJ5:AJ68" si="11">IF(AF5=$T$3, AE5, "-")</f>
        <v>-</v>
      </c>
      <c r="AK5" s="610" t="s">
        <v>128</v>
      </c>
      <c r="AM5" s="446">
        <v>46128.473611111112</v>
      </c>
      <c r="AN5" s="447">
        <v>1</v>
      </c>
      <c r="AO5" s="447">
        <v>0</v>
      </c>
      <c r="AP5" s="447" t="s">
        <v>445</v>
      </c>
      <c r="AQ5" s="447">
        <v>6.8462999999999996E-2</v>
      </c>
      <c r="AR5" s="447">
        <v>133432</v>
      </c>
      <c r="AS5" s="447">
        <v>111741</v>
      </c>
      <c r="AT5" s="447">
        <v>21.189</v>
      </c>
      <c r="AV5" s="448">
        <v>46128.473611111112</v>
      </c>
      <c r="AW5" s="449">
        <v>1</v>
      </c>
      <c r="AX5" s="450">
        <v>0</v>
      </c>
      <c r="AY5" s="450" t="s">
        <v>445</v>
      </c>
      <c r="AZ5" s="451">
        <v>0</v>
      </c>
      <c r="BB5" s="74" t="str">
        <f t="shared" si="0"/>
        <v>--</v>
      </c>
      <c r="BC5" s="11">
        <f t="shared" si="1"/>
        <v>6.8462999999999996E-2</v>
      </c>
      <c r="BD5" s="319">
        <v>4</v>
      </c>
      <c r="BE5" s="74">
        <v>4</v>
      </c>
      <c r="BF5" s="324">
        <f t="shared" si="2"/>
        <v>-9.7744999999999999E-2</v>
      </c>
      <c r="BH5" s="74" t="str">
        <f t="shared" si="3"/>
        <v>--</v>
      </c>
      <c r="BI5" s="313">
        <f t="shared" si="4"/>
        <v>0</v>
      </c>
      <c r="BJ5" s="319">
        <v>4</v>
      </c>
      <c r="BK5" s="74">
        <v>4</v>
      </c>
      <c r="BL5" s="313">
        <f t="shared" si="5"/>
        <v>0</v>
      </c>
      <c r="BQ5" s="305"/>
      <c r="BR5" s="11"/>
      <c r="BS5" s="11"/>
      <c r="BT5" s="11"/>
      <c r="BV5" s="337" t="e">
        <f>INDEX(BQ2:BR2800, BV4, 1)</f>
        <v>#N/A</v>
      </c>
      <c r="BW5" s="332" t="e">
        <f>INDEX(BQ2:BQ2800, BW4, 1)</f>
        <v>#N/A</v>
      </c>
      <c r="BX5" s="333" t="e">
        <f>INDEX(BQ2:BQ2800, BX4, 1)</f>
        <v>#N/A</v>
      </c>
      <c r="CA5" s="305"/>
      <c r="CB5" s="311"/>
      <c r="CC5" s="312"/>
      <c r="CG5" s="332" t="e">
        <f>INDEX(CA1:CA5600, (CG2+0), 1)</f>
        <v>#N/A</v>
      </c>
      <c r="CI5" s="332" t="e">
        <f>INDEX(CA1:CA5600, CH2, 1)</f>
        <v>#N/A</v>
      </c>
    </row>
    <row r="6" spans="2:87" ht="15" customHeight="1" thickBot="1" x14ac:dyDescent="0.3">
      <c r="B6" s="996"/>
      <c r="C6" s="997"/>
      <c r="D6" s="997"/>
      <c r="E6" s="998"/>
      <c r="F6" s="290"/>
      <c r="G6" s="515">
        <f>AVERAGE(BF2:BF9)</f>
        <v>-2.9681249999999985E-3</v>
      </c>
      <c r="H6" s="515">
        <f>_xlfn.STDEV.S(BF2:BF9)</f>
        <v>0.13429197454527153</v>
      </c>
      <c r="I6" s="515">
        <f>AVERAGE(BL2:BL9)</f>
        <v>-0.125</v>
      </c>
      <c r="J6" s="515">
        <f>_xlfn.STDEV.S(BL2:BL9)</f>
        <v>0.35355339059327379</v>
      </c>
      <c r="K6" s="54">
        <f t="shared" ref="K6:K11" si="12">IFERROR(I6-G6, "---")</f>
        <v>-0.122031875</v>
      </c>
      <c r="M6" s="466"/>
      <c r="O6" s="576"/>
      <c r="P6" s="577"/>
      <c r="Q6" s="578">
        <f>IFERROR(Q5-Q4, "-")</f>
        <v>0.27500000000000213</v>
      </c>
      <c r="R6" s="578">
        <f>IFERROR(R5-R4, "-")</f>
        <v>0.33699999999999974</v>
      </c>
      <c r="S6" s="578" t="str">
        <f>IFERROR(S5-S4, "-")</f>
        <v>-</v>
      </c>
      <c r="T6" s="578" t="str">
        <f>IFERROR(T5-T4, "-")</f>
        <v>-</v>
      </c>
      <c r="U6" s="579" t="s">
        <v>131</v>
      </c>
      <c r="X6" s="987" t="s">
        <v>450</v>
      </c>
      <c r="Y6" s="988"/>
      <c r="Z6" s="988"/>
      <c r="AA6" s="989"/>
      <c r="AD6" s="615">
        <f t="shared" si="6"/>
        <v>46128.472916666666</v>
      </c>
      <c r="AE6" s="73">
        <f t="shared" si="7"/>
        <v>21.169</v>
      </c>
      <c r="AF6" s="608">
        <f t="shared" ref="AF6:AF69" si="13">IF(ISNUMBER(AE6), HOUR(AD6), "-")</f>
        <v>11</v>
      </c>
      <c r="AG6" s="609">
        <f t="shared" si="8"/>
        <v>21.169</v>
      </c>
      <c r="AH6" s="609" t="str">
        <f t="shared" si="9"/>
        <v>-</v>
      </c>
      <c r="AI6" s="609" t="str">
        <f t="shared" si="10"/>
        <v>-</v>
      </c>
      <c r="AJ6" s="609" t="str">
        <f t="shared" si="11"/>
        <v>-</v>
      </c>
      <c r="AM6" s="446">
        <v>46128.474305555559</v>
      </c>
      <c r="AN6" s="447">
        <v>1</v>
      </c>
      <c r="AO6" s="447">
        <v>0</v>
      </c>
      <c r="AP6" s="447" t="s">
        <v>445</v>
      </c>
      <c r="AQ6" s="447">
        <v>-0.14194000000000001</v>
      </c>
      <c r="AR6" s="447">
        <v>133430</v>
      </c>
      <c r="AS6" s="447">
        <v>111740</v>
      </c>
      <c r="AT6" s="447">
        <v>21.198</v>
      </c>
      <c r="AV6" s="448">
        <v>46128.474305555559</v>
      </c>
      <c r="AW6" s="449">
        <v>1</v>
      </c>
      <c r="AX6" s="450">
        <v>0</v>
      </c>
      <c r="AY6" s="450" t="s">
        <v>445</v>
      </c>
      <c r="AZ6" s="451">
        <v>0</v>
      </c>
      <c r="BB6" s="74" t="str">
        <f t="shared" si="0"/>
        <v>--</v>
      </c>
      <c r="BC6" s="11">
        <f t="shared" si="1"/>
        <v>-0.14194000000000001</v>
      </c>
      <c r="BD6" s="319">
        <v>5</v>
      </c>
      <c r="BE6" s="74">
        <v>5</v>
      </c>
      <c r="BF6" s="324">
        <f t="shared" si="2"/>
        <v>-0.215332</v>
      </c>
      <c r="BH6" s="74" t="str">
        <f t="shared" si="3"/>
        <v>--</v>
      </c>
      <c r="BI6" s="313">
        <f t="shared" si="4"/>
        <v>0</v>
      </c>
      <c r="BJ6" s="319">
        <v>5</v>
      </c>
      <c r="BK6" s="74">
        <v>5</v>
      </c>
      <c r="BL6" s="313">
        <f t="shared" si="5"/>
        <v>-1</v>
      </c>
      <c r="BQ6" s="305"/>
      <c r="BR6" s="11"/>
      <c r="BS6" s="11"/>
      <c r="BT6" s="11"/>
      <c r="BV6" s="328" t="e">
        <f>BV4+1</f>
        <v>#N/A</v>
      </c>
      <c r="BX6" s="328" t="e">
        <f>BX4+1</f>
        <v>#N/A</v>
      </c>
      <c r="CA6" s="305"/>
      <c r="CB6" s="311"/>
      <c r="CC6" s="312"/>
      <c r="CG6" s="338" t="e">
        <f>CG1-CG5</f>
        <v>#N/A</v>
      </c>
      <c r="CI6" s="338" t="e">
        <f>CH1-CI5</f>
        <v>#N/A</v>
      </c>
    </row>
    <row r="7" spans="2:87" ht="15.75" thickBot="1" x14ac:dyDescent="0.3">
      <c r="B7" s="996"/>
      <c r="C7" s="997"/>
      <c r="D7" s="997"/>
      <c r="E7" s="998"/>
      <c r="F7" s="290"/>
      <c r="G7" s="516">
        <f>AVERAGE(BF10:BF17)</f>
        <v>38.68564087499999</v>
      </c>
      <c r="H7" s="516">
        <f>_xlfn.STDEV.S(BF10:BF17)</f>
        <v>0.37041882088076483</v>
      </c>
      <c r="I7" s="516">
        <f>AVERAGE(BL10:BL17)</f>
        <v>39.375</v>
      </c>
      <c r="J7" s="517">
        <f>_xlfn.STDEV.S(BL10:BL17)</f>
        <v>0.51754916950676566</v>
      </c>
      <c r="K7" s="54">
        <f t="shared" si="12"/>
        <v>0.68935912500000995</v>
      </c>
      <c r="N7" s="467"/>
      <c r="AD7" s="615">
        <f t="shared" si="6"/>
        <v>46128.473611111112</v>
      </c>
      <c r="AE7" s="73">
        <f t="shared" si="7"/>
        <v>21.178999999999998</v>
      </c>
      <c r="AF7" s="608">
        <f t="shared" si="13"/>
        <v>11</v>
      </c>
      <c r="AG7" s="609">
        <f t="shared" si="8"/>
        <v>21.178999999999998</v>
      </c>
      <c r="AH7" s="609" t="str">
        <f t="shared" si="9"/>
        <v>-</v>
      </c>
      <c r="AI7" s="609" t="str">
        <f t="shared" si="10"/>
        <v>-</v>
      </c>
      <c r="AJ7" s="609" t="str">
        <f t="shared" si="11"/>
        <v>-</v>
      </c>
      <c r="AK7" s="247"/>
      <c r="AM7" s="446">
        <v>46128.474305555559</v>
      </c>
      <c r="AN7" s="447">
        <v>1</v>
      </c>
      <c r="AO7" s="447">
        <v>0</v>
      </c>
      <c r="AP7" s="447" t="s">
        <v>445</v>
      </c>
      <c r="AQ7" s="447">
        <v>6.8465999999999999E-2</v>
      </c>
      <c r="AR7" s="447">
        <v>133432</v>
      </c>
      <c r="AS7" s="447">
        <v>111742</v>
      </c>
      <c r="AT7" s="447">
        <v>21.207000000000001</v>
      </c>
      <c r="AV7" s="448">
        <v>46128.474305555559</v>
      </c>
      <c r="AW7" s="449">
        <v>1</v>
      </c>
      <c r="AX7" s="450">
        <v>0</v>
      </c>
      <c r="AY7" s="450" t="s">
        <v>445</v>
      </c>
      <c r="AZ7" s="451">
        <v>0</v>
      </c>
      <c r="BB7" s="74" t="str">
        <f t="shared" si="0"/>
        <v>--</v>
      </c>
      <c r="BC7" s="11">
        <f t="shared" si="1"/>
        <v>6.8465999999999999E-2</v>
      </c>
      <c r="BD7" s="319">
        <v>6</v>
      </c>
      <c r="BE7" s="74">
        <v>6</v>
      </c>
      <c r="BF7" s="324">
        <f t="shared" si="2"/>
        <v>0.19105</v>
      </c>
      <c r="BH7" s="74" t="str">
        <f t="shared" si="3"/>
        <v>--</v>
      </c>
      <c r="BI7" s="313">
        <f t="shared" si="4"/>
        <v>0</v>
      </c>
      <c r="BJ7" s="319">
        <v>6</v>
      </c>
      <c r="BK7" s="74">
        <v>6</v>
      </c>
      <c r="BL7" s="313">
        <f t="shared" si="5"/>
        <v>0</v>
      </c>
      <c r="BQ7" s="305"/>
      <c r="BR7" s="11"/>
      <c r="BS7" s="11"/>
      <c r="BT7" s="11"/>
      <c r="BW7" s="307"/>
      <c r="CA7" s="305"/>
      <c r="CB7" s="311"/>
      <c r="CC7" s="312"/>
      <c r="CG7" s="306" t="e">
        <f>IF(CG6=0, -1, 0)</f>
        <v>#N/A</v>
      </c>
      <c r="CI7" s="306" t="e">
        <f>IF(CI6=0, -1, 0)</f>
        <v>#N/A</v>
      </c>
    </row>
    <row r="8" spans="2:87" x14ac:dyDescent="0.25">
      <c r="B8" s="996"/>
      <c r="C8" s="997"/>
      <c r="D8" s="997"/>
      <c r="E8" s="998"/>
      <c r="F8" s="290"/>
      <c r="G8" s="516">
        <f>AVERAGE(BF18:BF25)</f>
        <v>169.30036049999998</v>
      </c>
      <c r="H8" s="516">
        <f>_xlfn.STDEV.S(BF18:BF25)</f>
        <v>0.58516051898115051</v>
      </c>
      <c r="I8" s="516">
        <f>AVERAGE(BL18:BL25)</f>
        <v>171.25</v>
      </c>
      <c r="J8" s="517">
        <f>_xlfn.STDEV.S(BL18:BL25)</f>
        <v>0.46291004988627571</v>
      </c>
      <c r="K8" s="54">
        <f t="shared" si="12"/>
        <v>1.9496395000000177</v>
      </c>
      <c r="M8" s="533" t="s">
        <v>247</v>
      </c>
      <c r="N8" s="74"/>
      <c r="O8" s="1011" t="s">
        <v>122</v>
      </c>
      <c r="P8" s="1012"/>
      <c r="Q8" s="1012"/>
      <c r="R8" s="1013"/>
      <c r="S8" s="1011" t="s">
        <v>123</v>
      </c>
      <c r="T8" s="1012"/>
      <c r="U8" s="1012"/>
      <c r="V8" s="1013"/>
      <c r="Z8" s="469"/>
      <c r="AD8" s="615">
        <f t="shared" si="6"/>
        <v>46128.473611111112</v>
      </c>
      <c r="AE8" s="73">
        <f t="shared" si="7"/>
        <v>21.189</v>
      </c>
      <c r="AF8" s="608">
        <f t="shared" si="13"/>
        <v>11</v>
      </c>
      <c r="AG8" s="609">
        <f t="shared" si="8"/>
        <v>21.189</v>
      </c>
      <c r="AH8" s="609" t="str">
        <f t="shared" si="9"/>
        <v>-</v>
      </c>
      <c r="AI8" s="609" t="str">
        <f t="shared" si="10"/>
        <v>-</v>
      </c>
      <c r="AJ8" s="609" t="str">
        <f t="shared" si="11"/>
        <v>-</v>
      </c>
      <c r="AK8" s="247"/>
      <c r="AM8" s="446">
        <v>46128.474999999999</v>
      </c>
      <c r="AN8" s="447">
        <v>1</v>
      </c>
      <c r="AO8" s="447">
        <v>0</v>
      </c>
      <c r="AP8" s="447" t="s">
        <v>445</v>
      </c>
      <c r="AQ8" s="447">
        <v>-0.17119699999999999</v>
      </c>
      <c r="AR8" s="447">
        <v>133437</v>
      </c>
      <c r="AS8" s="447">
        <v>111747</v>
      </c>
      <c r="AT8" s="447">
        <v>21.215</v>
      </c>
      <c r="AV8" s="448">
        <v>46128.474999999999</v>
      </c>
      <c r="AW8" s="449">
        <v>1</v>
      </c>
      <c r="AX8" s="450">
        <v>0</v>
      </c>
      <c r="AY8" s="450" t="s">
        <v>445</v>
      </c>
      <c r="AZ8" s="451">
        <v>0</v>
      </c>
      <c r="BB8" s="74" t="str">
        <f t="shared" si="0"/>
        <v>--</v>
      </c>
      <c r="BC8" s="11">
        <f t="shared" si="1"/>
        <v>-0.17119699999999999</v>
      </c>
      <c r="BD8" s="319">
        <v>7</v>
      </c>
      <c r="BE8" s="74">
        <v>7</v>
      </c>
      <c r="BF8" s="324">
        <f t="shared" si="2"/>
        <v>-6.3509999999999997E-2</v>
      </c>
      <c r="BH8" s="74" t="str">
        <f t="shared" si="3"/>
        <v>--</v>
      </c>
      <c r="BI8" s="313">
        <f t="shared" si="4"/>
        <v>0</v>
      </c>
      <c r="BJ8" s="319">
        <v>7</v>
      </c>
      <c r="BK8" s="74">
        <v>7</v>
      </c>
      <c r="BL8" s="313">
        <f t="shared" si="5"/>
        <v>0</v>
      </c>
      <c r="BQ8" s="305"/>
      <c r="BR8" s="11"/>
      <c r="BS8" s="11"/>
      <c r="BT8" s="11"/>
      <c r="CA8" s="305"/>
      <c r="CB8" s="311"/>
      <c r="CC8" s="312"/>
    </row>
    <row r="9" spans="2:87" x14ac:dyDescent="0.25">
      <c r="B9" s="996"/>
      <c r="C9" s="997"/>
      <c r="D9" s="997"/>
      <c r="E9" s="998"/>
      <c r="F9" s="290"/>
      <c r="G9" s="516">
        <f>AVERAGE(BF26:BF33)</f>
        <v>314.66140649999994</v>
      </c>
      <c r="H9" s="516">
        <f>_xlfn.STDEV.S(BF26:BF33)</f>
        <v>0.5407032806191161</v>
      </c>
      <c r="I9" s="516">
        <f>AVERAGE(BL26:BL33)</f>
        <v>318.375</v>
      </c>
      <c r="J9" s="517">
        <f>_xlfn.STDEV.S(BL26:BL33)</f>
        <v>0.51754916950676566</v>
      </c>
      <c r="K9" s="54">
        <f t="shared" si="12"/>
        <v>3.7135935000000586</v>
      </c>
      <c r="M9" s="534" t="str">
        <f>HojaOri</f>
        <v>Guest1</v>
      </c>
      <c r="N9" s="471"/>
      <c r="O9" s="580" t="s">
        <v>224</v>
      </c>
      <c r="P9" s="581" t="s">
        <v>41</v>
      </c>
      <c r="Q9" s="581" t="s">
        <v>225</v>
      </c>
      <c r="R9" s="582" t="s">
        <v>62</v>
      </c>
      <c r="S9" s="580" t="s">
        <v>226</v>
      </c>
      <c r="T9" s="581" t="s">
        <v>40</v>
      </c>
      <c r="U9" s="581" t="s">
        <v>227</v>
      </c>
      <c r="V9" s="582" t="s">
        <v>62</v>
      </c>
      <c r="Z9" s="459"/>
      <c r="AD9" s="615">
        <f t="shared" si="6"/>
        <v>46128.474305555559</v>
      </c>
      <c r="AE9" s="73">
        <f t="shared" si="7"/>
        <v>21.198</v>
      </c>
      <c r="AF9" s="608">
        <f t="shared" si="13"/>
        <v>11</v>
      </c>
      <c r="AG9" s="609">
        <f t="shared" si="8"/>
        <v>21.198</v>
      </c>
      <c r="AH9" s="609" t="str">
        <f t="shared" si="9"/>
        <v>-</v>
      </c>
      <c r="AI9" s="609" t="str">
        <f t="shared" si="10"/>
        <v>-</v>
      </c>
      <c r="AJ9" s="609" t="str">
        <f t="shared" si="11"/>
        <v>-</v>
      </c>
      <c r="AK9" s="247"/>
      <c r="AM9" s="446">
        <v>46128.474999999999</v>
      </c>
      <c r="AN9" s="447">
        <v>1</v>
      </c>
      <c r="AO9" s="447">
        <v>0</v>
      </c>
      <c r="AP9" s="447" t="s">
        <v>445</v>
      </c>
      <c r="AQ9" s="447">
        <v>-0.210392</v>
      </c>
      <c r="AR9" s="447">
        <v>133437</v>
      </c>
      <c r="AS9" s="447">
        <v>111746</v>
      </c>
      <c r="AT9" s="447">
        <v>21.222999999999999</v>
      </c>
      <c r="AV9" s="448">
        <v>46128.474999999999</v>
      </c>
      <c r="AW9" s="449">
        <v>1</v>
      </c>
      <c r="AX9" s="450">
        <v>0</v>
      </c>
      <c r="AY9" s="450" t="s">
        <v>445</v>
      </c>
      <c r="AZ9" s="451">
        <v>0</v>
      </c>
      <c r="BB9" s="74" t="str">
        <f t="shared" si="0"/>
        <v>--</v>
      </c>
      <c r="BC9" s="11">
        <f t="shared" si="1"/>
        <v>-0.210392</v>
      </c>
      <c r="BD9" s="319">
        <v>8</v>
      </c>
      <c r="BE9" s="74">
        <v>8</v>
      </c>
      <c r="BF9" s="324">
        <f t="shared" si="2"/>
        <v>4.9107999999999999E-2</v>
      </c>
      <c r="BH9" s="74" t="str">
        <f t="shared" si="3"/>
        <v>--</v>
      </c>
      <c r="BI9" s="313">
        <f t="shared" si="4"/>
        <v>0</v>
      </c>
      <c r="BJ9" s="319">
        <v>8</v>
      </c>
      <c r="BK9" s="74">
        <v>8</v>
      </c>
      <c r="BL9" s="313">
        <f t="shared" si="5"/>
        <v>0</v>
      </c>
      <c r="BQ9" s="305"/>
      <c r="BR9" s="11"/>
      <c r="BS9" s="11"/>
      <c r="BT9" s="11"/>
      <c r="CA9" s="305"/>
      <c r="CB9" s="311"/>
      <c r="CC9" s="312"/>
    </row>
    <row r="10" spans="2:87" x14ac:dyDescent="0.25">
      <c r="B10" s="996"/>
      <c r="C10" s="997"/>
      <c r="D10" s="997"/>
      <c r="E10" s="998"/>
      <c r="F10" s="290"/>
      <c r="G10" s="516">
        <f>AVERAGE(BF34:BF41)</f>
        <v>447.74649637500005</v>
      </c>
      <c r="H10" s="516">
        <f>_xlfn.STDEV.S(BF34:BF41)</f>
        <v>0.21916949795401325</v>
      </c>
      <c r="I10" s="516">
        <f>AVERAGE(BL34:BL41)</f>
        <v>452.75</v>
      </c>
      <c r="J10" s="517">
        <f>_xlfn.STDEV.S(BL34:BL41)</f>
        <v>0.46291004988627571</v>
      </c>
      <c r="K10" s="54">
        <f t="shared" si="12"/>
        <v>5.0035036249999507</v>
      </c>
      <c r="N10" s="472"/>
      <c r="O10" s="583">
        <f>MIN(Q27:Q300)+R11</f>
        <v>32.29</v>
      </c>
      <c r="P10" s="584">
        <f>IFERROR(AVERAGE(Q27:Q300)+R11,"-")</f>
        <v>33.796666666666674</v>
      </c>
      <c r="Q10" s="584">
        <f>MAX(Q27:Q300)+R11</f>
        <v>36.29</v>
      </c>
      <c r="R10" s="585">
        <f>IFERROR(_xlfn.STDEV.S(Q27:Q300),"-")</f>
        <v>0.96916421687930643</v>
      </c>
      <c r="S10" s="590">
        <f>MIN(S27:S300)+V11</f>
        <v>20.55</v>
      </c>
      <c r="T10" s="584">
        <f>IFERROR(AVERAGE(S27:S300)+V11,"-")</f>
        <v>20.849999999999998</v>
      </c>
      <c r="U10" s="591">
        <f>MAX(S27:S300)+V11</f>
        <v>21.2</v>
      </c>
      <c r="V10" s="585">
        <f>IFERROR(_xlfn.STDEV.S(S27:S300),"-")</f>
        <v>0.1694585973511411</v>
      </c>
      <c r="Z10" s="459"/>
      <c r="AD10" s="615">
        <f t="shared" si="6"/>
        <v>46128.474305555559</v>
      </c>
      <c r="AE10" s="73">
        <f t="shared" si="7"/>
        <v>21.207000000000001</v>
      </c>
      <c r="AF10" s="608">
        <f t="shared" si="13"/>
        <v>11</v>
      </c>
      <c r="AG10" s="609">
        <f t="shared" si="8"/>
        <v>21.207000000000001</v>
      </c>
      <c r="AH10" s="609" t="str">
        <f t="shared" si="9"/>
        <v>-</v>
      </c>
      <c r="AI10" s="609" t="str">
        <f t="shared" si="10"/>
        <v>-</v>
      </c>
      <c r="AJ10" s="609" t="str">
        <f t="shared" si="11"/>
        <v>-</v>
      </c>
      <c r="AK10" s="247"/>
      <c r="AM10" s="446">
        <v>46128.475694444445</v>
      </c>
      <c r="AN10" s="447">
        <v>1</v>
      </c>
      <c r="AO10" s="447">
        <v>0</v>
      </c>
      <c r="AP10" s="447" t="s">
        <v>445</v>
      </c>
      <c r="AQ10" s="447">
        <v>-9.7738000000000005E-2</v>
      </c>
      <c r="AR10" s="447">
        <v>133446</v>
      </c>
      <c r="AS10" s="447">
        <v>111754</v>
      </c>
      <c r="AT10" s="447">
        <v>21.228999999999999</v>
      </c>
      <c r="AV10" s="448">
        <v>46128.475694444445</v>
      </c>
      <c r="AW10" s="449">
        <v>1</v>
      </c>
      <c r="AX10" s="450">
        <v>0</v>
      </c>
      <c r="AY10" s="450" t="s">
        <v>445</v>
      </c>
      <c r="AZ10" s="451">
        <v>0</v>
      </c>
      <c r="BB10" s="74" t="str">
        <f t="shared" si="0"/>
        <v>--</v>
      </c>
      <c r="BC10" s="11">
        <f t="shared" si="1"/>
        <v>-9.7738000000000005E-2</v>
      </c>
      <c r="BD10" s="319">
        <v>11</v>
      </c>
      <c r="BE10" s="74">
        <v>1</v>
      </c>
      <c r="BF10" s="324">
        <f t="shared" si="2"/>
        <v>38.493847000000002</v>
      </c>
      <c r="BH10" s="74" t="str">
        <f t="shared" si="3"/>
        <v>--</v>
      </c>
      <c r="BI10" s="313">
        <f t="shared" si="4"/>
        <v>0</v>
      </c>
      <c r="BJ10" s="319">
        <v>11</v>
      </c>
      <c r="BK10" s="74">
        <v>1</v>
      </c>
      <c r="BL10" s="313">
        <f t="shared" si="5"/>
        <v>39</v>
      </c>
      <c r="BQ10" s="305"/>
      <c r="BR10" s="11"/>
      <c r="BS10" s="11"/>
      <c r="BT10" s="11"/>
      <c r="CA10" s="305"/>
      <c r="CB10" s="311"/>
      <c r="CC10" s="312"/>
    </row>
    <row r="11" spans="2:87" ht="15.75" thickBot="1" x14ac:dyDescent="0.3">
      <c r="B11" s="996"/>
      <c r="C11" s="997"/>
      <c r="D11" s="997"/>
      <c r="E11" s="998"/>
      <c r="F11" s="290"/>
      <c r="G11" s="516">
        <f>AVERAGE(BF42:BF49)</f>
        <v>7.5524250000000001E-2</v>
      </c>
      <c r="H11" s="516">
        <f>_xlfn.STDEV.S(BF42:BF49)</f>
        <v>0.14678980341655692</v>
      </c>
      <c r="I11" s="516">
        <f>AVERAGE(BL42:BL49)</f>
        <v>-0.375</v>
      </c>
      <c r="J11" s="517">
        <f>_xlfn.STDEV.S(BL42:BL49)</f>
        <v>0.51754916950676566</v>
      </c>
      <c r="K11" s="54">
        <f t="shared" si="12"/>
        <v>-0.45052425000000001</v>
      </c>
      <c r="M11" s="533" t="s">
        <v>248</v>
      </c>
      <c r="N11" s="472"/>
      <c r="O11" s="586"/>
      <c r="P11" s="587" t="s">
        <v>121</v>
      </c>
      <c r="Q11" s="588">
        <f>Q10</f>
        <v>36.29</v>
      </c>
      <c r="R11" s="589">
        <f>Resumen!I25</f>
        <v>2.19</v>
      </c>
      <c r="S11" s="592" t="s">
        <v>99</v>
      </c>
      <c r="T11" s="588">
        <f>U10-S10</f>
        <v>0.64999999999999858</v>
      </c>
      <c r="U11" s="593"/>
      <c r="V11" s="594">
        <f>Resumen!I22</f>
        <v>0</v>
      </c>
      <c r="Z11" s="459"/>
      <c r="AD11" s="615">
        <f t="shared" si="6"/>
        <v>46128.474999999999</v>
      </c>
      <c r="AE11" s="73">
        <f t="shared" si="7"/>
        <v>21.215</v>
      </c>
      <c r="AF11" s="608">
        <f t="shared" si="13"/>
        <v>11</v>
      </c>
      <c r="AG11" s="609">
        <f t="shared" si="8"/>
        <v>21.215</v>
      </c>
      <c r="AH11" s="609" t="str">
        <f t="shared" si="9"/>
        <v>-</v>
      </c>
      <c r="AI11" s="609" t="str">
        <f t="shared" si="10"/>
        <v>-</v>
      </c>
      <c r="AJ11" s="609" t="str">
        <f t="shared" si="11"/>
        <v>-</v>
      </c>
      <c r="AK11" s="247"/>
      <c r="AM11" s="446">
        <v>46128.476388888892</v>
      </c>
      <c r="AN11" s="447">
        <v>1</v>
      </c>
      <c r="AO11" s="447">
        <v>0</v>
      </c>
      <c r="AP11" s="447">
        <v>0</v>
      </c>
      <c r="AQ11" s="447">
        <v>1.494E-2</v>
      </c>
      <c r="AR11" s="447">
        <v>133465</v>
      </c>
      <c r="AS11" s="447">
        <v>111769</v>
      </c>
      <c r="AT11" s="447">
        <v>21.24</v>
      </c>
      <c r="AV11" s="448">
        <v>46128.476388888892</v>
      </c>
      <c r="AW11" s="449">
        <v>1</v>
      </c>
      <c r="AX11" s="450">
        <v>0</v>
      </c>
      <c r="AY11" s="450">
        <v>0</v>
      </c>
      <c r="AZ11" s="451">
        <v>1</v>
      </c>
      <c r="BB11" s="74">
        <f t="shared" si="0"/>
        <v>0</v>
      </c>
      <c r="BC11" s="11">
        <f t="shared" si="1"/>
        <v>1.494E-2</v>
      </c>
      <c r="BD11" s="319">
        <v>12</v>
      </c>
      <c r="BE11" s="74">
        <v>2</v>
      </c>
      <c r="BF11" s="324">
        <f t="shared" si="2"/>
        <v>38.249783000000001</v>
      </c>
      <c r="BH11" s="74">
        <f t="shared" si="3"/>
        <v>0</v>
      </c>
      <c r="BI11" s="313">
        <f t="shared" si="4"/>
        <v>1</v>
      </c>
      <c r="BJ11" s="319">
        <v>12</v>
      </c>
      <c r="BK11" s="74">
        <v>2</v>
      </c>
      <c r="BL11" s="313">
        <f t="shared" si="5"/>
        <v>39</v>
      </c>
      <c r="BQ11" s="305"/>
      <c r="BR11" s="11"/>
      <c r="BS11" s="11"/>
      <c r="BT11" s="11"/>
      <c r="CA11" s="305"/>
      <c r="CB11" s="311"/>
      <c r="CC11" s="312"/>
    </row>
    <row r="12" spans="2:87" ht="15.75" thickBot="1" x14ac:dyDescent="0.3">
      <c r="B12" s="996"/>
      <c r="C12" s="997"/>
      <c r="D12" s="997"/>
      <c r="E12" s="998"/>
      <c r="F12" s="290"/>
      <c r="G12" s="473" t="s">
        <v>193</v>
      </c>
      <c r="H12" s="474"/>
      <c r="I12" s="474"/>
      <c r="J12" s="474"/>
      <c r="K12" s="293"/>
      <c r="M12" s="534" t="str">
        <f ca="1">IF(_xlfn.SHEET()=4, "Ciclo0", "---")</f>
        <v>Ciclo0</v>
      </c>
      <c r="N12" s="472"/>
      <c r="Z12" s="459"/>
      <c r="AD12" s="615">
        <f t="shared" si="6"/>
        <v>46128.474999999999</v>
      </c>
      <c r="AE12" s="73">
        <f t="shared" si="7"/>
        <v>21.222999999999999</v>
      </c>
      <c r="AF12" s="608">
        <f t="shared" si="13"/>
        <v>11</v>
      </c>
      <c r="AG12" s="609">
        <f t="shared" si="8"/>
        <v>21.222999999999999</v>
      </c>
      <c r="AH12" s="609" t="str">
        <f t="shared" si="9"/>
        <v>-</v>
      </c>
      <c r="AI12" s="609" t="str">
        <f t="shared" si="10"/>
        <v>-</v>
      </c>
      <c r="AJ12" s="609" t="str">
        <f t="shared" si="11"/>
        <v>-</v>
      </c>
      <c r="AK12" s="247"/>
      <c r="AM12" s="446">
        <v>46128.476388888892</v>
      </c>
      <c r="AN12" s="447">
        <v>1</v>
      </c>
      <c r="AO12" s="447">
        <v>0</v>
      </c>
      <c r="AP12" s="447">
        <v>1</v>
      </c>
      <c r="AQ12" s="447">
        <v>-6.8465999999999999E-2</v>
      </c>
      <c r="AR12" s="447">
        <v>133463</v>
      </c>
      <c r="AS12" s="447">
        <v>111767</v>
      </c>
      <c r="AT12" s="447">
        <v>21.245999999999999</v>
      </c>
      <c r="AV12" s="448">
        <v>46128.476388888892</v>
      </c>
      <c r="AW12" s="449">
        <v>1</v>
      </c>
      <c r="AX12" s="450">
        <v>0</v>
      </c>
      <c r="AY12" s="450">
        <v>1</v>
      </c>
      <c r="AZ12" s="451">
        <v>0</v>
      </c>
      <c r="BB12" s="74">
        <f t="shared" si="0"/>
        <v>1</v>
      </c>
      <c r="BC12" s="11">
        <f t="shared" si="1"/>
        <v>-6.8465999999999999E-2</v>
      </c>
      <c r="BD12" s="319">
        <v>13</v>
      </c>
      <c r="BE12" s="74">
        <v>3</v>
      </c>
      <c r="BF12" s="324">
        <f t="shared" si="2"/>
        <v>38.254745999999997</v>
      </c>
      <c r="BH12" s="74">
        <f t="shared" si="3"/>
        <v>1</v>
      </c>
      <c r="BI12" s="313">
        <f t="shared" si="4"/>
        <v>0</v>
      </c>
      <c r="BJ12" s="319">
        <v>13</v>
      </c>
      <c r="BK12" s="74">
        <v>3</v>
      </c>
      <c r="BL12" s="313">
        <f t="shared" si="5"/>
        <v>39</v>
      </c>
      <c r="BQ12" s="305"/>
      <c r="BR12" s="11"/>
      <c r="BS12" s="11"/>
      <c r="BT12" s="11"/>
      <c r="CA12" s="305"/>
      <c r="CB12" s="311"/>
      <c r="CC12" s="312"/>
    </row>
    <row r="13" spans="2:87" ht="15.75" thickBot="1" x14ac:dyDescent="0.3">
      <c r="B13" s="996"/>
      <c r="C13" s="997"/>
      <c r="D13" s="997"/>
      <c r="E13" s="998"/>
      <c r="F13" s="290"/>
      <c r="G13" s="518" t="s">
        <v>0</v>
      </c>
      <c r="H13" s="474"/>
      <c r="I13" s="1017" t="s">
        <v>63</v>
      </c>
      <c r="J13" s="1018"/>
      <c r="K13" s="1019"/>
      <c r="M13" s="475">
        <f ca="1">_xlfn.SHEET()</f>
        <v>4</v>
      </c>
      <c r="N13" s="472"/>
      <c r="O13" s="595" t="s">
        <v>217</v>
      </c>
      <c r="P13" s="568" t="s">
        <v>68</v>
      </c>
      <c r="Q13" s="569">
        <f>P14</f>
        <v>11</v>
      </c>
      <c r="R13" s="569">
        <f>Q13+1</f>
        <v>12</v>
      </c>
      <c r="S13" s="569">
        <f>R13+1</f>
        <v>13</v>
      </c>
      <c r="T13" s="569">
        <f>S13+1</f>
        <v>14</v>
      </c>
      <c r="U13" s="570"/>
      <c r="Z13" s="466"/>
      <c r="AD13" s="615">
        <f t="shared" si="6"/>
        <v>46128.475694444445</v>
      </c>
      <c r="AE13" s="73">
        <f t="shared" si="7"/>
        <v>21.228999999999999</v>
      </c>
      <c r="AF13" s="608">
        <f t="shared" si="13"/>
        <v>11</v>
      </c>
      <c r="AG13" s="609">
        <f t="shared" si="8"/>
        <v>21.228999999999999</v>
      </c>
      <c r="AH13" s="609" t="str">
        <f t="shared" si="9"/>
        <v>-</v>
      </c>
      <c r="AI13" s="609" t="str">
        <f t="shared" si="10"/>
        <v>-</v>
      </c>
      <c r="AJ13" s="609" t="str">
        <f t="shared" si="11"/>
        <v>-</v>
      </c>
      <c r="AK13" s="247"/>
      <c r="AM13" s="446">
        <v>46128.477083333331</v>
      </c>
      <c r="AN13" s="447">
        <v>1</v>
      </c>
      <c r="AO13" s="447">
        <v>0</v>
      </c>
      <c r="AP13" s="447">
        <v>2</v>
      </c>
      <c r="AQ13" s="447">
        <v>0.14691499999999999</v>
      </c>
      <c r="AR13" s="447">
        <v>133471</v>
      </c>
      <c r="AS13" s="447">
        <v>111773</v>
      </c>
      <c r="AT13" s="447">
        <v>21.251000000000001</v>
      </c>
      <c r="AV13" s="448">
        <v>46128.477083333331</v>
      </c>
      <c r="AW13" s="449">
        <v>1</v>
      </c>
      <c r="AX13" s="450">
        <v>0</v>
      </c>
      <c r="AY13" s="450">
        <v>2</v>
      </c>
      <c r="AZ13" s="451">
        <v>0</v>
      </c>
      <c r="BB13" s="74">
        <f t="shared" si="0"/>
        <v>2</v>
      </c>
      <c r="BC13" s="11">
        <f t="shared" si="1"/>
        <v>0.14691499999999999</v>
      </c>
      <c r="BD13" s="319">
        <v>14</v>
      </c>
      <c r="BE13" s="74">
        <v>4</v>
      </c>
      <c r="BF13" s="324">
        <f t="shared" si="2"/>
        <v>38.509048999999997</v>
      </c>
      <c r="BH13" s="74">
        <f t="shared" si="3"/>
        <v>2</v>
      </c>
      <c r="BI13" s="313">
        <f t="shared" si="4"/>
        <v>0</v>
      </c>
      <c r="BJ13" s="319">
        <v>14</v>
      </c>
      <c r="BK13" s="74">
        <v>4</v>
      </c>
      <c r="BL13" s="313">
        <f t="shared" si="5"/>
        <v>39</v>
      </c>
      <c r="BQ13" s="305"/>
      <c r="BR13" s="11"/>
      <c r="BS13" s="11"/>
      <c r="BT13" s="11"/>
      <c r="CA13" s="305"/>
      <c r="CB13" s="311"/>
      <c r="CC13" s="312"/>
    </row>
    <row r="14" spans="2:87" ht="15.75" thickBot="1" x14ac:dyDescent="0.3">
      <c r="B14" s="996"/>
      <c r="C14" s="997"/>
      <c r="D14" s="997"/>
      <c r="E14" s="998"/>
      <c r="F14" s="290"/>
      <c r="G14" s="519">
        <f>CORREL(I6:I11,G6:G11)</f>
        <v>0.99999921454890262</v>
      </c>
      <c r="H14" s="474"/>
      <c r="I14" s="521"/>
      <c r="J14" s="522" t="str">
        <f>IF(J66=0, SLOPE(G6:G11,I6:I11), "---")</f>
        <v>---</v>
      </c>
      <c r="K14" s="523"/>
      <c r="M14" s="468" t="s">
        <v>245</v>
      </c>
      <c r="N14" s="472"/>
      <c r="O14" s="571" t="s">
        <v>124</v>
      </c>
      <c r="P14" s="78">
        <f>MIN(U25:U300)</f>
        <v>11</v>
      </c>
      <c r="Q14" s="596">
        <f>IF(ISNUMBER(V26), MIN(V27:V300)+V11, "-")</f>
        <v>20.55</v>
      </c>
      <c r="R14" s="596">
        <f>IF(ISNUMBER(W26), MIN(W27:W300)+V11, "-")</f>
        <v>20.55</v>
      </c>
      <c r="S14" s="596" t="str">
        <f>IF(ISNUMBER(X26), MIN(X27:X300)+V11, "-")</f>
        <v>-</v>
      </c>
      <c r="T14" s="596" t="str">
        <f>IF(ISNUMBER(Y26), MIN(Y27:Y300)+V11, "-")</f>
        <v>-</v>
      </c>
      <c r="U14" s="573" t="s">
        <v>70</v>
      </c>
      <c r="AD14" s="615">
        <f t="shared" si="6"/>
        <v>46128.476388888892</v>
      </c>
      <c r="AE14" s="73">
        <f t="shared" si="7"/>
        <v>21.24</v>
      </c>
      <c r="AF14" s="608">
        <f t="shared" si="13"/>
        <v>11</v>
      </c>
      <c r="AG14" s="609">
        <f t="shared" si="8"/>
        <v>21.24</v>
      </c>
      <c r="AH14" s="609" t="str">
        <f t="shared" si="9"/>
        <v>-</v>
      </c>
      <c r="AI14" s="609" t="str">
        <f t="shared" si="10"/>
        <v>-</v>
      </c>
      <c r="AJ14" s="609" t="str">
        <f t="shared" si="11"/>
        <v>-</v>
      </c>
      <c r="AK14" s="247"/>
      <c r="AM14" s="446">
        <v>46128.477777777778</v>
      </c>
      <c r="AN14" s="447">
        <v>1</v>
      </c>
      <c r="AO14" s="447">
        <v>0</v>
      </c>
      <c r="AP14" s="447">
        <v>3</v>
      </c>
      <c r="AQ14" s="447">
        <v>3.4235000000000002E-2</v>
      </c>
      <c r="AR14" s="447">
        <v>133472</v>
      </c>
      <c r="AS14" s="447">
        <v>111774</v>
      </c>
      <c r="AT14" s="447">
        <v>21.254999999999999</v>
      </c>
      <c r="AV14" s="448">
        <v>46128.477777777778</v>
      </c>
      <c r="AW14" s="449">
        <v>1</v>
      </c>
      <c r="AX14" s="450">
        <v>0</v>
      </c>
      <c r="AY14" s="450">
        <v>3</v>
      </c>
      <c r="AZ14" s="451">
        <v>0</v>
      </c>
      <c r="BB14" s="74">
        <f t="shared" si="0"/>
        <v>3</v>
      </c>
      <c r="BC14" s="11">
        <f t="shared" si="1"/>
        <v>3.4235000000000002E-2</v>
      </c>
      <c r="BD14" s="319">
        <v>15</v>
      </c>
      <c r="BE14" s="74">
        <v>5</v>
      </c>
      <c r="BF14" s="324">
        <f t="shared" si="2"/>
        <v>38.713743999999998</v>
      </c>
      <c r="BH14" s="74">
        <f t="shared" si="3"/>
        <v>3</v>
      </c>
      <c r="BI14" s="313">
        <f t="shared" si="4"/>
        <v>0</v>
      </c>
      <c r="BJ14" s="319">
        <v>15</v>
      </c>
      <c r="BK14" s="74">
        <v>5</v>
      </c>
      <c r="BL14" s="313">
        <f t="shared" si="5"/>
        <v>39</v>
      </c>
      <c r="BQ14" s="305"/>
      <c r="BR14" s="11"/>
      <c r="BS14" s="11"/>
      <c r="BT14" s="11"/>
      <c r="CA14" s="305"/>
      <c r="CB14" s="311"/>
      <c r="CC14" s="312"/>
    </row>
    <row r="15" spans="2:87" ht="15.75" thickBot="1" x14ac:dyDescent="0.3">
      <c r="B15" s="996"/>
      <c r="C15" s="997"/>
      <c r="D15" s="997"/>
      <c r="E15" s="998"/>
      <c r="F15" s="290"/>
      <c r="H15" s="474"/>
      <c r="M15" s="470" t="s">
        <v>453</v>
      </c>
      <c r="N15" s="472"/>
      <c r="O15" s="571" t="s">
        <v>125</v>
      </c>
      <c r="P15" s="78">
        <f>MAX(U25:U300)</f>
        <v>12</v>
      </c>
      <c r="Q15" s="597">
        <f>IF(ISNUMBER(V26), MAX(V27:V300)+V11, "-")</f>
        <v>21.15</v>
      </c>
      <c r="R15" s="597">
        <f>IF(ISNUMBER(W26), MAX(W27:W300)+V11, "-")</f>
        <v>21.2</v>
      </c>
      <c r="S15" s="597" t="str">
        <f>IF(ISNUMBER(X26), MAX(X27:X300)+V11, "-")</f>
        <v>-</v>
      </c>
      <c r="T15" s="597" t="str">
        <f>IF(ISNUMBER(Y26), MAX(Y27:Y300)+V11, "-")</f>
        <v>-</v>
      </c>
      <c r="U15" s="575" t="s">
        <v>69</v>
      </c>
      <c r="AD15" s="615">
        <f t="shared" si="6"/>
        <v>46128.476388888892</v>
      </c>
      <c r="AE15" s="73">
        <f t="shared" si="7"/>
        <v>21.245999999999999</v>
      </c>
      <c r="AF15" s="608">
        <f t="shared" si="13"/>
        <v>11</v>
      </c>
      <c r="AG15" s="609">
        <f t="shared" si="8"/>
        <v>21.245999999999999</v>
      </c>
      <c r="AH15" s="609" t="str">
        <f t="shared" si="9"/>
        <v>-</v>
      </c>
      <c r="AI15" s="609" t="str">
        <f t="shared" si="10"/>
        <v>-</v>
      </c>
      <c r="AJ15" s="609" t="str">
        <f t="shared" si="11"/>
        <v>-</v>
      </c>
      <c r="AK15" s="247"/>
      <c r="AM15" s="446">
        <v>46128.477777777778</v>
      </c>
      <c r="AN15" s="447">
        <v>1</v>
      </c>
      <c r="AO15" s="447">
        <v>0</v>
      </c>
      <c r="AP15" s="447">
        <v>4</v>
      </c>
      <c r="AQ15" s="447">
        <v>-9.7744999999999999E-2</v>
      </c>
      <c r="AR15" s="447">
        <v>133481</v>
      </c>
      <c r="AS15" s="447">
        <v>111782</v>
      </c>
      <c r="AT15" s="447">
        <v>21.259</v>
      </c>
      <c r="AV15" s="448">
        <v>46128.477777777778</v>
      </c>
      <c r="AW15" s="449">
        <v>1</v>
      </c>
      <c r="AX15" s="450">
        <v>0</v>
      </c>
      <c r="AY15" s="450">
        <v>4</v>
      </c>
      <c r="AZ15" s="451">
        <v>0</v>
      </c>
      <c r="BB15" s="74">
        <f t="shared" si="0"/>
        <v>4</v>
      </c>
      <c r="BC15" s="11">
        <f t="shared" si="1"/>
        <v>-9.7744999999999999E-2</v>
      </c>
      <c r="BD15" s="319">
        <v>16</v>
      </c>
      <c r="BE15" s="74">
        <v>6</v>
      </c>
      <c r="BF15" s="324">
        <f t="shared" si="2"/>
        <v>39.220846999999999</v>
      </c>
      <c r="BH15" s="74">
        <f t="shared" si="3"/>
        <v>4</v>
      </c>
      <c r="BI15" s="313">
        <f t="shared" si="4"/>
        <v>0</v>
      </c>
      <c r="BJ15" s="319">
        <v>16</v>
      </c>
      <c r="BK15" s="74">
        <v>6</v>
      </c>
      <c r="BL15" s="313">
        <f t="shared" si="5"/>
        <v>40</v>
      </c>
      <c r="BQ15" s="305"/>
      <c r="BR15" s="11"/>
      <c r="BS15" s="11"/>
      <c r="BT15" s="11"/>
      <c r="CA15" s="305"/>
      <c r="CB15" s="311"/>
      <c r="CC15" s="312"/>
    </row>
    <row r="16" spans="2:87" ht="15.75" thickBot="1" x14ac:dyDescent="0.3">
      <c r="B16" s="996"/>
      <c r="C16" s="997"/>
      <c r="D16" s="997"/>
      <c r="E16" s="998"/>
      <c r="F16" s="290"/>
      <c r="G16" s="518" t="s">
        <v>1</v>
      </c>
      <c r="H16" s="474"/>
      <c r="I16" s="1017" t="s">
        <v>64</v>
      </c>
      <c r="J16" s="1018"/>
      <c r="K16" s="1019"/>
      <c r="M16" s="535">
        <f>VALUE(MID(M15,4,8))</f>
        <v>26041600</v>
      </c>
      <c r="N16" s="472"/>
      <c r="O16" s="576"/>
      <c r="P16" s="577"/>
      <c r="Q16" s="598">
        <f>IFERROR(Q15-Q14, "-")</f>
        <v>0.59999999999999787</v>
      </c>
      <c r="R16" s="598">
        <f>IFERROR(R15-R14, "-")</f>
        <v>0.64999999999999858</v>
      </c>
      <c r="S16" s="598" t="str">
        <f>IFERROR(S15-S14, "-")</f>
        <v>-</v>
      </c>
      <c r="T16" s="598" t="str">
        <f>IFERROR(T15-T14, "-")</f>
        <v>-</v>
      </c>
      <c r="U16" s="579" t="s">
        <v>127</v>
      </c>
      <c r="AD16" s="615">
        <f t="shared" si="6"/>
        <v>46128.477083333331</v>
      </c>
      <c r="AE16" s="73">
        <f t="shared" si="7"/>
        <v>21.251000000000001</v>
      </c>
      <c r="AF16" s="608">
        <f t="shared" si="13"/>
        <v>11</v>
      </c>
      <c r="AG16" s="609">
        <f t="shared" si="8"/>
        <v>21.251000000000001</v>
      </c>
      <c r="AH16" s="609" t="str">
        <f t="shared" si="9"/>
        <v>-</v>
      </c>
      <c r="AI16" s="609" t="str">
        <f t="shared" si="10"/>
        <v>-</v>
      </c>
      <c r="AJ16" s="609" t="str">
        <f t="shared" si="11"/>
        <v>-</v>
      </c>
      <c r="AK16" s="247"/>
      <c r="AM16" s="446">
        <v>46128.478472222225</v>
      </c>
      <c r="AN16" s="447">
        <v>1</v>
      </c>
      <c r="AO16" s="447">
        <v>0</v>
      </c>
      <c r="AP16" s="447">
        <v>5</v>
      </c>
      <c r="AQ16" s="447">
        <v>-0.215332</v>
      </c>
      <c r="AR16" s="447">
        <v>133487</v>
      </c>
      <c r="AS16" s="447">
        <v>111786</v>
      </c>
      <c r="AT16" s="447">
        <v>21.262</v>
      </c>
      <c r="AV16" s="448">
        <v>46128.478472222225</v>
      </c>
      <c r="AW16" s="449">
        <v>1</v>
      </c>
      <c r="AX16" s="450">
        <v>0</v>
      </c>
      <c r="AY16" s="450">
        <v>5</v>
      </c>
      <c r="AZ16" s="451">
        <v>-1</v>
      </c>
      <c r="BB16" s="74">
        <f t="shared" si="0"/>
        <v>5</v>
      </c>
      <c r="BC16" s="11">
        <f t="shared" si="1"/>
        <v>-0.215332</v>
      </c>
      <c r="BD16" s="319">
        <v>17</v>
      </c>
      <c r="BE16" s="74">
        <v>7</v>
      </c>
      <c r="BF16" s="324">
        <f t="shared" si="2"/>
        <v>39.065973999999997</v>
      </c>
      <c r="BH16" s="74">
        <f t="shared" si="3"/>
        <v>5</v>
      </c>
      <c r="BI16" s="313">
        <f t="shared" si="4"/>
        <v>-1</v>
      </c>
      <c r="BJ16" s="319">
        <v>17</v>
      </c>
      <c r="BK16" s="74">
        <v>7</v>
      </c>
      <c r="BL16" s="313">
        <f t="shared" si="5"/>
        <v>40</v>
      </c>
      <c r="BQ16" s="305"/>
      <c r="BR16" s="11"/>
      <c r="BS16" s="11"/>
      <c r="BT16" s="11"/>
      <c r="CA16" s="305"/>
      <c r="CB16" s="311"/>
      <c r="CC16" s="312"/>
    </row>
    <row r="17" spans="2:81" ht="15.75" thickBot="1" x14ac:dyDescent="0.3">
      <c r="B17" s="996"/>
      <c r="C17" s="997"/>
      <c r="D17" s="997"/>
      <c r="E17" s="998"/>
      <c r="F17" s="290"/>
      <c r="G17" s="520">
        <f>LINEST(I6:I11,G6:G11,0,FALSE)</f>
        <v>1.0114228994717385</v>
      </c>
      <c r="H17" s="474"/>
      <c r="I17" s="521"/>
      <c r="J17" s="524" t="str">
        <f>IF(J66=0, INTERCEPT(G6:G11,I6:I11), "---")</f>
        <v>---</v>
      </c>
      <c r="K17" s="523"/>
      <c r="M17" s="476">
        <f>VALUE(MID(G3,4,8))</f>
        <v>26041600</v>
      </c>
      <c r="N17" s="472"/>
      <c r="Q17" s="477" t="s">
        <v>270</v>
      </c>
      <c r="R17" s="478">
        <v>6.8287037037037025E-4</v>
      </c>
      <c r="AD17" s="615">
        <f t="shared" si="6"/>
        <v>46128.477777777778</v>
      </c>
      <c r="AE17" s="73">
        <f t="shared" si="7"/>
        <v>21.254999999999999</v>
      </c>
      <c r="AF17" s="608">
        <f t="shared" si="13"/>
        <v>11</v>
      </c>
      <c r="AG17" s="609">
        <f t="shared" si="8"/>
        <v>21.254999999999999</v>
      </c>
      <c r="AH17" s="609" t="str">
        <f t="shared" si="9"/>
        <v>-</v>
      </c>
      <c r="AI17" s="609" t="str">
        <f t="shared" si="10"/>
        <v>-</v>
      </c>
      <c r="AJ17" s="609" t="str">
        <f t="shared" si="11"/>
        <v>-</v>
      </c>
      <c r="AK17" s="247"/>
      <c r="AM17" s="446">
        <v>46128.478472222225</v>
      </c>
      <c r="AN17" s="447">
        <v>1</v>
      </c>
      <c r="AO17" s="447">
        <v>0</v>
      </c>
      <c r="AP17" s="447">
        <v>6</v>
      </c>
      <c r="AQ17" s="447">
        <v>0.19105</v>
      </c>
      <c r="AR17" s="447">
        <v>133506</v>
      </c>
      <c r="AS17" s="447">
        <v>111801</v>
      </c>
      <c r="AT17" s="447">
        <v>21.263999999999999</v>
      </c>
      <c r="AV17" s="448">
        <v>46128.478472222225</v>
      </c>
      <c r="AW17" s="449">
        <v>1</v>
      </c>
      <c r="AX17" s="450">
        <v>0</v>
      </c>
      <c r="AY17" s="450">
        <v>6</v>
      </c>
      <c r="AZ17" s="451">
        <v>0</v>
      </c>
      <c r="BB17" s="74">
        <f t="shared" si="0"/>
        <v>6</v>
      </c>
      <c r="BC17" s="11">
        <f t="shared" si="1"/>
        <v>0.19105</v>
      </c>
      <c r="BD17" s="319">
        <v>18</v>
      </c>
      <c r="BE17" s="74">
        <v>8</v>
      </c>
      <c r="BF17" s="324">
        <f t="shared" si="2"/>
        <v>38.977136999999999</v>
      </c>
      <c r="BH17" s="74">
        <f t="shared" si="3"/>
        <v>6</v>
      </c>
      <c r="BI17" s="313">
        <f t="shared" si="4"/>
        <v>0</v>
      </c>
      <c r="BJ17" s="319">
        <v>18</v>
      </c>
      <c r="BK17" s="74">
        <v>8</v>
      </c>
      <c r="BL17" s="313">
        <f t="shared" si="5"/>
        <v>40</v>
      </c>
      <c r="BQ17" s="305"/>
      <c r="BR17" s="11"/>
      <c r="BS17" s="11"/>
      <c r="BT17" s="11"/>
      <c r="CA17" s="305"/>
      <c r="CB17" s="311"/>
      <c r="CC17" s="312"/>
    </row>
    <row r="18" spans="2:81" x14ac:dyDescent="0.25">
      <c r="B18" s="996"/>
      <c r="C18" s="997"/>
      <c r="D18" s="997"/>
      <c r="E18" s="998"/>
      <c r="N18" s="472"/>
      <c r="P18" s="311"/>
      <c r="Q18" s="477" t="s">
        <v>239</v>
      </c>
      <c r="R18" s="478">
        <f>P21-R19</f>
        <v>0.472210648147178</v>
      </c>
      <c r="AD18" s="615">
        <f t="shared" si="6"/>
        <v>46128.477777777778</v>
      </c>
      <c r="AE18" s="73">
        <f t="shared" si="7"/>
        <v>21.259</v>
      </c>
      <c r="AF18" s="608">
        <f t="shared" si="13"/>
        <v>11</v>
      </c>
      <c r="AG18" s="609">
        <f t="shared" si="8"/>
        <v>21.259</v>
      </c>
      <c r="AH18" s="609" t="str">
        <f t="shared" si="9"/>
        <v>-</v>
      </c>
      <c r="AI18" s="609" t="str">
        <f t="shared" si="10"/>
        <v>-</v>
      </c>
      <c r="AJ18" s="609" t="str">
        <f t="shared" si="11"/>
        <v>-</v>
      </c>
      <c r="AK18" s="247"/>
      <c r="AM18" s="446">
        <v>46128.479166666664</v>
      </c>
      <c r="AN18" s="447">
        <v>1</v>
      </c>
      <c r="AO18" s="447">
        <v>0</v>
      </c>
      <c r="AP18" s="447">
        <v>7</v>
      </c>
      <c r="AQ18" s="447">
        <v>-6.3509999999999997E-2</v>
      </c>
      <c r="AR18" s="447">
        <v>133498</v>
      </c>
      <c r="AS18" s="447">
        <v>111794</v>
      </c>
      <c r="AT18" s="447">
        <v>21.265000000000001</v>
      </c>
      <c r="AV18" s="448">
        <v>46128.479166666664</v>
      </c>
      <c r="AW18" s="449">
        <v>1</v>
      </c>
      <c r="AX18" s="450">
        <v>0</v>
      </c>
      <c r="AY18" s="450">
        <v>7</v>
      </c>
      <c r="AZ18" s="451">
        <v>0</v>
      </c>
      <c r="BB18" s="74">
        <f t="shared" si="0"/>
        <v>7</v>
      </c>
      <c r="BC18" s="11">
        <f t="shared" si="1"/>
        <v>-6.3509999999999997E-2</v>
      </c>
      <c r="BD18" s="319">
        <v>21</v>
      </c>
      <c r="BE18" s="74">
        <v>1</v>
      </c>
      <c r="BF18" s="324">
        <f t="shared" si="2"/>
        <v>170.22231600000001</v>
      </c>
      <c r="BH18" s="74">
        <f t="shared" si="3"/>
        <v>7</v>
      </c>
      <c r="BI18" s="313">
        <f t="shared" si="4"/>
        <v>0</v>
      </c>
      <c r="BJ18" s="319">
        <v>21</v>
      </c>
      <c r="BK18" s="74">
        <v>1</v>
      </c>
      <c r="BL18" s="313">
        <f t="shared" si="5"/>
        <v>172</v>
      </c>
      <c r="BQ18" s="305"/>
      <c r="BR18" s="11"/>
      <c r="BS18" s="11"/>
      <c r="BT18" s="11"/>
      <c r="CA18" s="305"/>
      <c r="CB18" s="311"/>
      <c r="CC18" s="312"/>
    </row>
    <row r="19" spans="2:81" ht="15.75" thickBot="1" x14ac:dyDescent="0.3">
      <c r="B19" s="996"/>
      <c r="C19" s="997"/>
      <c r="D19" s="997"/>
      <c r="E19" s="998"/>
      <c r="N19" s="472"/>
      <c r="Q19" s="477" t="s">
        <v>271</v>
      </c>
      <c r="R19" s="478">
        <v>7.0601851851851847E-4</v>
      </c>
      <c r="AD19" s="615">
        <f t="shared" si="6"/>
        <v>46128.478472222225</v>
      </c>
      <c r="AE19" s="73">
        <f t="shared" si="7"/>
        <v>21.262</v>
      </c>
      <c r="AF19" s="608">
        <f t="shared" si="13"/>
        <v>11</v>
      </c>
      <c r="AG19" s="609">
        <f t="shared" si="8"/>
        <v>21.262</v>
      </c>
      <c r="AH19" s="609" t="str">
        <f t="shared" si="9"/>
        <v>-</v>
      </c>
      <c r="AI19" s="609" t="str">
        <f t="shared" si="10"/>
        <v>-</v>
      </c>
      <c r="AJ19" s="609" t="str">
        <f t="shared" si="11"/>
        <v>-</v>
      </c>
      <c r="AK19" s="247"/>
      <c r="AM19" s="446">
        <v>46128.479166666664</v>
      </c>
      <c r="AN19" s="447">
        <v>1</v>
      </c>
      <c r="AO19" s="447">
        <v>0</v>
      </c>
      <c r="AP19" s="447">
        <v>8</v>
      </c>
      <c r="AQ19" s="447">
        <v>4.9107999999999999E-2</v>
      </c>
      <c r="AR19" s="447">
        <v>133515</v>
      </c>
      <c r="AS19" s="447">
        <v>111808</v>
      </c>
      <c r="AT19" s="447">
        <v>21.266999999999999</v>
      </c>
      <c r="AV19" s="448">
        <v>46128.479166666664</v>
      </c>
      <c r="AW19" s="449">
        <v>1</v>
      </c>
      <c r="AX19" s="450">
        <v>0</v>
      </c>
      <c r="AY19" s="450">
        <v>8</v>
      </c>
      <c r="AZ19" s="451">
        <v>0</v>
      </c>
      <c r="BB19" s="74">
        <f t="shared" si="0"/>
        <v>8</v>
      </c>
      <c r="BC19" s="11">
        <f t="shared" si="1"/>
        <v>4.9107999999999999E-2</v>
      </c>
      <c r="BD19" s="319">
        <v>22</v>
      </c>
      <c r="BE19" s="74">
        <v>2</v>
      </c>
      <c r="BF19" s="324">
        <f t="shared" si="2"/>
        <v>170.04790700000001</v>
      </c>
      <c r="BH19" s="74">
        <f t="shared" si="3"/>
        <v>8</v>
      </c>
      <c r="BI19" s="313">
        <f t="shared" si="4"/>
        <v>0</v>
      </c>
      <c r="BJ19" s="319">
        <v>22</v>
      </c>
      <c r="BK19" s="74">
        <v>2</v>
      </c>
      <c r="BL19" s="313">
        <f t="shared" si="5"/>
        <v>171</v>
      </c>
      <c r="BQ19" s="305"/>
      <c r="BR19" s="11"/>
      <c r="BS19" s="11"/>
      <c r="BT19" s="11"/>
      <c r="CA19" s="305"/>
      <c r="CB19" s="311"/>
      <c r="CC19" s="312"/>
    </row>
    <row r="20" spans="2:81" ht="15.75" thickBot="1" x14ac:dyDescent="0.3">
      <c r="B20" s="996"/>
      <c r="C20" s="997"/>
      <c r="D20" s="997"/>
      <c r="E20" s="998"/>
      <c r="F20" s="290"/>
      <c r="G20" s="479" t="s">
        <v>65</v>
      </c>
      <c r="N20" s="472"/>
      <c r="O20" s="599" t="s">
        <v>220</v>
      </c>
      <c r="P20" s="536">
        <f>AD5</f>
        <v>46128.472916666666</v>
      </c>
      <c r="Q20" s="477" t="s">
        <v>241</v>
      </c>
      <c r="R20" s="478">
        <f>P22+R17</f>
        <v>0.52359953703897733</v>
      </c>
      <c r="S20" s="306" t="s">
        <v>215</v>
      </c>
      <c r="AD20" s="615">
        <f t="shared" si="6"/>
        <v>46128.478472222225</v>
      </c>
      <c r="AE20" s="73">
        <f t="shared" si="7"/>
        <v>21.263999999999999</v>
      </c>
      <c r="AF20" s="608">
        <f t="shared" si="13"/>
        <v>11</v>
      </c>
      <c r="AG20" s="609">
        <f t="shared" si="8"/>
        <v>21.263999999999999</v>
      </c>
      <c r="AH20" s="609" t="str">
        <f t="shared" si="9"/>
        <v>-</v>
      </c>
      <c r="AI20" s="609" t="str">
        <f t="shared" si="10"/>
        <v>-</v>
      </c>
      <c r="AJ20" s="609" t="str">
        <f t="shared" si="11"/>
        <v>-</v>
      </c>
      <c r="AK20" s="247"/>
      <c r="AM20" s="446">
        <v>46128.479861111111</v>
      </c>
      <c r="AN20" s="447">
        <v>1</v>
      </c>
      <c r="AO20" s="447">
        <v>1</v>
      </c>
      <c r="AP20" s="447" t="s">
        <v>446</v>
      </c>
      <c r="AQ20" s="447">
        <v>13.497266</v>
      </c>
      <c r="AR20" s="447">
        <v>133480</v>
      </c>
      <c r="AS20" s="447">
        <v>111813</v>
      </c>
      <c r="AT20" s="447">
        <v>21.266999999999999</v>
      </c>
      <c r="AV20" s="448">
        <v>46128.479861111111</v>
      </c>
      <c r="AW20" s="449">
        <v>1</v>
      </c>
      <c r="AX20" s="450">
        <v>1</v>
      </c>
      <c r="AY20" s="450" t="s">
        <v>446</v>
      </c>
      <c r="AZ20" s="451">
        <v>4</v>
      </c>
      <c r="BB20" s="74" t="str">
        <f t="shared" si="0"/>
        <v>--</v>
      </c>
      <c r="BC20" s="11">
        <f t="shared" si="1"/>
        <v>13.497266</v>
      </c>
      <c r="BD20" s="319">
        <v>23</v>
      </c>
      <c r="BE20" s="74">
        <v>3</v>
      </c>
      <c r="BF20" s="324">
        <f t="shared" si="2"/>
        <v>169.35308599999999</v>
      </c>
      <c r="BH20" s="74" t="str">
        <f t="shared" si="3"/>
        <v>--</v>
      </c>
      <c r="BI20" s="313">
        <f t="shared" si="4"/>
        <v>4</v>
      </c>
      <c r="BJ20" s="319">
        <v>23</v>
      </c>
      <c r="BK20" s="74">
        <v>3</v>
      </c>
      <c r="BL20" s="313">
        <f t="shared" si="5"/>
        <v>172</v>
      </c>
      <c r="BQ20" s="305"/>
      <c r="BR20" s="11"/>
      <c r="BS20" s="11"/>
      <c r="BT20" s="11"/>
      <c r="CA20" s="305"/>
      <c r="CB20" s="311"/>
      <c r="CC20" s="312"/>
    </row>
    <row r="21" spans="2:81" ht="15.75" thickBot="1" x14ac:dyDescent="0.3">
      <c r="B21" s="996"/>
      <c r="C21" s="997"/>
      <c r="D21" s="997"/>
      <c r="E21" s="998"/>
      <c r="F21" s="290"/>
      <c r="G21" s="512" t="s">
        <v>2</v>
      </c>
      <c r="H21" s="513" t="str">
        <f>I5</f>
        <v>Guest*</v>
      </c>
      <c r="I21" s="525" t="s">
        <v>8</v>
      </c>
      <c r="N21" s="472"/>
      <c r="O21" s="600" t="s">
        <v>222</v>
      </c>
      <c r="P21" s="537">
        <f>MIN(AD5:AD300)-INT(P20)</f>
        <v>0.47291666666569654</v>
      </c>
      <c r="R21" s="602">
        <f>MIN(P27:P300)</f>
        <v>0.47256944444444443</v>
      </c>
      <c r="S21" s="603" t="s">
        <v>213</v>
      </c>
      <c r="AD21" s="615">
        <f t="shared" si="6"/>
        <v>46128.479166666664</v>
      </c>
      <c r="AE21" s="73">
        <f t="shared" si="7"/>
        <v>21.265000000000001</v>
      </c>
      <c r="AF21" s="608">
        <f t="shared" si="13"/>
        <v>11</v>
      </c>
      <c r="AG21" s="609">
        <f t="shared" si="8"/>
        <v>21.265000000000001</v>
      </c>
      <c r="AH21" s="609" t="str">
        <f t="shared" si="9"/>
        <v>-</v>
      </c>
      <c r="AI21" s="609" t="str">
        <f t="shared" si="10"/>
        <v>-</v>
      </c>
      <c r="AJ21" s="609" t="str">
        <f t="shared" si="11"/>
        <v>-</v>
      </c>
      <c r="AK21" s="247"/>
      <c r="AM21" s="446">
        <v>46128.480555555558</v>
      </c>
      <c r="AN21" s="447">
        <v>1</v>
      </c>
      <c r="AO21" s="447">
        <v>1</v>
      </c>
      <c r="AP21" s="447" t="s">
        <v>446</v>
      </c>
      <c r="AQ21" s="447">
        <v>17.920052999999999</v>
      </c>
      <c r="AR21" s="447">
        <v>133522</v>
      </c>
      <c r="AS21" s="447">
        <v>111763</v>
      </c>
      <c r="AT21" s="447">
        <v>21.266999999999999</v>
      </c>
      <c r="AV21" s="448">
        <v>46128.480555555558</v>
      </c>
      <c r="AW21" s="449">
        <v>1</v>
      </c>
      <c r="AX21" s="450">
        <v>1</v>
      </c>
      <c r="AY21" s="450" t="s">
        <v>446</v>
      </c>
      <c r="AZ21" s="451">
        <v>8</v>
      </c>
      <c r="BB21" s="74" t="str">
        <f t="shared" si="0"/>
        <v>--</v>
      </c>
      <c r="BC21" s="11">
        <f t="shared" si="1"/>
        <v>17.920052999999999</v>
      </c>
      <c r="BD21" s="319">
        <v>24</v>
      </c>
      <c r="BE21" s="74">
        <v>4</v>
      </c>
      <c r="BF21" s="324">
        <f t="shared" si="2"/>
        <v>169.497694</v>
      </c>
      <c r="BH21" s="74" t="str">
        <f t="shared" si="3"/>
        <v>--</v>
      </c>
      <c r="BI21" s="313">
        <f t="shared" si="4"/>
        <v>8</v>
      </c>
      <c r="BJ21" s="319">
        <v>24</v>
      </c>
      <c r="BK21" s="74">
        <v>4</v>
      </c>
      <c r="BL21" s="313">
        <f t="shared" si="5"/>
        <v>171</v>
      </c>
      <c r="BQ21" s="305"/>
      <c r="BR21" s="11"/>
      <c r="BS21" s="11"/>
      <c r="BT21" s="11"/>
      <c r="CA21" s="305"/>
      <c r="CB21" s="311"/>
      <c r="CC21" s="312"/>
    </row>
    <row r="22" spans="2:81" ht="15.75" thickBot="1" x14ac:dyDescent="0.3">
      <c r="B22" s="996"/>
      <c r="C22" s="997"/>
      <c r="D22" s="997"/>
      <c r="E22" s="998"/>
      <c r="F22" s="290"/>
      <c r="G22" s="526">
        <f t="shared" ref="G22:G27" si="14">G6</f>
        <v>-2.9681249999999985E-3</v>
      </c>
      <c r="H22" s="527" t="str">
        <f>IF(J66=0, (I6*$J$14)+$J$17, "---")</f>
        <v>---</v>
      </c>
      <c r="I22" s="528" t="str">
        <f>IF(J66=0, H22-G22, "---")</f>
        <v>---</v>
      </c>
      <c r="N22" s="472"/>
      <c r="O22" s="601" t="s">
        <v>221</v>
      </c>
      <c r="P22" s="538">
        <f>MAX(AD5:AD300)-INT(P20)</f>
        <v>0.52291666666860692</v>
      </c>
      <c r="R22" s="602">
        <f>MAX(P27:P300)</f>
        <v>0.5239583333333333</v>
      </c>
      <c r="S22" s="604" t="s">
        <v>214</v>
      </c>
      <c r="AD22" s="615">
        <f t="shared" si="6"/>
        <v>46128.479166666664</v>
      </c>
      <c r="AE22" s="73">
        <f t="shared" si="7"/>
        <v>21.266999999999999</v>
      </c>
      <c r="AF22" s="608">
        <f t="shared" si="13"/>
        <v>11</v>
      </c>
      <c r="AG22" s="609">
        <f t="shared" si="8"/>
        <v>21.266999999999999</v>
      </c>
      <c r="AH22" s="609" t="str">
        <f t="shared" si="9"/>
        <v>-</v>
      </c>
      <c r="AI22" s="609" t="str">
        <f t="shared" si="10"/>
        <v>-</v>
      </c>
      <c r="AJ22" s="609" t="str">
        <f t="shared" si="11"/>
        <v>-</v>
      </c>
      <c r="AK22" s="247"/>
      <c r="AM22" s="446">
        <v>46128.480555555558</v>
      </c>
      <c r="AN22" s="447">
        <v>1</v>
      </c>
      <c r="AO22" s="447">
        <v>1</v>
      </c>
      <c r="AP22" s="447" t="s">
        <v>446</v>
      </c>
      <c r="AQ22" s="447">
        <v>23.735828000000001</v>
      </c>
      <c r="AR22" s="447">
        <v>133441</v>
      </c>
      <c r="AS22" s="447">
        <v>111808</v>
      </c>
      <c r="AT22" s="447">
        <v>21.265999999999998</v>
      </c>
      <c r="AV22" s="448">
        <v>46128.480555555558</v>
      </c>
      <c r="AW22" s="449">
        <v>1</v>
      </c>
      <c r="AX22" s="450">
        <v>1</v>
      </c>
      <c r="AY22" s="450" t="s">
        <v>446</v>
      </c>
      <c r="AZ22" s="451">
        <v>15</v>
      </c>
      <c r="BB22" s="74" t="str">
        <f t="shared" si="0"/>
        <v>--</v>
      </c>
      <c r="BC22" s="11">
        <f t="shared" si="1"/>
        <v>23.735828000000001</v>
      </c>
      <c r="BD22" s="319">
        <v>25</v>
      </c>
      <c r="BE22" s="74">
        <v>5</v>
      </c>
      <c r="BF22" s="324">
        <f t="shared" si="2"/>
        <v>168.81835899999999</v>
      </c>
      <c r="BH22" s="74" t="str">
        <f t="shared" si="3"/>
        <v>--</v>
      </c>
      <c r="BI22" s="313">
        <f t="shared" si="4"/>
        <v>15</v>
      </c>
      <c r="BJ22" s="319">
        <v>25</v>
      </c>
      <c r="BK22" s="74">
        <v>5</v>
      </c>
      <c r="BL22" s="313">
        <f t="shared" si="5"/>
        <v>171</v>
      </c>
      <c r="BQ22" s="305"/>
      <c r="BR22" s="11"/>
      <c r="BS22" s="11"/>
      <c r="BT22" s="11"/>
      <c r="CA22" s="305"/>
      <c r="CB22" s="311"/>
      <c r="CC22" s="312"/>
    </row>
    <row r="23" spans="2:81" ht="15.75" thickBot="1" x14ac:dyDescent="0.3">
      <c r="B23" s="999"/>
      <c r="C23" s="1000"/>
      <c r="D23" s="1000"/>
      <c r="E23" s="1001"/>
      <c r="F23" s="290"/>
      <c r="G23" s="526">
        <f t="shared" si="14"/>
        <v>38.68564087499999</v>
      </c>
      <c r="H23" s="527" t="str">
        <f>IF(J66=0, (I7*$J$14)+$J$17, "---")</f>
        <v>---</v>
      </c>
      <c r="I23" s="529" t="str">
        <f>IF(J66=0, H23-G23, "---")</f>
        <v>---</v>
      </c>
      <c r="N23" s="472"/>
      <c r="P23" s="483"/>
      <c r="R23" s="539">
        <f>IF(INT(P20)=O27, P20, O27)</f>
        <v>46128.472916666666</v>
      </c>
      <c r="AD23" s="615">
        <f t="shared" si="6"/>
        <v>46128.479861111111</v>
      </c>
      <c r="AE23" s="73">
        <f t="shared" si="7"/>
        <v>21.266999999999999</v>
      </c>
      <c r="AF23" s="608">
        <f t="shared" si="13"/>
        <v>11</v>
      </c>
      <c r="AG23" s="609">
        <f t="shared" si="8"/>
        <v>21.266999999999999</v>
      </c>
      <c r="AH23" s="609" t="str">
        <f t="shared" si="9"/>
        <v>-</v>
      </c>
      <c r="AI23" s="609" t="str">
        <f t="shared" si="10"/>
        <v>-</v>
      </c>
      <c r="AJ23" s="609" t="str">
        <f t="shared" si="11"/>
        <v>-</v>
      </c>
      <c r="AK23" s="247"/>
      <c r="AM23" s="446">
        <v>46128.481249999997</v>
      </c>
      <c r="AN23" s="447">
        <v>1</v>
      </c>
      <c r="AO23" s="447">
        <v>1</v>
      </c>
      <c r="AP23" s="447" t="s">
        <v>446</v>
      </c>
      <c r="AQ23" s="447">
        <v>29.252115</v>
      </c>
      <c r="AR23" s="447">
        <v>133527</v>
      </c>
      <c r="AS23" s="447">
        <v>111741</v>
      </c>
      <c r="AT23" s="447">
        <v>21.263999999999999</v>
      </c>
      <c r="AV23" s="448">
        <v>46128.481249999997</v>
      </c>
      <c r="AW23" s="449">
        <v>1</v>
      </c>
      <c r="AX23" s="450">
        <v>1</v>
      </c>
      <c r="AY23" s="450" t="s">
        <v>446</v>
      </c>
      <c r="AZ23" s="451">
        <v>22</v>
      </c>
      <c r="BB23" s="74" t="str">
        <f t="shared" si="0"/>
        <v>--</v>
      </c>
      <c r="BC23" s="11">
        <f t="shared" si="1"/>
        <v>29.252115</v>
      </c>
      <c r="BD23" s="319">
        <v>26</v>
      </c>
      <c r="BE23" s="74">
        <v>6</v>
      </c>
      <c r="BF23" s="324">
        <f t="shared" si="2"/>
        <v>168.78322199999999</v>
      </c>
      <c r="BH23" s="74" t="str">
        <f t="shared" si="3"/>
        <v>--</v>
      </c>
      <c r="BI23" s="313">
        <f t="shared" si="4"/>
        <v>22</v>
      </c>
      <c r="BJ23" s="319">
        <v>26</v>
      </c>
      <c r="BK23" s="74">
        <v>6</v>
      </c>
      <c r="BL23" s="313">
        <f t="shared" si="5"/>
        <v>171</v>
      </c>
      <c r="BQ23" s="305"/>
      <c r="BR23" s="11"/>
      <c r="BS23" s="11"/>
      <c r="BT23" s="11"/>
      <c r="CA23" s="305"/>
      <c r="CB23" s="311"/>
      <c r="CC23" s="312"/>
    </row>
    <row r="24" spans="2:81" ht="15.75" thickBot="1" x14ac:dyDescent="0.3">
      <c r="G24" s="526">
        <f t="shared" si="14"/>
        <v>169.30036049999998</v>
      </c>
      <c r="H24" s="527" t="str">
        <f>IF(J66=0, (I8*$J$14)+$J$17, "---")</f>
        <v>---</v>
      </c>
      <c r="I24" s="529" t="str">
        <f>IF(J66=0,H24-G24, "---")</f>
        <v>---</v>
      </c>
      <c r="N24" s="472"/>
      <c r="AD24" s="615">
        <f t="shared" si="6"/>
        <v>46128.480555555558</v>
      </c>
      <c r="AE24" s="73">
        <f t="shared" si="7"/>
        <v>21.266999999999999</v>
      </c>
      <c r="AF24" s="608">
        <f t="shared" si="13"/>
        <v>11</v>
      </c>
      <c r="AG24" s="609">
        <f t="shared" si="8"/>
        <v>21.266999999999999</v>
      </c>
      <c r="AH24" s="609" t="str">
        <f t="shared" si="9"/>
        <v>-</v>
      </c>
      <c r="AI24" s="609" t="str">
        <f t="shared" si="10"/>
        <v>-</v>
      </c>
      <c r="AJ24" s="609" t="str">
        <f t="shared" si="11"/>
        <v>-</v>
      </c>
      <c r="AK24" s="247"/>
      <c r="AM24" s="446">
        <v>46128.481249999997</v>
      </c>
      <c r="AN24" s="447">
        <v>1</v>
      </c>
      <c r="AO24" s="447">
        <v>1</v>
      </c>
      <c r="AP24" s="447" t="s">
        <v>446</v>
      </c>
      <c r="AQ24" s="447">
        <v>32.349860999999997</v>
      </c>
      <c r="AR24" s="447">
        <v>133421</v>
      </c>
      <c r="AS24" s="447">
        <v>111806</v>
      </c>
      <c r="AT24" s="447">
        <v>21.263000000000002</v>
      </c>
      <c r="AV24" s="448">
        <v>46128.481249999997</v>
      </c>
      <c r="AW24" s="449">
        <v>1</v>
      </c>
      <c r="AX24" s="450">
        <v>1</v>
      </c>
      <c r="AY24" s="450" t="s">
        <v>446</v>
      </c>
      <c r="AZ24" s="451">
        <v>28</v>
      </c>
      <c r="BB24" s="74" t="str">
        <f t="shared" si="0"/>
        <v>--</v>
      </c>
      <c r="BC24" s="11">
        <f t="shared" si="1"/>
        <v>32.349860999999997</v>
      </c>
      <c r="BD24" s="319">
        <v>27</v>
      </c>
      <c r="BE24" s="74">
        <v>7</v>
      </c>
      <c r="BF24" s="324">
        <f t="shared" si="2"/>
        <v>168.94738000000001</v>
      </c>
      <c r="BH24" s="74" t="str">
        <f t="shared" si="3"/>
        <v>--</v>
      </c>
      <c r="BI24" s="313">
        <f t="shared" si="4"/>
        <v>28</v>
      </c>
      <c r="BJ24" s="319">
        <v>27</v>
      </c>
      <c r="BK24" s="74">
        <v>7</v>
      </c>
      <c r="BL24" s="313">
        <f t="shared" si="5"/>
        <v>171</v>
      </c>
      <c r="BQ24" s="305"/>
      <c r="BR24" s="11"/>
      <c r="BS24" s="11"/>
      <c r="BT24" s="11"/>
      <c r="CA24" s="305"/>
      <c r="CB24" s="311"/>
      <c r="CC24" s="312"/>
    </row>
    <row r="25" spans="2:81" x14ac:dyDescent="0.25">
      <c r="B25" s="1005" t="str">
        <f>IF(J66=1,"-*- DEJAR PENDIENTE E INTERCEPTO INICIAL -*-","-*- REALIZAR CAMBIO DE PENDIENTE E INTERCEPTO -*-")</f>
        <v>-*- DEJAR PENDIENTE E INTERCEPTO INICIAL -*-</v>
      </c>
      <c r="C25" s="1006"/>
      <c r="D25" s="1006"/>
      <c r="E25" s="1007"/>
      <c r="G25" s="526">
        <f t="shared" si="14"/>
        <v>314.66140649999994</v>
      </c>
      <c r="H25" s="527" t="str">
        <f>IF(J66=0, (I9*$J$14)+$J$17, "---")</f>
        <v>---</v>
      </c>
      <c r="I25" s="529" t="str">
        <f>IF(J66=0, H25-G25, "---")</f>
        <v>---</v>
      </c>
      <c r="N25" s="472"/>
      <c r="O25" s="484" t="s">
        <v>15</v>
      </c>
      <c r="P25" s="485" t="s">
        <v>73</v>
      </c>
      <c r="Q25" s="484" t="s">
        <v>43</v>
      </c>
      <c r="R25" s="484" t="s">
        <v>14</v>
      </c>
      <c r="S25" s="484" t="s">
        <v>42</v>
      </c>
      <c r="T25" s="484" t="s">
        <v>10</v>
      </c>
      <c r="AD25" s="615">
        <f t="shared" si="6"/>
        <v>46128.480555555558</v>
      </c>
      <c r="AE25" s="73">
        <f t="shared" si="7"/>
        <v>21.265999999999998</v>
      </c>
      <c r="AF25" s="608">
        <f t="shared" si="13"/>
        <v>11</v>
      </c>
      <c r="AG25" s="609">
        <f t="shared" si="8"/>
        <v>21.265999999999998</v>
      </c>
      <c r="AH25" s="609" t="str">
        <f t="shared" si="9"/>
        <v>-</v>
      </c>
      <c r="AI25" s="609" t="str">
        <f t="shared" si="10"/>
        <v>-</v>
      </c>
      <c r="AJ25" s="609" t="str">
        <f t="shared" si="11"/>
        <v>-</v>
      </c>
      <c r="AK25" s="247"/>
      <c r="AM25" s="446">
        <v>46128.481944444444</v>
      </c>
      <c r="AN25" s="447">
        <v>1</v>
      </c>
      <c r="AO25" s="447">
        <v>1</v>
      </c>
      <c r="AP25" s="447" t="s">
        <v>446</v>
      </c>
      <c r="AQ25" s="447">
        <v>33.731597000000001</v>
      </c>
      <c r="AR25" s="447">
        <v>133536</v>
      </c>
      <c r="AS25" s="447">
        <v>111742</v>
      </c>
      <c r="AT25" s="447">
        <v>21.260999999999999</v>
      </c>
      <c r="AV25" s="448">
        <v>46128.481944444444</v>
      </c>
      <c r="AW25" s="449">
        <v>1</v>
      </c>
      <c r="AX25" s="450">
        <v>1</v>
      </c>
      <c r="AY25" s="450" t="s">
        <v>446</v>
      </c>
      <c r="AZ25" s="451">
        <v>31</v>
      </c>
      <c r="BB25" s="74" t="str">
        <f t="shared" si="0"/>
        <v>--</v>
      </c>
      <c r="BC25" s="11">
        <f t="shared" si="1"/>
        <v>33.731597000000001</v>
      </c>
      <c r="BD25" s="319">
        <v>28</v>
      </c>
      <c r="BE25" s="74">
        <v>8</v>
      </c>
      <c r="BF25" s="324">
        <f t="shared" si="2"/>
        <v>168.73292000000001</v>
      </c>
      <c r="BH25" s="74" t="str">
        <f t="shared" si="3"/>
        <v>--</v>
      </c>
      <c r="BI25" s="313">
        <f t="shared" si="4"/>
        <v>31</v>
      </c>
      <c r="BJ25" s="319">
        <v>28</v>
      </c>
      <c r="BK25" s="74">
        <v>8</v>
      </c>
      <c r="BL25" s="313">
        <f t="shared" si="5"/>
        <v>171</v>
      </c>
      <c r="BQ25" s="305"/>
      <c r="BR25" s="11"/>
      <c r="BS25" s="11"/>
      <c r="BT25" s="11"/>
      <c r="CA25" s="305"/>
      <c r="CB25" s="311"/>
      <c r="CC25" s="312"/>
    </row>
    <row r="26" spans="2:81" ht="15.75" thickBot="1" x14ac:dyDescent="0.3">
      <c r="B26" s="1008"/>
      <c r="C26" s="1009"/>
      <c r="D26" s="1009"/>
      <c r="E26" s="1010"/>
      <c r="G26" s="526">
        <f t="shared" si="14"/>
        <v>447.74649637500005</v>
      </c>
      <c r="H26" s="527" t="str">
        <f>IF(J66=0, (I10*$J$14)+$J$17, "---")</f>
        <v>---</v>
      </c>
      <c r="I26" s="529" t="str">
        <f>IF(J66=0, H26-G26, "---")</f>
        <v>---</v>
      </c>
      <c r="N26" s="472"/>
      <c r="O26" s="486" t="s">
        <v>72</v>
      </c>
      <c r="P26" s="487" t="s">
        <v>72</v>
      </c>
      <c r="Q26" s="486" t="s">
        <v>71</v>
      </c>
      <c r="R26" s="488"/>
      <c r="S26" s="486" t="s">
        <v>71</v>
      </c>
      <c r="T26" s="486"/>
      <c r="U26" s="605"/>
      <c r="V26" s="606">
        <f>IFERROR(AVERAGE(V27:V300), "-")</f>
        <v>20.817499999999999</v>
      </c>
      <c r="W26" s="606">
        <f>IFERROR(AVERAGE(W27:W300), "-")</f>
        <v>20.887142857142859</v>
      </c>
      <c r="X26" s="606" t="str">
        <f>IFERROR(AVERAGE(X27:X300), "-")</f>
        <v>-</v>
      </c>
      <c r="Y26" s="607" t="str">
        <f>IFERROR(AVERAGE(Y27:Y300), "-")</f>
        <v>-</v>
      </c>
      <c r="Z26" s="108" t="s">
        <v>74</v>
      </c>
      <c r="AD26" s="615">
        <f t="shared" si="6"/>
        <v>46128.481249999997</v>
      </c>
      <c r="AE26" s="73">
        <f t="shared" si="7"/>
        <v>21.263999999999999</v>
      </c>
      <c r="AF26" s="608">
        <f t="shared" si="13"/>
        <v>11</v>
      </c>
      <c r="AG26" s="609">
        <f t="shared" si="8"/>
        <v>21.263999999999999</v>
      </c>
      <c r="AH26" s="609" t="str">
        <f t="shared" si="9"/>
        <v>-</v>
      </c>
      <c r="AI26" s="609" t="str">
        <f t="shared" si="10"/>
        <v>-</v>
      </c>
      <c r="AJ26" s="609" t="str">
        <f t="shared" si="11"/>
        <v>-</v>
      </c>
      <c r="AK26" s="247"/>
      <c r="AM26" s="446">
        <v>46128.481944444444</v>
      </c>
      <c r="AN26" s="447">
        <v>1</v>
      </c>
      <c r="AO26" s="447">
        <v>1</v>
      </c>
      <c r="AP26" s="447" t="s">
        <v>446</v>
      </c>
      <c r="AQ26" s="447">
        <v>34.628329999999998</v>
      </c>
      <c r="AR26" s="447">
        <v>133429</v>
      </c>
      <c r="AS26" s="447">
        <v>111817</v>
      </c>
      <c r="AT26" s="447">
        <v>21.262</v>
      </c>
      <c r="AV26" s="448">
        <v>46128.481944444444</v>
      </c>
      <c r="AW26" s="449">
        <v>1</v>
      </c>
      <c r="AX26" s="450">
        <v>1</v>
      </c>
      <c r="AY26" s="450" t="s">
        <v>446</v>
      </c>
      <c r="AZ26" s="451">
        <v>33</v>
      </c>
      <c r="BB26" s="74" t="str">
        <f t="shared" si="0"/>
        <v>--</v>
      </c>
      <c r="BC26" s="11">
        <f t="shared" si="1"/>
        <v>34.628329999999998</v>
      </c>
      <c r="BD26" s="319">
        <v>31</v>
      </c>
      <c r="BE26" s="74">
        <v>1</v>
      </c>
      <c r="BF26" s="324">
        <f t="shared" si="2"/>
        <v>315.339112</v>
      </c>
      <c r="BH26" s="74" t="str">
        <f t="shared" si="3"/>
        <v>--</v>
      </c>
      <c r="BI26" s="313">
        <f t="shared" si="4"/>
        <v>33</v>
      </c>
      <c r="BJ26" s="319">
        <v>31</v>
      </c>
      <c r="BK26" s="74">
        <v>1</v>
      </c>
      <c r="BL26" s="313">
        <f t="shared" si="5"/>
        <v>319</v>
      </c>
      <c r="BQ26" s="305"/>
      <c r="BR26" s="11"/>
      <c r="BS26" s="11"/>
      <c r="BT26" s="11"/>
      <c r="CA26" s="305"/>
      <c r="CB26" s="311"/>
      <c r="CC26" s="312"/>
    </row>
    <row r="27" spans="2:81" ht="15.75" thickBot="1" x14ac:dyDescent="0.3">
      <c r="G27" s="530">
        <f t="shared" si="14"/>
        <v>7.5524250000000001E-2</v>
      </c>
      <c r="H27" s="531" t="str">
        <f>IF(J66=0, (I11*$J$14)+$J$17, "---")</f>
        <v>---</v>
      </c>
      <c r="I27" s="532" t="str">
        <f>IF(J66=0,H27-G27, "---")</f>
        <v>---</v>
      </c>
      <c r="N27" s="472"/>
      <c r="O27" s="89">
        <v>46128</v>
      </c>
      <c r="P27" s="109">
        <v>0.47256944444444443</v>
      </c>
      <c r="Q27" s="87">
        <v>33.4</v>
      </c>
      <c r="R27" s="78" t="s">
        <v>14</v>
      </c>
      <c r="S27" s="87">
        <v>21.15</v>
      </c>
      <c r="T27" s="78" t="s">
        <v>45</v>
      </c>
      <c r="U27" s="608">
        <f>IF(ISNUMBER(S27), HOUR(P27), "-")</f>
        <v>11</v>
      </c>
      <c r="V27" s="609">
        <f t="shared" ref="V27:V90" si="15">IF(U27=$Q$13, S27, "-")</f>
        <v>21.15</v>
      </c>
      <c r="W27" s="609" t="str">
        <f t="shared" ref="W27:W90" si="16">IF(U27=$R$13, S27, "-")</f>
        <v>-</v>
      </c>
      <c r="X27" s="609" t="str">
        <f t="shared" ref="X27:X90" si="17">IF(U27=$S$13, S27, "-")</f>
        <v>-</v>
      </c>
      <c r="Y27" s="609" t="str">
        <f t="shared" ref="Y27:Y90" si="18">IF(U27=$T$13, S27, "-")</f>
        <v>-</v>
      </c>
      <c r="Z27" s="610" t="s">
        <v>128</v>
      </c>
      <c r="AD27" s="615">
        <f t="shared" si="6"/>
        <v>46128.481249999997</v>
      </c>
      <c r="AE27" s="73">
        <f t="shared" si="7"/>
        <v>21.263000000000002</v>
      </c>
      <c r="AF27" s="608">
        <f t="shared" si="13"/>
        <v>11</v>
      </c>
      <c r="AG27" s="609">
        <f t="shared" si="8"/>
        <v>21.263000000000002</v>
      </c>
      <c r="AH27" s="609" t="str">
        <f t="shared" si="9"/>
        <v>-</v>
      </c>
      <c r="AI27" s="609" t="str">
        <f t="shared" si="10"/>
        <v>-</v>
      </c>
      <c r="AJ27" s="609" t="str">
        <f t="shared" si="11"/>
        <v>-</v>
      </c>
      <c r="AK27" s="247"/>
      <c r="AM27" s="446">
        <v>46128.482638888891</v>
      </c>
      <c r="AN27" s="447">
        <v>1</v>
      </c>
      <c r="AO27" s="447">
        <v>1</v>
      </c>
      <c r="AP27" s="447" t="s">
        <v>446</v>
      </c>
      <c r="AQ27" s="447">
        <v>35.435538999999999</v>
      </c>
      <c r="AR27" s="447">
        <v>133525</v>
      </c>
      <c r="AS27" s="447">
        <v>111729</v>
      </c>
      <c r="AT27" s="447">
        <v>21.262</v>
      </c>
      <c r="AV27" s="448">
        <v>46128.482638888891</v>
      </c>
      <c r="AW27" s="449">
        <v>1</v>
      </c>
      <c r="AX27" s="450">
        <v>1</v>
      </c>
      <c r="AY27" s="450" t="s">
        <v>446</v>
      </c>
      <c r="AZ27" s="451">
        <v>35</v>
      </c>
      <c r="BB27" s="74" t="str">
        <f t="shared" si="0"/>
        <v>--</v>
      </c>
      <c r="BC27" s="11">
        <f t="shared" si="1"/>
        <v>35.435538999999999</v>
      </c>
      <c r="BD27" s="319">
        <v>32</v>
      </c>
      <c r="BE27" s="74">
        <v>2</v>
      </c>
      <c r="BF27" s="324">
        <f t="shared" si="2"/>
        <v>315.17988800000001</v>
      </c>
      <c r="BH27" s="74" t="str">
        <f t="shared" si="3"/>
        <v>--</v>
      </c>
      <c r="BI27" s="313">
        <f t="shared" si="4"/>
        <v>35</v>
      </c>
      <c r="BJ27" s="319">
        <v>32</v>
      </c>
      <c r="BK27" s="74">
        <v>2</v>
      </c>
      <c r="BL27" s="313">
        <f t="shared" si="5"/>
        <v>319</v>
      </c>
      <c r="BQ27" s="305"/>
      <c r="BR27" s="11"/>
      <c r="BS27" s="11"/>
      <c r="BT27" s="11"/>
      <c r="CA27" s="305"/>
      <c r="CB27" s="311"/>
      <c r="CC27" s="312"/>
    </row>
    <row r="28" spans="2:81" ht="15" customHeight="1" x14ac:dyDescent="0.25">
      <c r="N28" s="472"/>
      <c r="O28" s="89">
        <v>46128</v>
      </c>
      <c r="P28" s="109">
        <v>0.47326388888888887</v>
      </c>
      <c r="Q28" s="87">
        <v>33.1</v>
      </c>
      <c r="R28" s="78" t="s">
        <v>14</v>
      </c>
      <c r="S28" s="87">
        <v>21.1</v>
      </c>
      <c r="T28" s="78" t="s">
        <v>45</v>
      </c>
      <c r="U28" s="608">
        <f t="shared" ref="U28:U91" si="19">IF(ISNUMBER(S28), HOUR(P28), "-")</f>
        <v>11</v>
      </c>
      <c r="V28" s="609">
        <f t="shared" si="15"/>
        <v>21.1</v>
      </c>
      <c r="W28" s="609" t="str">
        <f t="shared" si="16"/>
        <v>-</v>
      </c>
      <c r="X28" s="609" t="str">
        <f t="shared" si="17"/>
        <v>-</v>
      </c>
      <c r="Y28" s="609" t="str">
        <f t="shared" si="18"/>
        <v>-</v>
      </c>
      <c r="AD28" s="615">
        <f t="shared" si="6"/>
        <v>46128.481944444444</v>
      </c>
      <c r="AE28" s="73">
        <f t="shared" si="7"/>
        <v>21.260999999999999</v>
      </c>
      <c r="AF28" s="608">
        <f t="shared" si="13"/>
        <v>11</v>
      </c>
      <c r="AG28" s="609">
        <f t="shared" si="8"/>
        <v>21.260999999999999</v>
      </c>
      <c r="AH28" s="609" t="str">
        <f t="shared" si="9"/>
        <v>-</v>
      </c>
      <c r="AI28" s="609" t="str">
        <f t="shared" si="10"/>
        <v>-</v>
      </c>
      <c r="AJ28" s="609" t="str">
        <f t="shared" si="11"/>
        <v>-</v>
      </c>
      <c r="AK28" s="247"/>
      <c r="AM28" s="446">
        <v>46128.482638888891</v>
      </c>
      <c r="AN28" s="447">
        <v>1</v>
      </c>
      <c r="AO28" s="447">
        <v>1</v>
      </c>
      <c r="AP28" s="447" t="s">
        <v>446</v>
      </c>
      <c r="AQ28" s="447">
        <v>36.356337000000003</v>
      </c>
      <c r="AR28" s="447">
        <v>133413</v>
      </c>
      <c r="AS28" s="447">
        <v>111808</v>
      </c>
      <c r="AT28" s="447">
        <v>21.263999999999999</v>
      </c>
      <c r="AV28" s="448">
        <v>46128.482638888891</v>
      </c>
      <c r="AW28" s="449">
        <v>1</v>
      </c>
      <c r="AX28" s="450">
        <v>1</v>
      </c>
      <c r="AY28" s="450" t="s">
        <v>446</v>
      </c>
      <c r="AZ28" s="451">
        <v>36</v>
      </c>
      <c r="BB28" s="74" t="str">
        <f t="shared" si="0"/>
        <v>--</v>
      </c>
      <c r="BC28" s="11">
        <f t="shared" si="1"/>
        <v>36.356337000000003</v>
      </c>
      <c r="BD28" s="319">
        <v>33</v>
      </c>
      <c r="BE28" s="74">
        <v>3</v>
      </c>
      <c r="BF28" s="324">
        <f t="shared" si="2"/>
        <v>314.84368899999998</v>
      </c>
      <c r="BH28" s="74" t="str">
        <f t="shared" si="3"/>
        <v>--</v>
      </c>
      <c r="BI28" s="313">
        <f t="shared" si="4"/>
        <v>36</v>
      </c>
      <c r="BJ28" s="319">
        <v>33</v>
      </c>
      <c r="BK28" s="74">
        <v>3</v>
      </c>
      <c r="BL28" s="313">
        <f t="shared" si="5"/>
        <v>319</v>
      </c>
      <c r="BQ28" s="305"/>
      <c r="BR28" s="11"/>
      <c r="BS28" s="11"/>
      <c r="BT28" s="11"/>
      <c r="CA28" s="305"/>
      <c r="CB28" s="311"/>
      <c r="CC28" s="312"/>
    </row>
    <row r="29" spans="2:81" x14ac:dyDescent="0.25">
      <c r="N29" s="472"/>
      <c r="O29" s="89">
        <v>46128</v>
      </c>
      <c r="P29" s="109">
        <v>0.47395833333333331</v>
      </c>
      <c r="Q29" s="87">
        <v>32.6</v>
      </c>
      <c r="R29" s="78" t="s">
        <v>14</v>
      </c>
      <c r="S29" s="87">
        <v>21.05</v>
      </c>
      <c r="T29" s="78" t="s">
        <v>45</v>
      </c>
      <c r="U29" s="608">
        <f t="shared" si="19"/>
        <v>11</v>
      </c>
      <c r="V29" s="609">
        <f t="shared" si="15"/>
        <v>21.05</v>
      </c>
      <c r="W29" s="609" t="str">
        <f t="shared" si="16"/>
        <v>-</v>
      </c>
      <c r="X29" s="609" t="str">
        <f t="shared" si="17"/>
        <v>-</v>
      </c>
      <c r="Y29" s="609" t="str">
        <f t="shared" si="18"/>
        <v>-</v>
      </c>
      <c r="AD29" s="615">
        <f t="shared" si="6"/>
        <v>46128.481944444444</v>
      </c>
      <c r="AE29" s="73">
        <f t="shared" si="7"/>
        <v>21.262</v>
      </c>
      <c r="AF29" s="608">
        <f t="shared" si="13"/>
        <v>11</v>
      </c>
      <c r="AG29" s="609">
        <f t="shared" si="8"/>
        <v>21.262</v>
      </c>
      <c r="AH29" s="609" t="str">
        <f t="shared" si="9"/>
        <v>-</v>
      </c>
      <c r="AI29" s="609" t="str">
        <f t="shared" si="10"/>
        <v>-</v>
      </c>
      <c r="AJ29" s="609" t="str">
        <f t="shared" si="11"/>
        <v>-</v>
      </c>
      <c r="AK29" s="247"/>
      <c r="AM29" s="446">
        <v>46128.48333333333</v>
      </c>
      <c r="AN29" s="447">
        <v>1</v>
      </c>
      <c r="AO29" s="447">
        <v>1</v>
      </c>
      <c r="AP29" s="447" t="s">
        <v>446</v>
      </c>
      <c r="AQ29" s="447">
        <v>36.776361000000001</v>
      </c>
      <c r="AR29" s="447">
        <v>133513</v>
      </c>
      <c r="AS29" s="447">
        <v>111717</v>
      </c>
      <c r="AT29" s="447">
        <v>21.265999999999998</v>
      </c>
      <c r="AV29" s="448">
        <v>46128.48333333333</v>
      </c>
      <c r="AW29" s="449">
        <v>1</v>
      </c>
      <c r="AX29" s="450">
        <v>1</v>
      </c>
      <c r="AY29" s="450" t="s">
        <v>446</v>
      </c>
      <c r="AZ29" s="451">
        <v>37</v>
      </c>
      <c r="BB29" s="74" t="str">
        <f t="shared" si="0"/>
        <v>--</v>
      </c>
      <c r="BC29" s="11">
        <f t="shared" si="1"/>
        <v>36.776361000000001</v>
      </c>
      <c r="BD29" s="319">
        <v>34</v>
      </c>
      <c r="BE29" s="74">
        <v>4</v>
      </c>
      <c r="BF29" s="324">
        <f t="shared" si="2"/>
        <v>315.05708299999998</v>
      </c>
      <c r="BH29" s="74" t="str">
        <f t="shared" si="3"/>
        <v>--</v>
      </c>
      <c r="BI29" s="313">
        <f t="shared" si="4"/>
        <v>37</v>
      </c>
      <c r="BJ29" s="319">
        <v>34</v>
      </c>
      <c r="BK29" s="74">
        <v>4</v>
      </c>
      <c r="BL29" s="313">
        <f t="shared" si="5"/>
        <v>318</v>
      </c>
      <c r="BQ29" s="305"/>
      <c r="BR29" s="11"/>
      <c r="BS29" s="11"/>
      <c r="BT29" s="11"/>
      <c r="CA29" s="305"/>
      <c r="CB29" s="311"/>
      <c r="CC29" s="312"/>
    </row>
    <row r="30" spans="2:81" x14ac:dyDescent="0.25">
      <c r="D30" s="477" t="s">
        <v>242</v>
      </c>
      <c r="E30" s="478">
        <f>C37+E31</f>
        <v>46128.523611111115</v>
      </c>
      <c r="N30" s="472"/>
      <c r="O30" s="89">
        <v>46128</v>
      </c>
      <c r="P30" s="109">
        <v>0.47465277777777776</v>
      </c>
      <c r="Q30" s="87">
        <v>31.9</v>
      </c>
      <c r="R30" s="78" t="s">
        <v>14</v>
      </c>
      <c r="S30" s="87">
        <v>21</v>
      </c>
      <c r="T30" s="78" t="s">
        <v>45</v>
      </c>
      <c r="U30" s="608">
        <f t="shared" si="19"/>
        <v>11</v>
      </c>
      <c r="V30" s="609">
        <f t="shared" si="15"/>
        <v>21</v>
      </c>
      <c r="W30" s="609" t="str">
        <f t="shared" si="16"/>
        <v>-</v>
      </c>
      <c r="X30" s="609" t="str">
        <f t="shared" si="17"/>
        <v>-</v>
      </c>
      <c r="Y30" s="609" t="str">
        <f t="shared" si="18"/>
        <v>-</v>
      </c>
      <c r="AD30" s="615">
        <f t="shared" si="6"/>
        <v>46128.482638888891</v>
      </c>
      <c r="AE30" s="73">
        <f t="shared" si="7"/>
        <v>21.262</v>
      </c>
      <c r="AF30" s="608">
        <f t="shared" si="13"/>
        <v>11</v>
      </c>
      <c r="AG30" s="609">
        <f t="shared" si="8"/>
        <v>21.262</v>
      </c>
      <c r="AH30" s="609" t="str">
        <f t="shared" si="9"/>
        <v>-</v>
      </c>
      <c r="AI30" s="609" t="str">
        <f t="shared" si="10"/>
        <v>-</v>
      </c>
      <c r="AJ30" s="609" t="str">
        <f t="shared" si="11"/>
        <v>-</v>
      </c>
      <c r="AK30" s="247"/>
      <c r="AM30" s="446">
        <v>46128.484027777777</v>
      </c>
      <c r="AN30" s="447">
        <v>1</v>
      </c>
      <c r="AO30" s="447">
        <v>1</v>
      </c>
      <c r="AP30" s="447" t="s">
        <v>446</v>
      </c>
      <c r="AQ30" s="447">
        <v>37.312927000000002</v>
      </c>
      <c r="AR30" s="447">
        <v>133392</v>
      </c>
      <c r="AS30" s="447">
        <v>111793</v>
      </c>
      <c r="AT30" s="447">
        <v>21.268999999999998</v>
      </c>
      <c r="AV30" s="448">
        <v>46128.484027777777</v>
      </c>
      <c r="AW30" s="449">
        <v>1</v>
      </c>
      <c r="AX30" s="450">
        <v>1</v>
      </c>
      <c r="AY30" s="450" t="s">
        <v>446</v>
      </c>
      <c r="AZ30" s="451">
        <v>37</v>
      </c>
      <c r="BB30" s="74" t="str">
        <f t="shared" si="0"/>
        <v>--</v>
      </c>
      <c r="BC30" s="11">
        <f t="shared" si="1"/>
        <v>37.312927000000002</v>
      </c>
      <c r="BD30" s="319">
        <v>35</v>
      </c>
      <c r="BE30" s="74">
        <v>5</v>
      </c>
      <c r="BF30" s="324">
        <f t="shared" si="2"/>
        <v>314.59067700000003</v>
      </c>
      <c r="BH30" s="74" t="str">
        <f t="shared" si="3"/>
        <v>--</v>
      </c>
      <c r="BI30" s="313">
        <f t="shared" si="4"/>
        <v>37</v>
      </c>
      <c r="BJ30" s="319">
        <v>35</v>
      </c>
      <c r="BK30" s="74">
        <v>5</v>
      </c>
      <c r="BL30" s="313">
        <f t="shared" si="5"/>
        <v>318</v>
      </c>
      <c r="BQ30" s="305"/>
      <c r="BR30" s="11"/>
      <c r="BS30" s="11"/>
      <c r="BT30" s="11"/>
      <c r="CA30" s="305"/>
      <c r="CB30" s="311"/>
      <c r="CC30" s="312"/>
    </row>
    <row r="31" spans="2:81" x14ac:dyDescent="0.25">
      <c r="D31" s="477" t="s">
        <v>238</v>
      </c>
      <c r="E31" s="478">
        <v>6.9444444444444447E-4</v>
      </c>
      <c r="N31" s="472"/>
      <c r="O31" s="89">
        <v>46128</v>
      </c>
      <c r="P31" s="109">
        <v>0.4753472222222222</v>
      </c>
      <c r="Q31" s="87">
        <v>31.4</v>
      </c>
      <c r="R31" s="78" t="s">
        <v>14</v>
      </c>
      <c r="S31" s="87">
        <v>21</v>
      </c>
      <c r="T31" s="78" t="s">
        <v>45</v>
      </c>
      <c r="U31" s="608">
        <f t="shared" si="19"/>
        <v>11</v>
      </c>
      <c r="V31" s="609">
        <f t="shared" si="15"/>
        <v>21</v>
      </c>
      <c r="W31" s="609" t="str">
        <f t="shared" si="16"/>
        <v>-</v>
      </c>
      <c r="X31" s="609" t="str">
        <f t="shared" si="17"/>
        <v>-</v>
      </c>
      <c r="Y31" s="609" t="str">
        <f t="shared" si="18"/>
        <v>-</v>
      </c>
      <c r="AA31" s="490"/>
      <c r="AB31" s="490"/>
      <c r="AD31" s="615">
        <f t="shared" si="6"/>
        <v>46128.482638888891</v>
      </c>
      <c r="AE31" s="73">
        <f t="shared" si="7"/>
        <v>21.263999999999999</v>
      </c>
      <c r="AF31" s="608">
        <f t="shared" si="13"/>
        <v>11</v>
      </c>
      <c r="AG31" s="609">
        <f t="shared" si="8"/>
        <v>21.263999999999999</v>
      </c>
      <c r="AH31" s="609" t="str">
        <f t="shared" si="9"/>
        <v>-</v>
      </c>
      <c r="AI31" s="609" t="str">
        <f t="shared" si="10"/>
        <v>-</v>
      </c>
      <c r="AJ31" s="609" t="str">
        <f t="shared" si="11"/>
        <v>-</v>
      </c>
      <c r="AK31" s="247"/>
      <c r="AM31" s="446">
        <v>46128.484027777777</v>
      </c>
      <c r="AN31" s="447">
        <v>1</v>
      </c>
      <c r="AO31" s="447">
        <v>1</v>
      </c>
      <c r="AP31" s="447" t="s">
        <v>446</v>
      </c>
      <c r="AQ31" s="447">
        <v>37.347197999999999</v>
      </c>
      <c r="AR31" s="447">
        <v>133494</v>
      </c>
      <c r="AS31" s="447">
        <v>111701</v>
      </c>
      <c r="AT31" s="447">
        <v>21.274999999999999</v>
      </c>
      <c r="AV31" s="448">
        <v>46128.484027777777</v>
      </c>
      <c r="AW31" s="449">
        <v>1</v>
      </c>
      <c r="AX31" s="450">
        <v>1</v>
      </c>
      <c r="AY31" s="450" t="s">
        <v>446</v>
      </c>
      <c r="AZ31" s="451">
        <v>37</v>
      </c>
      <c r="BB31" s="74" t="str">
        <f t="shared" si="0"/>
        <v>--</v>
      </c>
      <c r="BC31" s="11">
        <f t="shared" si="1"/>
        <v>37.347197999999999</v>
      </c>
      <c r="BD31" s="319">
        <v>36</v>
      </c>
      <c r="BE31" s="74">
        <v>6</v>
      </c>
      <c r="BF31" s="324">
        <f t="shared" si="2"/>
        <v>314.39800200000002</v>
      </c>
      <c r="BH31" s="74" t="str">
        <f t="shared" si="3"/>
        <v>--</v>
      </c>
      <c r="BI31" s="313">
        <f t="shared" si="4"/>
        <v>37</v>
      </c>
      <c r="BJ31" s="319">
        <v>36</v>
      </c>
      <c r="BK31" s="74">
        <v>6</v>
      </c>
      <c r="BL31" s="313">
        <f t="shared" si="5"/>
        <v>318</v>
      </c>
      <c r="BQ31" s="305"/>
      <c r="BR31" s="11"/>
      <c r="BS31" s="11"/>
      <c r="BT31" s="11"/>
      <c r="CA31" s="305"/>
      <c r="CB31" s="311"/>
      <c r="CC31" s="312"/>
    </row>
    <row r="32" spans="2:81" x14ac:dyDescent="0.25">
      <c r="D32" s="477" t="s">
        <v>239</v>
      </c>
      <c r="E32" s="478">
        <f>C36-E33</f>
        <v>46128.464583333334</v>
      </c>
      <c r="N32" s="472"/>
      <c r="O32" s="89">
        <v>46128</v>
      </c>
      <c r="P32" s="109">
        <v>0.47604166666666664</v>
      </c>
      <c r="Q32" s="87">
        <v>31</v>
      </c>
      <c r="R32" s="78" t="s">
        <v>14</v>
      </c>
      <c r="S32" s="87">
        <v>20.95</v>
      </c>
      <c r="T32" s="78" t="s">
        <v>45</v>
      </c>
      <c r="U32" s="608">
        <f t="shared" si="19"/>
        <v>11</v>
      </c>
      <c r="V32" s="609">
        <f t="shared" si="15"/>
        <v>20.95</v>
      </c>
      <c r="W32" s="609" t="str">
        <f t="shared" si="16"/>
        <v>-</v>
      </c>
      <c r="X32" s="609" t="str">
        <f t="shared" si="17"/>
        <v>-</v>
      </c>
      <c r="Y32" s="609" t="str">
        <f t="shared" si="18"/>
        <v>-</v>
      </c>
      <c r="AD32" s="615">
        <f t="shared" si="6"/>
        <v>46128.48333333333</v>
      </c>
      <c r="AE32" s="73">
        <f t="shared" si="7"/>
        <v>21.265999999999998</v>
      </c>
      <c r="AF32" s="608">
        <f t="shared" si="13"/>
        <v>11</v>
      </c>
      <c r="AG32" s="609">
        <f t="shared" si="8"/>
        <v>21.265999999999998</v>
      </c>
      <c r="AH32" s="609" t="str">
        <f t="shared" si="9"/>
        <v>-</v>
      </c>
      <c r="AI32" s="609" t="str">
        <f t="shared" si="10"/>
        <v>-</v>
      </c>
      <c r="AJ32" s="609" t="str">
        <f t="shared" si="11"/>
        <v>-</v>
      </c>
      <c r="AK32" s="247"/>
      <c r="AM32" s="446">
        <v>46128.484722222223</v>
      </c>
      <c r="AN32" s="447">
        <v>1</v>
      </c>
      <c r="AO32" s="447">
        <v>1</v>
      </c>
      <c r="AP32" s="447" t="s">
        <v>446</v>
      </c>
      <c r="AQ32" s="447">
        <v>38.063397000000002</v>
      </c>
      <c r="AR32" s="447">
        <v>133370</v>
      </c>
      <c r="AS32" s="447">
        <v>111778</v>
      </c>
      <c r="AT32" s="447">
        <v>21.28</v>
      </c>
      <c r="AV32" s="448">
        <v>46128.484722222223</v>
      </c>
      <c r="AW32" s="449">
        <v>1</v>
      </c>
      <c r="AX32" s="450">
        <v>1</v>
      </c>
      <c r="AY32" s="450" t="s">
        <v>446</v>
      </c>
      <c r="AZ32" s="451">
        <v>38</v>
      </c>
      <c r="BB32" s="74" t="str">
        <f t="shared" si="0"/>
        <v>--</v>
      </c>
      <c r="BC32" s="11">
        <f t="shared" si="1"/>
        <v>38.063397000000002</v>
      </c>
      <c r="BD32" s="319">
        <v>37</v>
      </c>
      <c r="BE32" s="74">
        <v>7</v>
      </c>
      <c r="BF32" s="324">
        <f t="shared" si="2"/>
        <v>314.034738</v>
      </c>
      <c r="BH32" s="74" t="str">
        <f t="shared" si="3"/>
        <v>--</v>
      </c>
      <c r="BI32" s="313">
        <f t="shared" si="4"/>
        <v>38</v>
      </c>
      <c r="BJ32" s="319">
        <v>37</v>
      </c>
      <c r="BK32" s="74">
        <v>7</v>
      </c>
      <c r="BL32" s="313">
        <f t="shared" si="5"/>
        <v>318</v>
      </c>
      <c r="BQ32" s="305"/>
      <c r="BR32" s="11"/>
      <c r="BS32" s="11"/>
      <c r="BT32" s="11"/>
      <c r="CA32" s="305"/>
      <c r="CB32" s="311"/>
      <c r="CC32" s="312"/>
    </row>
    <row r="33" spans="2:81" ht="15" customHeight="1" x14ac:dyDescent="0.25">
      <c r="D33" s="477" t="s">
        <v>240</v>
      </c>
      <c r="E33" s="478">
        <v>8.3333333333333332E-3</v>
      </c>
      <c r="F33" s="491" t="s">
        <v>260</v>
      </c>
      <c r="N33" s="472"/>
      <c r="O33" s="89">
        <v>46128</v>
      </c>
      <c r="P33" s="109">
        <v>0.47673611111111114</v>
      </c>
      <c r="Q33" s="87">
        <v>31</v>
      </c>
      <c r="R33" s="78" t="s">
        <v>14</v>
      </c>
      <c r="S33" s="87">
        <v>20.9</v>
      </c>
      <c r="T33" s="78" t="s">
        <v>45</v>
      </c>
      <c r="U33" s="608">
        <f t="shared" si="19"/>
        <v>11</v>
      </c>
      <c r="V33" s="609">
        <f t="shared" si="15"/>
        <v>20.9</v>
      </c>
      <c r="W33" s="609" t="str">
        <f t="shared" si="16"/>
        <v>-</v>
      </c>
      <c r="X33" s="609" t="str">
        <f t="shared" si="17"/>
        <v>-</v>
      </c>
      <c r="Y33" s="609" t="str">
        <f t="shared" si="18"/>
        <v>-</v>
      </c>
      <c r="AD33" s="615">
        <f t="shared" si="6"/>
        <v>46128.484027777777</v>
      </c>
      <c r="AE33" s="73">
        <f t="shared" si="7"/>
        <v>21.268999999999998</v>
      </c>
      <c r="AF33" s="608">
        <f t="shared" si="13"/>
        <v>11</v>
      </c>
      <c r="AG33" s="609">
        <f t="shared" si="8"/>
        <v>21.268999999999998</v>
      </c>
      <c r="AH33" s="609" t="str">
        <f t="shared" si="9"/>
        <v>-</v>
      </c>
      <c r="AI33" s="609" t="str">
        <f t="shared" si="10"/>
        <v>-</v>
      </c>
      <c r="AJ33" s="609" t="str">
        <f t="shared" si="11"/>
        <v>-</v>
      </c>
      <c r="AK33" s="247"/>
      <c r="AM33" s="446">
        <v>46128.484722222223</v>
      </c>
      <c r="AN33" s="447">
        <v>1</v>
      </c>
      <c r="AO33" s="447">
        <v>1</v>
      </c>
      <c r="AP33" s="447" t="s">
        <v>446</v>
      </c>
      <c r="AQ33" s="447">
        <v>37.914372999999998</v>
      </c>
      <c r="AR33" s="447">
        <v>133468</v>
      </c>
      <c r="AS33" s="447">
        <v>111680</v>
      </c>
      <c r="AT33" s="447">
        <v>21.288</v>
      </c>
      <c r="AV33" s="448">
        <v>46128.484722222223</v>
      </c>
      <c r="AW33" s="449">
        <v>1</v>
      </c>
      <c r="AX33" s="450">
        <v>1</v>
      </c>
      <c r="AY33" s="450" t="s">
        <v>446</v>
      </c>
      <c r="AZ33" s="451">
        <v>38</v>
      </c>
      <c r="BB33" s="74" t="str">
        <f t="shared" si="0"/>
        <v>--</v>
      </c>
      <c r="BC33" s="11">
        <f t="shared" si="1"/>
        <v>37.914372999999998</v>
      </c>
      <c r="BD33" s="319">
        <v>38</v>
      </c>
      <c r="BE33" s="74">
        <v>8</v>
      </c>
      <c r="BF33" s="324">
        <f t="shared" si="2"/>
        <v>313.84806300000002</v>
      </c>
      <c r="BH33" s="74" t="str">
        <f t="shared" si="3"/>
        <v>--</v>
      </c>
      <c r="BI33" s="313">
        <f t="shared" si="4"/>
        <v>38</v>
      </c>
      <c r="BJ33" s="319">
        <v>38</v>
      </c>
      <c r="BK33" s="74">
        <v>8</v>
      </c>
      <c r="BL33" s="313">
        <f t="shared" si="5"/>
        <v>318</v>
      </c>
      <c r="BQ33" s="305"/>
      <c r="BR33" s="11"/>
      <c r="BS33" s="11"/>
      <c r="BT33" s="11"/>
      <c r="CA33" s="305"/>
      <c r="CB33" s="311"/>
      <c r="CC33" s="312"/>
    </row>
    <row r="34" spans="2:81" ht="15.75" thickBot="1" x14ac:dyDescent="0.3">
      <c r="D34" s="477" t="s">
        <v>241</v>
      </c>
      <c r="E34" s="478">
        <f>C37+E33</f>
        <v>46128.53125</v>
      </c>
      <c r="F34" s="131" t="s">
        <v>269</v>
      </c>
      <c r="H34" s="11" t="s">
        <v>150</v>
      </c>
      <c r="I34" s="247"/>
      <c r="J34" s="247"/>
      <c r="N34" s="472"/>
      <c r="O34" s="89">
        <v>46128</v>
      </c>
      <c r="P34" s="109">
        <v>0.47743055555555558</v>
      </c>
      <c r="Q34" s="87">
        <v>30.7</v>
      </c>
      <c r="R34" s="78" t="s">
        <v>14</v>
      </c>
      <c r="S34" s="87">
        <v>20.85</v>
      </c>
      <c r="T34" s="78" t="s">
        <v>45</v>
      </c>
      <c r="U34" s="608">
        <f t="shared" si="19"/>
        <v>11</v>
      </c>
      <c r="V34" s="609">
        <f t="shared" si="15"/>
        <v>20.85</v>
      </c>
      <c r="W34" s="609" t="str">
        <f t="shared" si="16"/>
        <v>-</v>
      </c>
      <c r="X34" s="609" t="str">
        <f t="shared" si="17"/>
        <v>-</v>
      </c>
      <c r="Y34" s="609" t="str">
        <f t="shared" si="18"/>
        <v>-</v>
      </c>
      <c r="AD34" s="615">
        <f t="shared" si="6"/>
        <v>46128.484027777777</v>
      </c>
      <c r="AE34" s="73">
        <f t="shared" si="7"/>
        <v>21.274999999999999</v>
      </c>
      <c r="AF34" s="608">
        <f t="shared" si="13"/>
        <v>11</v>
      </c>
      <c r="AG34" s="609">
        <f t="shared" si="8"/>
        <v>21.274999999999999</v>
      </c>
      <c r="AH34" s="609" t="str">
        <f t="shared" si="9"/>
        <v>-</v>
      </c>
      <c r="AI34" s="609" t="str">
        <f t="shared" si="10"/>
        <v>-</v>
      </c>
      <c r="AJ34" s="609" t="str">
        <f t="shared" si="11"/>
        <v>-</v>
      </c>
      <c r="AK34" s="247"/>
      <c r="AM34" s="446">
        <v>46128.48541666667</v>
      </c>
      <c r="AN34" s="447">
        <v>1</v>
      </c>
      <c r="AO34" s="447">
        <v>1</v>
      </c>
      <c r="AP34" s="447">
        <v>0</v>
      </c>
      <c r="AQ34" s="447">
        <v>38.460362000000003</v>
      </c>
      <c r="AR34" s="447">
        <v>133442</v>
      </c>
      <c r="AS34" s="447">
        <v>111657</v>
      </c>
      <c r="AT34" s="447">
        <v>21.306000000000001</v>
      </c>
      <c r="AV34" s="448">
        <v>46128.48541666667</v>
      </c>
      <c r="AW34" s="449">
        <v>1</v>
      </c>
      <c r="AX34" s="450">
        <v>1</v>
      </c>
      <c r="AY34" s="450">
        <v>0</v>
      </c>
      <c r="AZ34" s="451">
        <v>38</v>
      </c>
      <c r="BB34" s="74">
        <f t="shared" si="0"/>
        <v>10</v>
      </c>
      <c r="BC34" s="11">
        <f t="shared" si="1"/>
        <v>38.460362000000003</v>
      </c>
      <c r="BD34" s="319">
        <v>41</v>
      </c>
      <c r="BE34" s="74">
        <v>1</v>
      </c>
      <c r="BF34" s="324">
        <f t="shared" si="2"/>
        <v>447.95107899999999</v>
      </c>
      <c r="BH34" s="74">
        <f t="shared" si="3"/>
        <v>10</v>
      </c>
      <c r="BI34" s="313">
        <f t="shared" si="4"/>
        <v>38</v>
      </c>
      <c r="BJ34" s="319">
        <v>41</v>
      </c>
      <c r="BK34" s="74">
        <v>1</v>
      </c>
      <c r="BL34" s="313">
        <f t="shared" si="5"/>
        <v>453</v>
      </c>
      <c r="BQ34" s="305"/>
      <c r="BR34" s="11"/>
      <c r="BS34" s="11"/>
      <c r="BT34" s="11"/>
      <c r="CA34" s="305"/>
      <c r="CB34" s="311"/>
      <c r="CC34" s="312"/>
    </row>
    <row r="35" spans="2:81" x14ac:dyDescent="0.25">
      <c r="B35" s="480" t="s">
        <v>230</v>
      </c>
      <c r="C35" s="536">
        <f>AD5</f>
        <v>46128.472916666666</v>
      </c>
      <c r="E35" s="602">
        <f>MIN(B49:B300)</f>
        <v>46128.471909722219</v>
      </c>
      <c r="F35" s="540" t="s">
        <v>213</v>
      </c>
      <c r="H35" s="541" t="str">
        <f>G5</f>
        <v>SRP55</v>
      </c>
      <c r="I35" s="247"/>
      <c r="J35" s="247"/>
      <c r="N35" s="472"/>
      <c r="O35" s="89">
        <v>46128</v>
      </c>
      <c r="P35" s="109">
        <v>0.47812500000000002</v>
      </c>
      <c r="Q35" s="87">
        <v>30.5</v>
      </c>
      <c r="R35" s="78" t="s">
        <v>14</v>
      </c>
      <c r="S35" s="87">
        <v>20.8</v>
      </c>
      <c r="T35" s="78" t="s">
        <v>45</v>
      </c>
      <c r="U35" s="608">
        <f t="shared" si="19"/>
        <v>11</v>
      </c>
      <c r="V35" s="609">
        <f t="shared" si="15"/>
        <v>20.8</v>
      </c>
      <c r="W35" s="609" t="str">
        <f t="shared" si="16"/>
        <v>-</v>
      </c>
      <c r="X35" s="609" t="str">
        <f t="shared" si="17"/>
        <v>-</v>
      </c>
      <c r="Y35" s="609" t="str">
        <f t="shared" si="18"/>
        <v>-</v>
      </c>
      <c r="AD35" s="615">
        <f t="shared" si="6"/>
        <v>46128.484722222223</v>
      </c>
      <c r="AE35" s="73">
        <f t="shared" si="7"/>
        <v>21.28</v>
      </c>
      <c r="AF35" s="608">
        <f t="shared" si="13"/>
        <v>11</v>
      </c>
      <c r="AG35" s="609">
        <f t="shared" si="8"/>
        <v>21.28</v>
      </c>
      <c r="AH35" s="609" t="str">
        <f t="shared" si="9"/>
        <v>-</v>
      </c>
      <c r="AI35" s="609" t="str">
        <f t="shared" si="10"/>
        <v>-</v>
      </c>
      <c r="AJ35" s="609" t="str">
        <f t="shared" si="11"/>
        <v>-</v>
      </c>
      <c r="AK35" s="247"/>
      <c r="AM35" s="446">
        <v>46128.486111111109</v>
      </c>
      <c r="AN35" s="447">
        <v>1</v>
      </c>
      <c r="AO35" s="447">
        <v>1</v>
      </c>
      <c r="AP35" s="447">
        <v>1</v>
      </c>
      <c r="AQ35" s="447">
        <v>38.493847000000002</v>
      </c>
      <c r="AR35" s="447">
        <v>133330</v>
      </c>
      <c r="AS35" s="447">
        <v>111746</v>
      </c>
      <c r="AT35" s="447">
        <v>21.315000000000001</v>
      </c>
      <c r="AV35" s="448">
        <v>46128.486111111109</v>
      </c>
      <c r="AW35" s="449">
        <v>1</v>
      </c>
      <c r="AX35" s="450">
        <v>1</v>
      </c>
      <c r="AY35" s="450">
        <v>1</v>
      </c>
      <c r="AZ35" s="451">
        <v>39</v>
      </c>
      <c r="BB35" s="74">
        <f t="shared" si="0"/>
        <v>11</v>
      </c>
      <c r="BC35" s="11">
        <f t="shared" si="1"/>
        <v>38.493847000000002</v>
      </c>
      <c r="BD35" s="319">
        <v>42</v>
      </c>
      <c r="BE35" s="74">
        <v>2</v>
      </c>
      <c r="BF35" s="324">
        <f t="shared" si="2"/>
        <v>447.92960900000003</v>
      </c>
      <c r="BH35" s="74">
        <f t="shared" si="3"/>
        <v>11</v>
      </c>
      <c r="BI35" s="313">
        <f t="shared" si="4"/>
        <v>39</v>
      </c>
      <c r="BJ35" s="319">
        <v>42</v>
      </c>
      <c r="BK35" s="74">
        <v>2</v>
      </c>
      <c r="BL35" s="313">
        <f t="shared" si="5"/>
        <v>453</v>
      </c>
      <c r="BQ35" s="305"/>
      <c r="BR35" s="11"/>
      <c r="BS35" s="11"/>
      <c r="BT35" s="11"/>
      <c r="CA35" s="305"/>
      <c r="CB35" s="311"/>
      <c r="CC35" s="312"/>
    </row>
    <row r="36" spans="2:81" ht="15.75" customHeight="1" x14ac:dyDescent="0.25">
      <c r="B36" s="481" t="s">
        <v>229</v>
      </c>
      <c r="C36" s="537">
        <f>MIN(AD5:AD300)</f>
        <v>46128.472916666666</v>
      </c>
      <c r="E36" s="602">
        <f>MAX(B49:B300)</f>
        <v>46128.523993055554</v>
      </c>
      <c r="F36" s="540" t="s">
        <v>214</v>
      </c>
      <c r="G36" s="492" t="s">
        <v>147</v>
      </c>
      <c r="H36" s="542">
        <f>G10</f>
        <v>447.74649637500005</v>
      </c>
      <c r="N36" s="472"/>
      <c r="O36" s="89">
        <v>46128</v>
      </c>
      <c r="P36" s="109">
        <v>0.47881944444444446</v>
      </c>
      <c r="Q36" s="87">
        <v>30.4</v>
      </c>
      <c r="R36" s="78" t="s">
        <v>14</v>
      </c>
      <c r="S36" s="87">
        <v>20.8</v>
      </c>
      <c r="T36" s="78" t="s">
        <v>45</v>
      </c>
      <c r="U36" s="608">
        <f t="shared" si="19"/>
        <v>11</v>
      </c>
      <c r="V36" s="609">
        <f t="shared" si="15"/>
        <v>20.8</v>
      </c>
      <c r="W36" s="609" t="str">
        <f t="shared" si="16"/>
        <v>-</v>
      </c>
      <c r="X36" s="609" t="str">
        <f t="shared" si="17"/>
        <v>-</v>
      </c>
      <c r="Y36" s="609" t="str">
        <f t="shared" si="18"/>
        <v>-</v>
      </c>
      <c r="AD36" s="615">
        <f t="shared" si="6"/>
        <v>46128.484722222223</v>
      </c>
      <c r="AE36" s="73">
        <f t="shared" si="7"/>
        <v>21.288</v>
      </c>
      <c r="AF36" s="608">
        <f t="shared" si="13"/>
        <v>11</v>
      </c>
      <c r="AG36" s="609">
        <f t="shared" si="8"/>
        <v>21.288</v>
      </c>
      <c r="AH36" s="609" t="str">
        <f t="shared" si="9"/>
        <v>-</v>
      </c>
      <c r="AI36" s="609" t="str">
        <f t="shared" si="10"/>
        <v>-</v>
      </c>
      <c r="AJ36" s="609" t="str">
        <f t="shared" si="11"/>
        <v>-</v>
      </c>
      <c r="AK36" s="247"/>
      <c r="AM36" s="446">
        <v>46128.486111111109</v>
      </c>
      <c r="AN36" s="447">
        <v>1</v>
      </c>
      <c r="AO36" s="447">
        <v>1</v>
      </c>
      <c r="AP36" s="447">
        <v>2</v>
      </c>
      <c r="AQ36" s="447">
        <v>38.249783000000001</v>
      </c>
      <c r="AR36" s="447">
        <v>133431</v>
      </c>
      <c r="AS36" s="447">
        <v>111649</v>
      </c>
      <c r="AT36" s="447">
        <v>21.324000000000002</v>
      </c>
      <c r="AV36" s="448">
        <v>46128.486111111109</v>
      </c>
      <c r="AW36" s="449">
        <v>1</v>
      </c>
      <c r="AX36" s="450">
        <v>1</v>
      </c>
      <c r="AY36" s="450">
        <v>2</v>
      </c>
      <c r="AZ36" s="451">
        <v>39</v>
      </c>
      <c r="BB36" s="74">
        <f t="shared" si="0"/>
        <v>12</v>
      </c>
      <c r="BC36" s="11">
        <f t="shared" si="1"/>
        <v>38.249783000000001</v>
      </c>
      <c r="BD36" s="319">
        <v>43</v>
      </c>
      <c r="BE36" s="74">
        <v>3</v>
      </c>
      <c r="BF36" s="324">
        <f t="shared" si="2"/>
        <v>447.83016800000001</v>
      </c>
      <c r="BH36" s="74">
        <f t="shared" si="3"/>
        <v>12</v>
      </c>
      <c r="BI36" s="313">
        <f t="shared" si="4"/>
        <v>39</v>
      </c>
      <c r="BJ36" s="319">
        <v>43</v>
      </c>
      <c r="BK36" s="74">
        <v>3</v>
      </c>
      <c r="BL36" s="313">
        <f t="shared" si="5"/>
        <v>452</v>
      </c>
      <c r="BQ36" s="305"/>
      <c r="BR36" s="11"/>
      <c r="BS36" s="11"/>
      <c r="BT36" s="11"/>
      <c r="CA36" s="305"/>
      <c r="CB36" s="311"/>
      <c r="CC36" s="312"/>
    </row>
    <row r="37" spans="2:81" ht="15.75" thickBot="1" x14ac:dyDescent="0.3">
      <c r="B37" s="482" t="s">
        <v>228</v>
      </c>
      <c r="C37" s="538">
        <f>MAX(AD5:AD300)</f>
        <v>46128.522916666669</v>
      </c>
      <c r="E37" s="539">
        <f>IF(INT(C35)=INT(B49), C35, B49)</f>
        <v>46128.472916666666</v>
      </c>
      <c r="F37" s="540" t="s">
        <v>243</v>
      </c>
      <c r="G37" s="492" t="s">
        <v>148</v>
      </c>
      <c r="H37" s="126">
        <f>Fotometro!F24</f>
        <v>427.5</v>
      </c>
      <c r="N37" s="472"/>
      <c r="O37" s="89">
        <v>46128</v>
      </c>
      <c r="P37" s="109">
        <v>0.47951388888888891</v>
      </c>
      <c r="Q37" s="87">
        <v>30.3</v>
      </c>
      <c r="R37" s="78" t="s">
        <v>14</v>
      </c>
      <c r="S37" s="87">
        <v>20.75</v>
      </c>
      <c r="T37" s="78" t="s">
        <v>45</v>
      </c>
      <c r="U37" s="608">
        <f t="shared" si="19"/>
        <v>11</v>
      </c>
      <c r="V37" s="609">
        <f t="shared" si="15"/>
        <v>20.75</v>
      </c>
      <c r="W37" s="609" t="str">
        <f t="shared" si="16"/>
        <v>-</v>
      </c>
      <c r="X37" s="609" t="str">
        <f t="shared" si="17"/>
        <v>-</v>
      </c>
      <c r="Y37" s="609" t="str">
        <f t="shared" si="18"/>
        <v>-</v>
      </c>
      <c r="AD37" s="615">
        <f t="shared" si="6"/>
        <v>46128.48541666667</v>
      </c>
      <c r="AE37" s="73">
        <f t="shared" si="7"/>
        <v>21.306000000000001</v>
      </c>
      <c r="AF37" s="608">
        <f t="shared" si="13"/>
        <v>11</v>
      </c>
      <c r="AG37" s="609">
        <f t="shared" si="8"/>
        <v>21.306000000000001</v>
      </c>
      <c r="AH37" s="609" t="str">
        <f t="shared" si="9"/>
        <v>-</v>
      </c>
      <c r="AI37" s="609" t="str">
        <f t="shared" si="10"/>
        <v>-</v>
      </c>
      <c r="AJ37" s="609" t="str">
        <f t="shared" si="11"/>
        <v>-</v>
      </c>
      <c r="AK37" s="247"/>
      <c r="AM37" s="446">
        <v>46128.486805555556</v>
      </c>
      <c r="AN37" s="447">
        <v>1</v>
      </c>
      <c r="AO37" s="447">
        <v>1</v>
      </c>
      <c r="AP37" s="447">
        <v>3</v>
      </c>
      <c r="AQ37" s="447">
        <v>38.254745999999997</v>
      </c>
      <c r="AR37" s="447">
        <v>133318</v>
      </c>
      <c r="AS37" s="447">
        <v>111736</v>
      </c>
      <c r="AT37" s="447">
        <v>21.331</v>
      </c>
      <c r="AV37" s="448">
        <v>46128.486805555556</v>
      </c>
      <c r="AW37" s="449">
        <v>1</v>
      </c>
      <c r="AX37" s="450">
        <v>1</v>
      </c>
      <c r="AY37" s="450">
        <v>3</v>
      </c>
      <c r="AZ37" s="451">
        <v>39</v>
      </c>
      <c r="BB37" s="74">
        <f t="shared" si="0"/>
        <v>13</v>
      </c>
      <c r="BC37" s="11">
        <f t="shared" si="1"/>
        <v>38.254745999999997</v>
      </c>
      <c r="BD37" s="319">
        <v>44</v>
      </c>
      <c r="BE37" s="74">
        <v>4</v>
      </c>
      <c r="BF37" s="324">
        <f t="shared" si="2"/>
        <v>447.64529499999998</v>
      </c>
      <c r="BH37" s="74">
        <f t="shared" si="3"/>
        <v>13</v>
      </c>
      <c r="BI37" s="313">
        <f t="shared" si="4"/>
        <v>39</v>
      </c>
      <c r="BJ37" s="319">
        <v>44</v>
      </c>
      <c r="BK37" s="74">
        <v>4</v>
      </c>
      <c r="BL37" s="313">
        <f t="shared" si="5"/>
        <v>453</v>
      </c>
      <c r="BQ37" s="305"/>
      <c r="BR37" s="11"/>
      <c r="BS37" s="11"/>
      <c r="BT37" s="11"/>
      <c r="CA37" s="305"/>
      <c r="CB37" s="311"/>
      <c r="CC37" s="312"/>
    </row>
    <row r="38" spans="2:81" x14ac:dyDescent="0.25">
      <c r="G38" s="492" t="s">
        <v>149</v>
      </c>
      <c r="H38" s="126">
        <f>Fotometro!F25</f>
        <v>472.5</v>
      </c>
      <c r="N38" s="472"/>
      <c r="O38" s="89">
        <v>46128</v>
      </c>
      <c r="P38" s="109">
        <v>0.48020833333333335</v>
      </c>
      <c r="Q38" s="87">
        <v>30.2</v>
      </c>
      <c r="R38" s="78" t="s">
        <v>14</v>
      </c>
      <c r="S38" s="87">
        <v>20.75</v>
      </c>
      <c r="T38" s="78" t="s">
        <v>45</v>
      </c>
      <c r="U38" s="608">
        <f t="shared" si="19"/>
        <v>11</v>
      </c>
      <c r="V38" s="609">
        <f t="shared" si="15"/>
        <v>20.75</v>
      </c>
      <c r="W38" s="609" t="str">
        <f t="shared" si="16"/>
        <v>-</v>
      </c>
      <c r="X38" s="609" t="str">
        <f t="shared" si="17"/>
        <v>-</v>
      </c>
      <c r="Y38" s="609" t="str">
        <f t="shared" si="18"/>
        <v>-</v>
      </c>
      <c r="AD38" s="615">
        <f t="shared" si="6"/>
        <v>46128.486111111109</v>
      </c>
      <c r="AE38" s="73">
        <f t="shared" si="7"/>
        <v>21.315000000000001</v>
      </c>
      <c r="AF38" s="608">
        <f t="shared" si="13"/>
        <v>11</v>
      </c>
      <c r="AG38" s="609">
        <f t="shared" si="8"/>
        <v>21.315000000000001</v>
      </c>
      <c r="AH38" s="609" t="str">
        <f t="shared" si="9"/>
        <v>-</v>
      </c>
      <c r="AI38" s="609" t="str">
        <f t="shared" si="10"/>
        <v>-</v>
      </c>
      <c r="AJ38" s="609" t="str">
        <f t="shared" si="11"/>
        <v>-</v>
      </c>
      <c r="AK38" s="247"/>
      <c r="AM38" s="446">
        <v>46128.486805555556</v>
      </c>
      <c r="AN38" s="447">
        <v>1</v>
      </c>
      <c r="AO38" s="447">
        <v>1</v>
      </c>
      <c r="AP38" s="447">
        <v>4</v>
      </c>
      <c r="AQ38" s="447">
        <v>38.509048999999997</v>
      </c>
      <c r="AR38" s="447">
        <v>133430</v>
      </c>
      <c r="AS38" s="447">
        <v>111647</v>
      </c>
      <c r="AT38" s="447">
        <v>21.338999999999999</v>
      </c>
      <c r="AV38" s="448">
        <v>46128.486805555556</v>
      </c>
      <c r="AW38" s="449">
        <v>1</v>
      </c>
      <c r="AX38" s="450">
        <v>1</v>
      </c>
      <c r="AY38" s="450">
        <v>4</v>
      </c>
      <c r="AZ38" s="451">
        <v>39</v>
      </c>
      <c r="BB38" s="74">
        <f t="shared" si="0"/>
        <v>14</v>
      </c>
      <c r="BC38" s="11">
        <f t="shared" si="1"/>
        <v>38.509048999999997</v>
      </c>
      <c r="BD38" s="319">
        <v>45</v>
      </c>
      <c r="BE38" s="74">
        <v>5</v>
      </c>
      <c r="BF38" s="324">
        <f t="shared" si="2"/>
        <v>447.92445800000002</v>
      </c>
      <c r="BH38" s="74">
        <f t="shared" si="3"/>
        <v>14</v>
      </c>
      <c r="BI38" s="313">
        <f t="shared" si="4"/>
        <v>39</v>
      </c>
      <c r="BJ38" s="319">
        <v>45</v>
      </c>
      <c r="BK38" s="74">
        <v>5</v>
      </c>
      <c r="BL38" s="313">
        <f t="shared" si="5"/>
        <v>453</v>
      </c>
      <c r="BQ38" s="305"/>
      <c r="BR38" s="11"/>
      <c r="BS38" s="11"/>
      <c r="BT38" s="11"/>
      <c r="CA38" s="305"/>
      <c r="CB38" s="311"/>
      <c r="CC38" s="312"/>
    </row>
    <row r="39" spans="2:81" ht="15.75" thickBot="1" x14ac:dyDescent="0.3">
      <c r="D39" s="290"/>
      <c r="H39" s="11" t="s">
        <v>146</v>
      </c>
      <c r="N39" s="472"/>
      <c r="O39" s="89">
        <v>46128</v>
      </c>
      <c r="P39" s="109">
        <v>0.48090277777777779</v>
      </c>
      <c r="Q39" s="87">
        <v>30.1</v>
      </c>
      <c r="R39" s="78" t="s">
        <v>14</v>
      </c>
      <c r="S39" s="87">
        <v>20.7</v>
      </c>
      <c r="T39" s="78" t="s">
        <v>45</v>
      </c>
      <c r="U39" s="608">
        <f t="shared" si="19"/>
        <v>11</v>
      </c>
      <c r="V39" s="609">
        <f t="shared" si="15"/>
        <v>20.7</v>
      </c>
      <c r="W39" s="609" t="str">
        <f t="shared" si="16"/>
        <v>-</v>
      </c>
      <c r="X39" s="609" t="str">
        <f t="shared" si="17"/>
        <v>-</v>
      </c>
      <c r="Y39" s="609" t="str">
        <f t="shared" si="18"/>
        <v>-</v>
      </c>
      <c r="AD39" s="615">
        <f t="shared" si="6"/>
        <v>46128.486111111109</v>
      </c>
      <c r="AE39" s="73">
        <f t="shared" si="7"/>
        <v>21.324000000000002</v>
      </c>
      <c r="AF39" s="608">
        <f t="shared" si="13"/>
        <v>11</v>
      </c>
      <c r="AG39" s="609">
        <f t="shared" si="8"/>
        <v>21.324000000000002</v>
      </c>
      <c r="AH39" s="609" t="str">
        <f t="shared" si="9"/>
        <v>-</v>
      </c>
      <c r="AI39" s="609" t="str">
        <f t="shared" si="10"/>
        <v>-</v>
      </c>
      <c r="AJ39" s="609" t="str">
        <f t="shared" si="11"/>
        <v>-</v>
      </c>
      <c r="AK39" s="247"/>
      <c r="AM39" s="446">
        <v>46128.487500000003</v>
      </c>
      <c r="AN39" s="447">
        <v>1</v>
      </c>
      <c r="AO39" s="447">
        <v>1</v>
      </c>
      <c r="AP39" s="447">
        <v>5</v>
      </c>
      <c r="AQ39" s="447">
        <v>38.713743999999998</v>
      </c>
      <c r="AR39" s="447">
        <v>133318</v>
      </c>
      <c r="AS39" s="447">
        <v>111737</v>
      </c>
      <c r="AT39" s="447">
        <v>21.346</v>
      </c>
      <c r="AV39" s="448">
        <v>46128.487500000003</v>
      </c>
      <c r="AW39" s="449">
        <v>1</v>
      </c>
      <c r="AX39" s="450">
        <v>1</v>
      </c>
      <c r="AY39" s="450">
        <v>5</v>
      </c>
      <c r="AZ39" s="451">
        <v>39</v>
      </c>
      <c r="BB39" s="74">
        <f t="shared" si="0"/>
        <v>15</v>
      </c>
      <c r="BC39" s="11">
        <f t="shared" si="1"/>
        <v>38.713743999999998</v>
      </c>
      <c r="BD39" s="319">
        <v>46</v>
      </c>
      <c r="BE39" s="74">
        <v>6</v>
      </c>
      <c r="BF39" s="324">
        <f t="shared" si="2"/>
        <v>447.687252</v>
      </c>
      <c r="BH39" s="74">
        <f t="shared" si="3"/>
        <v>15</v>
      </c>
      <c r="BI39" s="313">
        <f t="shared" si="4"/>
        <v>39</v>
      </c>
      <c r="BJ39" s="319">
        <v>46</v>
      </c>
      <c r="BK39" s="74">
        <v>6</v>
      </c>
      <c r="BL39" s="313">
        <f t="shared" si="5"/>
        <v>453</v>
      </c>
      <c r="BQ39" s="305"/>
      <c r="BR39" s="11"/>
      <c r="BS39" s="11"/>
      <c r="BT39" s="11"/>
      <c r="CA39" s="305"/>
      <c r="CB39" s="311"/>
      <c r="CC39" s="312"/>
    </row>
    <row r="40" spans="2:81" x14ac:dyDescent="0.25">
      <c r="B40" s="493"/>
      <c r="C40" s="543" t="s">
        <v>120</v>
      </c>
      <c r="D40" s="494"/>
      <c r="E40" s="290"/>
      <c r="N40" s="472"/>
      <c r="O40" s="89">
        <v>46128</v>
      </c>
      <c r="P40" s="109">
        <v>0.48159722222222223</v>
      </c>
      <c r="Q40" s="87">
        <v>30.1</v>
      </c>
      <c r="R40" s="78" t="s">
        <v>14</v>
      </c>
      <c r="S40" s="87">
        <v>20.65</v>
      </c>
      <c r="T40" s="78" t="s">
        <v>45</v>
      </c>
      <c r="U40" s="608">
        <f t="shared" si="19"/>
        <v>11</v>
      </c>
      <c r="V40" s="609">
        <f t="shared" si="15"/>
        <v>20.65</v>
      </c>
      <c r="W40" s="609" t="str">
        <f t="shared" si="16"/>
        <v>-</v>
      </c>
      <c r="X40" s="609" t="str">
        <f t="shared" si="17"/>
        <v>-</v>
      </c>
      <c r="Y40" s="609" t="str">
        <f t="shared" si="18"/>
        <v>-</v>
      </c>
      <c r="AD40" s="615">
        <f t="shared" si="6"/>
        <v>46128.486805555556</v>
      </c>
      <c r="AE40" s="73">
        <f t="shared" si="7"/>
        <v>21.331</v>
      </c>
      <c r="AF40" s="608">
        <f t="shared" si="13"/>
        <v>11</v>
      </c>
      <c r="AG40" s="609">
        <f t="shared" si="8"/>
        <v>21.331</v>
      </c>
      <c r="AH40" s="609" t="str">
        <f t="shared" si="9"/>
        <v>-</v>
      </c>
      <c r="AI40" s="609" t="str">
        <f t="shared" si="10"/>
        <v>-</v>
      </c>
      <c r="AJ40" s="609" t="str">
        <f t="shared" si="11"/>
        <v>-</v>
      </c>
      <c r="AK40" s="247"/>
      <c r="AM40" s="446">
        <v>46128.488194444442</v>
      </c>
      <c r="AN40" s="447">
        <v>1</v>
      </c>
      <c r="AO40" s="447">
        <v>1</v>
      </c>
      <c r="AP40" s="447">
        <v>6</v>
      </c>
      <c r="AQ40" s="447">
        <v>39.220846999999999</v>
      </c>
      <c r="AR40" s="447">
        <v>133440</v>
      </c>
      <c r="AS40" s="447">
        <v>111653</v>
      </c>
      <c r="AT40" s="447">
        <v>21.350999999999999</v>
      </c>
      <c r="AV40" s="448">
        <v>46128.488194444442</v>
      </c>
      <c r="AW40" s="449">
        <v>1</v>
      </c>
      <c r="AX40" s="450">
        <v>1</v>
      </c>
      <c r="AY40" s="450">
        <v>6</v>
      </c>
      <c r="AZ40" s="451">
        <v>40</v>
      </c>
      <c r="BB40" s="74">
        <f t="shared" si="0"/>
        <v>16</v>
      </c>
      <c r="BC40" s="11">
        <f t="shared" si="1"/>
        <v>39.220846999999999</v>
      </c>
      <c r="BD40" s="319">
        <v>47</v>
      </c>
      <c r="BE40" s="74">
        <v>7</v>
      </c>
      <c r="BF40" s="324">
        <f t="shared" si="2"/>
        <v>447.71292999999997</v>
      </c>
      <c r="BH40" s="74">
        <f t="shared" si="3"/>
        <v>16</v>
      </c>
      <c r="BI40" s="313">
        <f t="shared" si="4"/>
        <v>40</v>
      </c>
      <c r="BJ40" s="319">
        <v>47</v>
      </c>
      <c r="BK40" s="74">
        <v>7</v>
      </c>
      <c r="BL40" s="313">
        <f t="shared" si="5"/>
        <v>453</v>
      </c>
      <c r="BQ40" s="305"/>
      <c r="BR40" s="11"/>
      <c r="BS40" s="11"/>
      <c r="BT40" s="11"/>
      <c r="CA40" s="305"/>
      <c r="CB40" s="311"/>
      <c r="CC40" s="312"/>
    </row>
    <row r="41" spans="2:81" ht="15.75" thickBot="1" x14ac:dyDescent="0.3">
      <c r="B41" s="493"/>
      <c r="C41" s="544">
        <f>IFERROR((_xlfn.STDEV.S(C49:C300)),"-")</f>
        <v>0.44504223196826398</v>
      </c>
      <c r="D41" s="494"/>
      <c r="E41" s="290"/>
      <c r="N41" s="472"/>
      <c r="O41" s="89">
        <v>46128</v>
      </c>
      <c r="P41" s="109">
        <v>0.48229166666666667</v>
      </c>
      <c r="Q41" s="87">
        <v>30.2</v>
      </c>
      <c r="R41" s="78" t="s">
        <v>14</v>
      </c>
      <c r="S41" s="87">
        <v>20.65</v>
      </c>
      <c r="T41" s="78" t="s">
        <v>45</v>
      </c>
      <c r="U41" s="608">
        <f t="shared" si="19"/>
        <v>11</v>
      </c>
      <c r="V41" s="609">
        <f t="shared" si="15"/>
        <v>20.65</v>
      </c>
      <c r="W41" s="609" t="str">
        <f t="shared" si="16"/>
        <v>-</v>
      </c>
      <c r="X41" s="609" t="str">
        <f t="shared" si="17"/>
        <v>-</v>
      </c>
      <c r="Y41" s="609" t="str">
        <f t="shared" si="18"/>
        <v>-</v>
      </c>
      <c r="AD41" s="615">
        <f t="shared" si="6"/>
        <v>46128.486805555556</v>
      </c>
      <c r="AE41" s="73">
        <f t="shared" si="7"/>
        <v>21.338999999999999</v>
      </c>
      <c r="AF41" s="608">
        <f t="shared" si="13"/>
        <v>11</v>
      </c>
      <c r="AG41" s="609">
        <f t="shared" si="8"/>
        <v>21.338999999999999</v>
      </c>
      <c r="AH41" s="609" t="str">
        <f t="shared" si="9"/>
        <v>-</v>
      </c>
      <c r="AI41" s="609" t="str">
        <f t="shared" si="10"/>
        <v>-</v>
      </c>
      <c r="AJ41" s="609" t="str">
        <f t="shared" si="11"/>
        <v>-</v>
      </c>
      <c r="AK41" s="247"/>
      <c r="AM41" s="446">
        <v>46128.488194444442</v>
      </c>
      <c r="AN41" s="447">
        <v>1</v>
      </c>
      <c r="AO41" s="447">
        <v>1</v>
      </c>
      <c r="AP41" s="447">
        <v>7</v>
      </c>
      <c r="AQ41" s="447">
        <v>39.065973999999997</v>
      </c>
      <c r="AR41" s="447">
        <v>133326</v>
      </c>
      <c r="AS41" s="447">
        <v>111743</v>
      </c>
      <c r="AT41" s="447">
        <v>21.356000000000002</v>
      </c>
      <c r="AV41" s="448">
        <v>46128.488194444442</v>
      </c>
      <c r="AW41" s="449">
        <v>1</v>
      </c>
      <c r="AX41" s="450">
        <v>1</v>
      </c>
      <c r="AY41" s="450">
        <v>7</v>
      </c>
      <c r="AZ41" s="451">
        <v>40</v>
      </c>
      <c r="BB41" s="74">
        <f t="shared" si="0"/>
        <v>17</v>
      </c>
      <c r="BC41" s="11">
        <f t="shared" si="1"/>
        <v>39.065973999999997</v>
      </c>
      <c r="BD41" s="319">
        <v>48</v>
      </c>
      <c r="BE41" s="74">
        <v>8</v>
      </c>
      <c r="BF41" s="324">
        <f t="shared" si="2"/>
        <v>447.29118</v>
      </c>
      <c r="BH41" s="74">
        <f t="shared" si="3"/>
        <v>17</v>
      </c>
      <c r="BI41" s="313">
        <f t="shared" si="4"/>
        <v>40</v>
      </c>
      <c r="BJ41" s="319">
        <v>48</v>
      </c>
      <c r="BK41" s="74">
        <v>8</v>
      </c>
      <c r="BL41" s="313">
        <f t="shared" si="5"/>
        <v>452</v>
      </c>
      <c r="BQ41" s="305"/>
      <c r="BR41" s="11"/>
      <c r="BS41" s="11"/>
      <c r="BT41" s="11"/>
      <c r="CA41" s="305"/>
      <c r="CB41" s="311"/>
      <c r="CC41" s="312"/>
    </row>
    <row r="42" spans="2:81" x14ac:dyDescent="0.25">
      <c r="B42" s="493"/>
      <c r="C42" s="545" t="s">
        <v>117</v>
      </c>
      <c r="D42" s="494"/>
      <c r="E42" s="495" t="s">
        <v>386</v>
      </c>
      <c r="N42" s="472"/>
      <c r="O42" s="89">
        <v>46128</v>
      </c>
      <c r="P42" s="109">
        <v>0.48298611111111112</v>
      </c>
      <c r="Q42" s="87">
        <v>30.3</v>
      </c>
      <c r="R42" s="78" t="s">
        <v>14</v>
      </c>
      <c r="S42" s="87">
        <v>20.7</v>
      </c>
      <c r="T42" s="78" t="s">
        <v>45</v>
      </c>
      <c r="U42" s="608">
        <f t="shared" si="19"/>
        <v>11</v>
      </c>
      <c r="V42" s="609">
        <f t="shared" si="15"/>
        <v>20.7</v>
      </c>
      <c r="W42" s="609" t="str">
        <f t="shared" si="16"/>
        <v>-</v>
      </c>
      <c r="X42" s="609" t="str">
        <f t="shared" si="17"/>
        <v>-</v>
      </c>
      <c r="Y42" s="609" t="str">
        <f t="shared" si="18"/>
        <v>-</v>
      </c>
      <c r="AD42" s="615">
        <f t="shared" si="6"/>
        <v>46128.487500000003</v>
      </c>
      <c r="AE42" s="73">
        <f t="shared" si="7"/>
        <v>21.346</v>
      </c>
      <c r="AF42" s="608">
        <f t="shared" si="13"/>
        <v>11</v>
      </c>
      <c r="AG42" s="609">
        <f t="shared" si="8"/>
        <v>21.346</v>
      </c>
      <c r="AH42" s="609" t="str">
        <f t="shared" si="9"/>
        <v>-</v>
      </c>
      <c r="AI42" s="609" t="str">
        <f t="shared" si="10"/>
        <v>-</v>
      </c>
      <c r="AJ42" s="609" t="str">
        <f t="shared" si="11"/>
        <v>-</v>
      </c>
      <c r="AK42" s="247"/>
      <c r="AM42" s="446">
        <v>46128.488888888889</v>
      </c>
      <c r="AN42" s="447">
        <v>1</v>
      </c>
      <c r="AO42" s="447">
        <v>1</v>
      </c>
      <c r="AP42" s="447">
        <v>8</v>
      </c>
      <c r="AQ42" s="447">
        <v>38.977136999999999</v>
      </c>
      <c r="AR42" s="447">
        <v>133449</v>
      </c>
      <c r="AS42" s="447">
        <v>111661</v>
      </c>
      <c r="AT42" s="447">
        <v>21.361999999999998</v>
      </c>
      <c r="AV42" s="448">
        <v>46128.488888888889</v>
      </c>
      <c r="AW42" s="449">
        <v>1</v>
      </c>
      <c r="AX42" s="450">
        <v>1</v>
      </c>
      <c r="AY42" s="450">
        <v>8</v>
      </c>
      <c r="AZ42" s="451">
        <v>40</v>
      </c>
      <c r="BB42" s="74">
        <f t="shared" si="0"/>
        <v>18</v>
      </c>
      <c r="BC42" s="11">
        <f t="shared" si="1"/>
        <v>38.977136999999999</v>
      </c>
      <c r="BD42" s="319">
        <v>51</v>
      </c>
      <c r="BE42" s="74">
        <v>1</v>
      </c>
      <c r="BF42" s="324">
        <f t="shared" si="2"/>
        <v>0.34381099999999998</v>
      </c>
      <c r="BH42" s="74">
        <f t="shared" si="3"/>
        <v>18</v>
      </c>
      <c r="BI42" s="313">
        <f t="shared" si="4"/>
        <v>40</v>
      </c>
      <c r="BJ42" s="319">
        <v>51</v>
      </c>
      <c r="BK42" s="74">
        <v>1</v>
      </c>
      <c r="BL42" s="313">
        <f t="shared" si="5"/>
        <v>0</v>
      </c>
      <c r="BQ42" s="305"/>
      <c r="BR42" s="11"/>
      <c r="BS42" s="11"/>
      <c r="BT42" s="11"/>
      <c r="CA42" s="305"/>
      <c r="CB42" s="311"/>
      <c r="CC42" s="312"/>
    </row>
    <row r="43" spans="2:81" ht="15.75" thickBot="1" x14ac:dyDescent="0.3">
      <c r="B43" s="496">
        <f>Resumen!I29</f>
        <v>4.2999999999999997E-2</v>
      </c>
      <c r="C43" s="544">
        <f>IFERROR(MIN(C49:C300)+B43,"-")</f>
        <v>851.48300000000006</v>
      </c>
      <c r="D43" s="494"/>
      <c r="N43" s="472"/>
      <c r="O43" s="89">
        <v>46128</v>
      </c>
      <c r="P43" s="109">
        <v>0.48368055555555556</v>
      </c>
      <c r="Q43" s="87">
        <v>30.6</v>
      </c>
      <c r="R43" s="78" t="s">
        <v>14</v>
      </c>
      <c r="S43" s="87">
        <v>20.75</v>
      </c>
      <c r="T43" s="78" t="s">
        <v>45</v>
      </c>
      <c r="U43" s="608">
        <f t="shared" si="19"/>
        <v>11</v>
      </c>
      <c r="V43" s="609">
        <f t="shared" si="15"/>
        <v>20.75</v>
      </c>
      <c r="W43" s="609" t="str">
        <f t="shared" si="16"/>
        <v>-</v>
      </c>
      <c r="X43" s="609" t="str">
        <f t="shared" si="17"/>
        <v>-</v>
      </c>
      <c r="Y43" s="609" t="str">
        <f t="shared" si="18"/>
        <v>-</v>
      </c>
      <c r="AD43" s="615">
        <f t="shared" si="6"/>
        <v>46128.488194444442</v>
      </c>
      <c r="AE43" s="73">
        <f t="shared" si="7"/>
        <v>21.350999999999999</v>
      </c>
      <c r="AF43" s="608">
        <f t="shared" si="13"/>
        <v>11</v>
      </c>
      <c r="AG43" s="609">
        <f t="shared" si="8"/>
        <v>21.350999999999999</v>
      </c>
      <c r="AH43" s="609" t="str">
        <f t="shared" si="9"/>
        <v>-</v>
      </c>
      <c r="AI43" s="609" t="str">
        <f t="shared" si="10"/>
        <v>-</v>
      </c>
      <c r="AJ43" s="609" t="str">
        <f t="shared" si="11"/>
        <v>-</v>
      </c>
      <c r="AK43" s="247"/>
      <c r="AM43" s="446">
        <v>46128.489583333336</v>
      </c>
      <c r="AN43" s="447">
        <v>1</v>
      </c>
      <c r="AO43" s="447">
        <v>2</v>
      </c>
      <c r="AP43" s="447" t="s">
        <v>446</v>
      </c>
      <c r="AQ43" s="447">
        <v>120.81792</v>
      </c>
      <c r="AR43" s="447">
        <v>132991</v>
      </c>
      <c r="AS43" s="447">
        <v>111781</v>
      </c>
      <c r="AT43" s="447">
        <v>21.367999999999999</v>
      </c>
      <c r="AV43" s="448">
        <v>46128.489583333336</v>
      </c>
      <c r="AW43" s="449">
        <v>1</v>
      </c>
      <c r="AX43" s="450">
        <v>2</v>
      </c>
      <c r="AY43" s="450" t="s">
        <v>446</v>
      </c>
      <c r="AZ43" s="451">
        <v>158</v>
      </c>
      <c r="BB43" s="74" t="str">
        <f t="shared" si="0"/>
        <v>--</v>
      </c>
      <c r="BC43" s="11">
        <f t="shared" si="1"/>
        <v>120.81792</v>
      </c>
      <c r="BD43" s="319">
        <v>52</v>
      </c>
      <c r="BE43" s="74">
        <v>2</v>
      </c>
      <c r="BF43" s="324">
        <f t="shared" si="2"/>
        <v>0.245617</v>
      </c>
      <c r="BH43" s="74" t="str">
        <f t="shared" si="3"/>
        <v>--</v>
      </c>
      <c r="BI43" s="313">
        <f t="shared" si="4"/>
        <v>158</v>
      </c>
      <c r="BJ43" s="319">
        <v>52</v>
      </c>
      <c r="BK43" s="74">
        <v>2</v>
      </c>
      <c r="BL43" s="313">
        <f t="shared" si="5"/>
        <v>0</v>
      </c>
      <c r="BQ43" s="305"/>
      <c r="BR43" s="11"/>
      <c r="BS43" s="11"/>
      <c r="BT43" s="11"/>
      <c r="CA43" s="305"/>
      <c r="CB43" s="311"/>
      <c r="CC43" s="312"/>
    </row>
    <row r="44" spans="2:81" x14ac:dyDescent="0.25">
      <c r="B44" s="493"/>
      <c r="C44" s="545" t="s">
        <v>118</v>
      </c>
      <c r="D44" s="494"/>
      <c r="E44" s="131" t="str">
        <f>Fotometro!B20</f>
        <v>Slope inicial</v>
      </c>
      <c r="F44" s="143">
        <f>Fotometro!C20</f>
        <v>0.99199999999999999</v>
      </c>
      <c r="N44" s="472"/>
      <c r="O44" s="89">
        <v>46128</v>
      </c>
      <c r="P44" s="109">
        <v>0.484375</v>
      </c>
      <c r="Q44" s="87">
        <v>30.9</v>
      </c>
      <c r="R44" s="78" t="s">
        <v>14</v>
      </c>
      <c r="S44" s="87">
        <v>20.85</v>
      </c>
      <c r="T44" s="78" t="s">
        <v>45</v>
      </c>
      <c r="U44" s="608">
        <f t="shared" si="19"/>
        <v>11</v>
      </c>
      <c r="V44" s="609">
        <f t="shared" si="15"/>
        <v>20.85</v>
      </c>
      <c r="W44" s="609" t="str">
        <f t="shared" si="16"/>
        <v>-</v>
      </c>
      <c r="X44" s="609" t="str">
        <f t="shared" si="17"/>
        <v>-</v>
      </c>
      <c r="Y44" s="609" t="str">
        <f t="shared" si="18"/>
        <v>-</v>
      </c>
      <c r="Z44" s="490"/>
      <c r="AD44" s="615">
        <f t="shared" si="6"/>
        <v>46128.488194444442</v>
      </c>
      <c r="AE44" s="73">
        <f t="shared" si="7"/>
        <v>21.356000000000002</v>
      </c>
      <c r="AF44" s="608">
        <f t="shared" si="13"/>
        <v>11</v>
      </c>
      <c r="AG44" s="609">
        <f t="shared" si="8"/>
        <v>21.356000000000002</v>
      </c>
      <c r="AH44" s="609" t="str">
        <f t="shared" si="9"/>
        <v>-</v>
      </c>
      <c r="AI44" s="609" t="str">
        <f t="shared" si="10"/>
        <v>-</v>
      </c>
      <c r="AJ44" s="609" t="str">
        <f t="shared" si="11"/>
        <v>-</v>
      </c>
      <c r="AK44" s="247"/>
      <c r="AM44" s="446">
        <v>46128.489583333336</v>
      </c>
      <c r="AN44" s="447">
        <v>1</v>
      </c>
      <c r="AO44" s="447">
        <v>2</v>
      </c>
      <c r="AP44" s="447" t="s">
        <v>446</v>
      </c>
      <c r="AQ44" s="447">
        <v>176.66001299999999</v>
      </c>
      <c r="AR44" s="447">
        <v>133474</v>
      </c>
      <c r="AS44" s="447">
        <v>111348</v>
      </c>
      <c r="AT44" s="447">
        <v>21.37</v>
      </c>
      <c r="AV44" s="448">
        <v>46128.489583333336</v>
      </c>
      <c r="AW44" s="449">
        <v>1</v>
      </c>
      <c r="AX44" s="450">
        <v>2</v>
      </c>
      <c r="AY44" s="450" t="s">
        <v>446</v>
      </c>
      <c r="AZ44" s="451">
        <v>182</v>
      </c>
      <c r="BB44" s="74" t="str">
        <f t="shared" si="0"/>
        <v>--</v>
      </c>
      <c r="BC44" s="11">
        <f t="shared" si="1"/>
        <v>176.66001299999999</v>
      </c>
      <c r="BD44" s="319">
        <v>53</v>
      </c>
      <c r="BE44" s="74">
        <v>3</v>
      </c>
      <c r="BF44" s="324">
        <f t="shared" si="2"/>
        <v>-4.9059999999999998E-3</v>
      </c>
      <c r="BH44" s="74" t="str">
        <f t="shared" si="3"/>
        <v>--</v>
      </c>
      <c r="BI44" s="313">
        <f t="shared" si="4"/>
        <v>182</v>
      </c>
      <c r="BJ44" s="319">
        <v>53</v>
      </c>
      <c r="BK44" s="74">
        <v>3</v>
      </c>
      <c r="BL44" s="313">
        <f t="shared" si="5"/>
        <v>0</v>
      </c>
      <c r="BQ44" s="305"/>
      <c r="BR44" s="11"/>
      <c r="BS44" s="11"/>
      <c r="BT44" s="11"/>
      <c r="CA44" s="305"/>
      <c r="CB44" s="311"/>
      <c r="CC44" s="312"/>
    </row>
    <row r="45" spans="2:81" ht="15.75" thickBot="1" x14ac:dyDescent="0.3">
      <c r="B45" s="493"/>
      <c r="C45" s="544">
        <f>IFERROR(MAX(C49:C300)+B43,"-")</f>
        <v>852.98300000000006</v>
      </c>
      <c r="D45" s="494"/>
      <c r="E45" s="131" t="str">
        <f>Fotometro!B21</f>
        <v>Offset Inicial</v>
      </c>
      <c r="F45" s="143">
        <f>Fotometro!C21</f>
        <v>0</v>
      </c>
      <c r="N45" s="472"/>
      <c r="O45" s="89">
        <v>46128</v>
      </c>
      <c r="P45" s="109">
        <v>0.48506944444444444</v>
      </c>
      <c r="Q45" s="87">
        <v>31.9</v>
      </c>
      <c r="R45" s="78" t="s">
        <v>14</v>
      </c>
      <c r="S45" s="87">
        <v>20.95</v>
      </c>
      <c r="T45" s="78" t="s">
        <v>45</v>
      </c>
      <c r="U45" s="608">
        <f t="shared" si="19"/>
        <v>11</v>
      </c>
      <c r="V45" s="609">
        <f t="shared" si="15"/>
        <v>20.95</v>
      </c>
      <c r="W45" s="609" t="str">
        <f t="shared" si="16"/>
        <v>-</v>
      </c>
      <c r="X45" s="609" t="str">
        <f t="shared" si="17"/>
        <v>-</v>
      </c>
      <c r="Y45" s="609" t="str">
        <f t="shared" si="18"/>
        <v>-</v>
      </c>
      <c r="AD45" s="615">
        <f t="shared" si="6"/>
        <v>46128.488888888889</v>
      </c>
      <c r="AE45" s="73">
        <f t="shared" si="7"/>
        <v>21.361999999999998</v>
      </c>
      <c r="AF45" s="608">
        <f t="shared" si="13"/>
        <v>11</v>
      </c>
      <c r="AG45" s="609">
        <f t="shared" si="8"/>
        <v>21.361999999999998</v>
      </c>
      <c r="AH45" s="609" t="str">
        <f t="shared" si="9"/>
        <v>-</v>
      </c>
      <c r="AI45" s="609" t="str">
        <f t="shared" si="10"/>
        <v>-</v>
      </c>
      <c r="AJ45" s="609" t="str">
        <f t="shared" si="11"/>
        <v>-</v>
      </c>
      <c r="AK45" s="247"/>
      <c r="AM45" s="446">
        <v>46128.490277777775</v>
      </c>
      <c r="AN45" s="447">
        <v>1</v>
      </c>
      <c r="AO45" s="447">
        <v>2</v>
      </c>
      <c r="AP45" s="447" t="s">
        <v>446</v>
      </c>
      <c r="AQ45" s="447">
        <v>178.36413899999999</v>
      </c>
      <c r="AR45" s="447">
        <v>132980</v>
      </c>
      <c r="AS45" s="447">
        <v>111780</v>
      </c>
      <c r="AT45" s="447">
        <v>21.373000000000001</v>
      </c>
      <c r="AV45" s="448">
        <v>46128.490277777775</v>
      </c>
      <c r="AW45" s="449">
        <v>1</v>
      </c>
      <c r="AX45" s="450">
        <v>2</v>
      </c>
      <c r="AY45" s="450" t="s">
        <v>446</v>
      </c>
      <c r="AZ45" s="451">
        <v>179</v>
      </c>
      <c r="BB45" s="74" t="str">
        <f t="shared" si="0"/>
        <v>--</v>
      </c>
      <c r="BC45" s="11">
        <f t="shared" si="1"/>
        <v>178.36413899999999</v>
      </c>
      <c r="BD45" s="319">
        <v>54</v>
      </c>
      <c r="BE45" s="74">
        <v>4</v>
      </c>
      <c r="BF45" s="324">
        <f t="shared" si="2"/>
        <v>-3.9296999999999999E-2</v>
      </c>
      <c r="BH45" s="74" t="str">
        <f t="shared" si="3"/>
        <v>--</v>
      </c>
      <c r="BI45" s="313">
        <f t="shared" si="4"/>
        <v>179</v>
      </c>
      <c r="BJ45" s="319">
        <v>54</v>
      </c>
      <c r="BK45" s="74">
        <v>4</v>
      </c>
      <c r="BL45" s="313">
        <f t="shared" si="5"/>
        <v>-1</v>
      </c>
      <c r="BQ45" s="305"/>
      <c r="BR45" s="11"/>
      <c r="BS45" s="11"/>
      <c r="BT45" s="11"/>
      <c r="CA45" s="305"/>
      <c r="CB45" s="311"/>
      <c r="CC45" s="312"/>
    </row>
    <row r="46" spans="2:81" ht="15.75" thickBot="1" x14ac:dyDescent="0.3">
      <c r="B46" s="497" t="s">
        <v>18</v>
      </c>
      <c r="C46" s="545" t="s">
        <v>29</v>
      </c>
      <c r="E46" s="512" t="s">
        <v>2</v>
      </c>
      <c r="F46" s="513" t="s">
        <v>35</v>
      </c>
      <c r="N46" s="472"/>
      <c r="O46" s="89">
        <v>46128</v>
      </c>
      <c r="P46" s="109">
        <v>0.48576388888888888</v>
      </c>
      <c r="Q46" s="87">
        <v>32.9</v>
      </c>
      <c r="R46" s="78" t="s">
        <v>14</v>
      </c>
      <c r="S46" s="87">
        <v>21</v>
      </c>
      <c r="T46" s="78" t="s">
        <v>45</v>
      </c>
      <c r="U46" s="608">
        <f t="shared" si="19"/>
        <v>11</v>
      </c>
      <c r="V46" s="609">
        <f t="shared" si="15"/>
        <v>21</v>
      </c>
      <c r="W46" s="609" t="str">
        <f t="shared" si="16"/>
        <v>-</v>
      </c>
      <c r="X46" s="609" t="str">
        <f t="shared" si="17"/>
        <v>-</v>
      </c>
      <c r="Y46" s="609" t="str">
        <f t="shared" si="18"/>
        <v>-</v>
      </c>
      <c r="AD46" s="615">
        <f t="shared" si="6"/>
        <v>46128.489583333336</v>
      </c>
      <c r="AE46" s="73">
        <f t="shared" si="7"/>
        <v>21.367999999999999</v>
      </c>
      <c r="AF46" s="608">
        <f t="shared" si="13"/>
        <v>11</v>
      </c>
      <c r="AG46" s="609">
        <f t="shared" si="8"/>
        <v>21.367999999999999</v>
      </c>
      <c r="AH46" s="609" t="str">
        <f t="shared" si="9"/>
        <v>-</v>
      </c>
      <c r="AI46" s="609" t="str">
        <f t="shared" si="10"/>
        <v>-</v>
      </c>
      <c r="AJ46" s="609" t="str">
        <f t="shared" si="11"/>
        <v>-</v>
      </c>
      <c r="AK46" s="247"/>
      <c r="AM46" s="446">
        <v>46128.490277777775</v>
      </c>
      <c r="AN46" s="447">
        <v>1</v>
      </c>
      <c r="AO46" s="447">
        <v>2</v>
      </c>
      <c r="AP46" s="447" t="s">
        <v>446</v>
      </c>
      <c r="AQ46" s="447">
        <v>175.658322</v>
      </c>
      <c r="AR46" s="447">
        <v>133480</v>
      </c>
      <c r="AS46" s="447">
        <v>111366</v>
      </c>
      <c r="AT46" s="447">
        <v>21.376000000000001</v>
      </c>
      <c r="AV46" s="448">
        <v>46128.490277777775</v>
      </c>
      <c r="AW46" s="449">
        <v>1</v>
      </c>
      <c r="AX46" s="450">
        <v>2</v>
      </c>
      <c r="AY46" s="450" t="s">
        <v>446</v>
      </c>
      <c r="AZ46" s="451">
        <v>178</v>
      </c>
      <c r="BB46" s="74" t="str">
        <f t="shared" si="0"/>
        <v>--</v>
      </c>
      <c r="BC46" s="11">
        <f t="shared" si="1"/>
        <v>175.658322</v>
      </c>
      <c r="BD46" s="319">
        <v>55</v>
      </c>
      <c r="BE46" s="74">
        <v>5</v>
      </c>
      <c r="BF46" s="324">
        <f t="shared" si="2"/>
        <v>-4.4202999999999999E-2</v>
      </c>
      <c r="BH46" s="74" t="str">
        <f t="shared" si="3"/>
        <v>--</v>
      </c>
      <c r="BI46" s="313">
        <f t="shared" si="4"/>
        <v>178</v>
      </c>
      <c r="BJ46" s="319">
        <v>55</v>
      </c>
      <c r="BK46" s="74">
        <v>5</v>
      </c>
      <c r="BL46" s="313">
        <f t="shared" si="5"/>
        <v>-1</v>
      </c>
      <c r="BQ46" s="305"/>
      <c r="BR46" s="11"/>
      <c r="BS46" s="11"/>
      <c r="BT46" s="11"/>
      <c r="CA46" s="305"/>
      <c r="CB46" s="311"/>
      <c r="CC46" s="312"/>
    </row>
    <row r="47" spans="2:81" ht="15.75" thickBot="1" x14ac:dyDescent="0.3">
      <c r="B47" s="547" t="s">
        <v>216</v>
      </c>
      <c r="C47" s="544">
        <f>IFERROR(AVERAGE(C49:C300)+B43,"-")</f>
        <v>852.28182352941189</v>
      </c>
      <c r="E47" s="549">
        <f>G7</f>
        <v>38.68564087499999</v>
      </c>
      <c r="F47" s="549">
        <f>I7*$F$44+$F$45</f>
        <v>39.06</v>
      </c>
      <c r="N47" s="472"/>
      <c r="O47" s="89">
        <v>46128</v>
      </c>
      <c r="P47" s="109">
        <v>0.48645833333333333</v>
      </c>
      <c r="Q47" s="87">
        <v>32.6</v>
      </c>
      <c r="R47" s="78" t="s">
        <v>14</v>
      </c>
      <c r="S47" s="87">
        <v>21</v>
      </c>
      <c r="T47" s="78" t="s">
        <v>45</v>
      </c>
      <c r="U47" s="608">
        <f t="shared" si="19"/>
        <v>11</v>
      </c>
      <c r="V47" s="609">
        <f t="shared" si="15"/>
        <v>21</v>
      </c>
      <c r="W47" s="609" t="str">
        <f t="shared" si="16"/>
        <v>-</v>
      </c>
      <c r="X47" s="609" t="str">
        <f t="shared" si="17"/>
        <v>-</v>
      </c>
      <c r="Y47" s="609" t="str">
        <f t="shared" si="18"/>
        <v>-</v>
      </c>
      <c r="AD47" s="615">
        <f t="shared" si="6"/>
        <v>46128.489583333336</v>
      </c>
      <c r="AE47" s="73">
        <f t="shared" si="7"/>
        <v>21.37</v>
      </c>
      <c r="AF47" s="608">
        <f t="shared" si="13"/>
        <v>11</v>
      </c>
      <c r="AG47" s="609">
        <f t="shared" si="8"/>
        <v>21.37</v>
      </c>
      <c r="AH47" s="609" t="str">
        <f t="shared" si="9"/>
        <v>-</v>
      </c>
      <c r="AI47" s="609" t="str">
        <f t="shared" si="10"/>
        <v>-</v>
      </c>
      <c r="AJ47" s="609" t="str">
        <f t="shared" si="11"/>
        <v>-</v>
      </c>
      <c r="AK47" s="247"/>
      <c r="AM47" s="446">
        <v>46128.490972222222</v>
      </c>
      <c r="AN47" s="447">
        <v>1</v>
      </c>
      <c r="AO47" s="447">
        <v>2</v>
      </c>
      <c r="AP47" s="447" t="s">
        <v>446</v>
      </c>
      <c r="AQ47" s="447">
        <v>173.20380599999999</v>
      </c>
      <c r="AR47" s="447">
        <v>133002</v>
      </c>
      <c r="AS47" s="447">
        <v>111787</v>
      </c>
      <c r="AT47" s="447">
        <v>21.378</v>
      </c>
      <c r="AV47" s="448">
        <v>46128.490972222222</v>
      </c>
      <c r="AW47" s="449">
        <v>1</v>
      </c>
      <c r="AX47" s="450">
        <v>2</v>
      </c>
      <c r="AY47" s="450" t="s">
        <v>446</v>
      </c>
      <c r="AZ47" s="451">
        <v>177</v>
      </c>
      <c r="BB47" s="74" t="str">
        <f t="shared" si="0"/>
        <v>--</v>
      </c>
      <c r="BC47" s="11">
        <f t="shared" si="1"/>
        <v>173.20380599999999</v>
      </c>
      <c r="BD47" s="319">
        <v>56</v>
      </c>
      <c r="BE47" s="74">
        <v>6</v>
      </c>
      <c r="BF47" s="324">
        <f t="shared" si="2"/>
        <v>3.4389000000000003E-2</v>
      </c>
      <c r="BH47" s="74" t="str">
        <f t="shared" si="3"/>
        <v>--</v>
      </c>
      <c r="BI47" s="313">
        <f t="shared" si="4"/>
        <v>177</v>
      </c>
      <c r="BJ47" s="319">
        <v>56</v>
      </c>
      <c r="BK47" s="74">
        <v>6</v>
      </c>
      <c r="BL47" s="313">
        <f t="shared" si="5"/>
        <v>0</v>
      </c>
      <c r="BQ47" s="305"/>
      <c r="BR47" s="11"/>
      <c r="BS47" s="11"/>
      <c r="BT47" s="11"/>
      <c r="CA47" s="305"/>
      <c r="CB47" s="311"/>
      <c r="CC47" s="312"/>
    </row>
    <row r="48" spans="2:81" ht="15" customHeight="1" thickBot="1" x14ac:dyDescent="0.3">
      <c r="B48" s="548" t="s">
        <v>34</v>
      </c>
      <c r="C48" s="546" t="s">
        <v>219</v>
      </c>
      <c r="E48" s="549">
        <f>G8</f>
        <v>169.30036049999998</v>
      </c>
      <c r="F48" s="549">
        <f>I8*$F$44+$F$45</f>
        <v>169.88</v>
      </c>
      <c r="N48" s="472"/>
      <c r="O48" s="89">
        <v>46128</v>
      </c>
      <c r="P48" s="109">
        <v>0.48715277777777777</v>
      </c>
      <c r="Q48" s="87">
        <v>32.1</v>
      </c>
      <c r="R48" s="78" t="s">
        <v>14</v>
      </c>
      <c r="S48" s="87">
        <v>20.95</v>
      </c>
      <c r="T48" s="78" t="s">
        <v>45</v>
      </c>
      <c r="U48" s="608">
        <f t="shared" si="19"/>
        <v>11</v>
      </c>
      <c r="V48" s="609">
        <f t="shared" si="15"/>
        <v>20.95</v>
      </c>
      <c r="W48" s="609" t="str">
        <f t="shared" si="16"/>
        <v>-</v>
      </c>
      <c r="X48" s="609" t="str">
        <f t="shared" si="17"/>
        <v>-</v>
      </c>
      <c r="Y48" s="609" t="str">
        <f t="shared" si="18"/>
        <v>-</v>
      </c>
      <c r="AD48" s="615">
        <f t="shared" si="6"/>
        <v>46128.490277777775</v>
      </c>
      <c r="AE48" s="73">
        <f t="shared" si="7"/>
        <v>21.373000000000001</v>
      </c>
      <c r="AF48" s="608">
        <f t="shared" si="13"/>
        <v>11</v>
      </c>
      <c r="AG48" s="609">
        <f t="shared" si="8"/>
        <v>21.373000000000001</v>
      </c>
      <c r="AH48" s="609" t="str">
        <f t="shared" si="9"/>
        <v>-</v>
      </c>
      <c r="AI48" s="609" t="str">
        <f t="shared" si="10"/>
        <v>-</v>
      </c>
      <c r="AJ48" s="609" t="str">
        <f t="shared" si="11"/>
        <v>-</v>
      </c>
      <c r="AK48" s="247"/>
      <c r="AM48" s="446">
        <v>46128.490972222222</v>
      </c>
      <c r="AN48" s="447">
        <v>1</v>
      </c>
      <c r="AO48" s="447">
        <v>2</v>
      </c>
      <c r="AP48" s="447" t="s">
        <v>446</v>
      </c>
      <c r="AQ48" s="447">
        <v>172.39976799999999</v>
      </c>
      <c r="AR48" s="447">
        <v>133498</v>
      </c>
      <c r="AS48" s="447">
        <v>111385</v>
      </c>
      <c r="AT48" s="447">
        <v>21.38</v>
      </c>
      <c r="AV48" s="448">
        <v>46128.490972222222</v>
      </c>
      <c r="AW48" s="449">
        <v>1</v>
      </c>
      <c r="AX48" s="450">
        <v>2</v>
      </c>
      <c r="AY48" s="450" t="s">
        <v>446</v>
      </c>
      <c r="AZ48" s="451">
        <v>176</v>
      </c>
      <c r="BB48" s="74" t="str">
        <f t="shared" si="0"/>
        <v>--</v>
      </c>
      <c r="BC48" s="11">
        <f t="shared" si="1"/>
        <v>172.39976799999999</v>
      </c>
      <c r="BD48" s="319">
        <v>57</v>
      </c>
      <c r="BE48" s="74">
        <v>7</v>
      </c>
      <c r="BF48" s="324">
        <f t="shared" si="2"/>
        <v>-3.9289999999999999E-2</v>
      </c>
      <c r="BH48" s="74" t="str">
        <f t="shared" si="3"/>
        <v>--</v>
      </c>
      <c r="BI48" s="313">
        <f t="shared" si="4"/>
        <v>176</v>
      </c>
      <c r="BJ48" s="319">
        <v>57</v>
      </c>
      <c r="BK48" s="74">
        <v>7</v>
      </c>
      <c r="BL48" s="313">
        <f t="shared" si="5"/>
        <v>0</v>
      </c>
      <c r="BQ48" s="305"/>
      <c r="BR48" s="11"/>
      <c r="BS48" s="11"/>
      <c r="BT48" s="11"/>
      <c r="CA48" s="305"/>
      <c r="CB48" s="311"/>
      <c r="CC48" s="312"/>
    </row>
    <row r="49" spans="2:81" ht="15" customHeight="1" x14ac:dyDescent="0.25">
      <c r="B49" s="88">
        <v>46128.471909722219</v>
      </c>
      <c r="C49" s="87">
        <v>852.94</v>
      </c>
      <c r="E49" s="549">
        <f>G9</f>
        <v>314.66140649999994</v>
      </c>
      <c r="F49" s="549">
        <f>I9*$F$44+$F$45</f>
        <v>315.82799999999997</v>
      </c>
      <c r="N49" s="472"/>
      <c r="O49" s="89">
        <v>46128</v>
      </c>
      <c r="P49" s="109">
        <v>0.48784722222222221</v>
      </c>
      <c r="Q49" s="87">
        <v>31.7</v>
      </c>
      <c r="R49" s="78" t="s">
        <v>14</v>
      </c>
      <c r="S49" s="87">
        <v>20.9</v>
      </c>
      <c r="T49" s="78" t="s">
        <v>45</v>
      </c>
      <c r="U49" s="608">
        <f t="shared" si="19"/>
        <v>11</v>
      </c>
      <c r="V49" s="609">
        <f t="shared" si="15"/>
        <v>20.9</v>
      </c>
      <c r="W49" s="609" t="str">
        <f t="shared" si="16"/>
        <v>-</v>
      </c>
      <c r="X49" s="609" t="str">
        <f t="shared" si="17"/>
        <v>-</v>
      </c>
      <c r="Y49" s="609" t="str">
        <f t="shared" si="18"/>
        <v>-</v>
      </c>
      <c r="AD49" s="615">
        <f t="shared" si="6"/>
        <v>46128.490277777775</v>
      </c>
      <c r="AE49" s="73">
        <f t="shared" si="7"/>
        <v>21.376000000000001</v>
      </c>
      <c r="AF49" s="608">
        <f t="shared" si="13"/>
        <v>11</v>
      </c>
      <c r="AG49" s="609">
        <f t="shared" si="8"/>
        <v>21.376000000000001</v>
      </c>
      <c r="AH49" s="609" t="str">
        <f t="shared" si="9"/>
        <v>-</v>
      </c>
      <c r="AI49" s="609" t="str">
        <f t="shared" si="10"/>
        <v>-</v>
      </c>
      <c r="AJ49" s="609" t="str">
        <f t="shared" si="11"/>
        <v>-</v>
      </c>
      <c r="AK49" s="247"/>
      <c r="AM49" s="446">
        <v>46128.491666666669</v>
      </c>
      <c r="AN49" s="447">
        <v>1</v>
      </c>
      <c r="AO49" s="447">
        <v>2</v>
      </c>
      <c r="AP49" s="447" t="s">
        <v>446</v>
      </c>
      <c r="AQ49" s="447">
        <v>171.362638</v>
      </c>
      <c r="AR49" s="447">
        <v>133016</v>
      </c>
      <c r="AS49" s="447">
        <v>111794</v>
      </c>
      <c r="AT49" s="447">
        <v>21.38</v>
      </c>
      <c r="AV49" s="448">
        <v>46128.491666666669</v>
      </c>
      <c r="AW49" s="449">
        <v>1</v>
      </c>
      <c r="AX49" s="450">
        <v>2</v>
      </c>
      <c r="AY49" s="450" t="s">
        <v>446</v>
      </c>
      <c r="AZ49" s="451">
        <v>175</v>
      </c>
      <c r="BB49" s="74" t="str">
        <f t="shared" si="0"/>
        <v>--</v>
      </c>
      <c r="BC49" s="11">
        <f t="shared" si="1"/>
        <v>171.362638</v>
      </c>
      <c r="BD49" s="319">
        <v>58</v>
      </c>
      <c r="BE49" s="74">
        <v>8</v>
      </c>
      <c r="BF49" s="324">
        <f t="shared" si="2"/>
        <v>0.108073</v>
      </c>
      <c r="BH49" s="74" t="str">
        <f t="shared" si="3"/>
        <v>--</v>
      </c>
      <c r="BI49" s="313">
        <f t="shared" si="4"/>
        <v>175</v>
      </c>
      <c r="BJ49" s="319">
        <v>58</v>
      </c>
      <c r="BK49" s="74">
        <v>8</v>
      </c>
      <c r="BL49" s="313">
        <f t="shared" si="5"/>
        <v>-1</v>
      </c>
      <c r="BQ49" s="305"/>
      <c r="BR49" s="11"/>
      <c r="BS49" s="11"/>
      <c r="BT49" s="11"/>
      <c r="CA49" s="305"/>
      <c r="CB49" s="311"/>
      <c r="CC49" s="312"/>
    </row>
    <row r="50" spans="2:81" ht="15" customHeight="1" x14ac:dyDescent="0.25">
      <c r="B50" s="88">
        <v>46128.472951388889</v>
      </c>
      <c r="C50" s="87">
        <v>852.92</v>
      </c>
      <c r="E50" s="549">
        <f>G10</f>
        <v>447.74649637500005</v>
      </c>
      <c r="F50" s="549">
        <f>I10*$F$44+$F$45</f>
        <v>449.12799999999999</v>
      </c>
      <c r="K50" s="460"/>
      <c r="N50" s="80"/>
      <c r="O50" s="89">
        <v>46128</v>
      </c>
      <c r="P50" s="109">
        <v>0.48854166666666665</v>
      </c>
      <c r="Q50" s="87">
        <v>31.4</v>
      </c>
      <c r="R50" s="78" t="s">
        <v>14</v>
      </c>
      <c r="S50" s="87">
        <v>20.9</v>
      </c>
      <c r="T50" s="78" t="s">
        <v>45</v>
      </c>
      <c r="U50" s="608">
        <f t="shared" si="19"/>
        <v>11</v>
      </c>
      <c r="V50" s="609">
        <f t="shared" si="15"/>
        <v>20.9</v>
      </c>
      <c r="W50" s="609" t="str">
        <f t="shared" si="16"/>
        <v>-</v>
      </c>
      <c r="X50" s="609" t="str">
        <f t="shared" si="17"/>
        <v>-</v>
      </c>
      <c r="Y50" s="609" t="str">
        <f t="shared" si="18"/>
        <v>-</v>
      </c>
      <c r="AD50" s="615">
        <f t="shared" si="6"/>
        <v>46128.490972222222</v>
      </c>
      <c r="AE50" s="73">
        <f t="shared" si="7"/>
        <v>21.378</v>
      </c>
      <c r="AF50" s="608">
        <f t="shared" si="13"/>
        <v>11</v>
      </c>
      <c r="AG50" s="609">
        <f t="shared" si="8"/>
        <v>21.378</v>
      </c>
      <c r="AH50" s="609" t="str">
        <f t="shared" si="9"/>
        <v>-</v>
      </c>
      <c r="AI50" s="609" t="str">
        <f t="shared" si="10"/>
        <v>-</v>
      </c>
      <c r="AJ50" s="609" t="str">
        <f t="shared" si="11"/>
        <v>-</v>
      </c>
      <c r="AK50" s="247"/>
      <c r="AM50" s="446">
        <v>46128.491666666669</v>
      </c>
      <c r="AN50" s="447">
        <v>1</v>
      </c>
      <c r="AO50" s="447">
        <v>2</v>
      </c>
      <c r="AP50" s="447" t="s">
        <v>446</v>
      </c>
      <c r="AQ50" s="447">
        <v>170.98572200000001</v>
      </c>
      <c r="AR50" s="447">
        <v>133504</v>
      </c>
      <c r="AS50" s="447">
        <v>111392</v>
      </c>
      <c r="AT50" s="447">
        <v>21.381</v>
      </c>
      <c r="AV50" s="448">
        <v>46128.491666666669</v>
      </c>
      <c r="AW50" s="449">
        <v>1</v>
      </c>
      <c r="AX50" s="450">
        <v>2</v>
      </c>
      <c r="AY50" s="450" t="s">
        <v>446</v>
      </c>
      <c r="AZ50" s="451">
        <v>174</v>
      </c>
      <c r="BB50" s="74" t="str">
        <f t="shared" si="0"/>
        <v>--</v>
      </c>
      <c r="BC50" s="11">
        <f t="shared" si="1"/>
        <v>170.98572200000001</v>
      </c>
      <c r="BD50" s="319">
        <v>61</v>
      </c>
      <c r="BE50" s="74"/>
      <c r="BF50" s="324"/>
      <c r="BH50" s="74" t="str">
        <f t="shared" si="3"/>
        <v>--</v>
      </c>
      <c r="BI50" s="313">
        <f t="shared" si="4"/>
        <v>174</v>
      </c>
      <c r="BJ50" s="319">
        <v>61</v>
      </c>
      <c r="BK50" s="74"/>
      <c r="BL50" s="313"/>
      <c r="BQ50" s="305"/>
      <c r="BR50" s="11"/>
      <c r="BS50" s="11"/>
      <c r="BT50" s="11"/>
      <c r="CA50" s="305"/>
      <c r="CB50" s="311"/>
      <c r="CC50" s="312"/>
    </row>
    <row r="51" spans="2:81" ht="15" customHeight="1" x14ac:dyDescent="0.25">
      <c r="B51" s="88">
        <v>46128.473993055559</v>
      </c>
      <c r="C51" s="87">
        <v>852.89</v>
      </c>
      <c r="K51" s="460"/>
      <c r="N51" s="80"/>
      <c r="O51" s="89">
        <v>46128</v>
      </c>
      <c r="P51" s="109">
        <v>0.48923611111111109</v>
      </c>
      <c r="Q51" s="87">
        <v>31.3</v>
      </c>
      <c r="R51" s="78" t="s">
        <v>14</v>
      </c>
      <c r="S51" s="87">
        <v>20.85</v>
      </c>
      <c r="T51" s="78" t="s">
        <v>45</v>
      </c>
      <c r="U51" s="608">
        <f t="shared" si="19"/>
        <v>11</v>
      </c>
      <c r="V51" s="609">
        <f t="shared" si="15"/>
        <v>20.85</v>
      </c>
      <c r="W51" s="609" t="str">
        <f t="shared" si="16"/>
        <v>-</v>
      </c>
      <c r="X51" s="609" t="str">
        <f t="shared" si="17"/>
        <v>-</v>
      </c>
      <c r="Y51" s="609" t="str">
        <f t="shared" si="18"/>
        <v>-</v>
      </c>
      <c r="AD51" s="615">
        <f t="shared" si="6"/>
        <v>46128.490972222222</v>
      </c>
      <c r="AE51" s="73">
        <f t="shared" si="7"/>
        <v>21.38</v>
      </c>
      <c r="AF51" s="608">
        <f t="shared" si="13"/>
        <v>11</v>
      </c>
      <c r="AG51" s="609">
        <f t="shared" si="8"/>
        <v>21.38</v>
      </c>
      <c r="AH51" s="609" t="str">
        <f t="shared" si="9"/>
        <v>-</v>
      </c>
      <c r="AI51" s="609" t="str">
        <f t="shared" si="10"/>
        <v>-</v>
      </c>
      <c r="AJ51" s="609" t="str">
        <f t="shared" si="11"/>
        <v>-</v>
      </c>
      <c r="AK51" s="247"/>
      <c r="AM51" s="446">
        <v>46128.492361111108</v>
      </c>
      <c r="AN51" s="447">
        <v>1</v>
      </c>
      <c r="AO51" s="447">
        <v>2</v>
      </c>
      <c r="AP51" s="447" t="s">
        <v>446</v>
      </c>
      <c r="AQ51" s="447">
        <v>170.54514699999999</v>
      </c>
      <c r="AR51" s="447">
        <v>133029</v>
      </c>
      <c r="AS51" s="447">
        <v>111803</v>
      </c>
      <c r="AT51" s="447">
        <v>21.382999999999999</v>
      </c>
      <c r="AV51" s="448">
        <v>46128.492361111108</v>
      </c>
      <c r="AW51" s="449">
        <v>1</v>
      </c>
      <c r="AX51" s="450">
        <v>2</v>
      </c>
      <c r="AY51" s="450" t="s">
        <v>446</v>
      </c>
      <c r="AZ51" s="451">
        <v>173</v>
      </c>
      <c r="BB51" s="74" t="str">
        <f t="shared" si="0"/>
        <v>--</v>
      </c>
      <c r="BC51" s="11">
        <f t="shared" si="1"/>
        <v>170.54514699999999</v>
      </c>
      <c r="BD51" s="319">
        <v>62</v>
      </c>
      <c r="BE51" s="74"/>
      <c r="BF51" s="324"/>
      <c r="BH51" s="74" t="str">
        <f t="shared" si="3"/>
        <v>--</v>
      </c>
      <c r="BI51" s="313">
        <f t="shared" si="4"/>
        <v>173</v>
      </c>
      <c r="BJ51" s="319">
        <v>62</v>
      </c>
      <c r="BK51" s="74"/>
      <c r="BL51" s="313"/>
      <c r="BQ51" s="305"/>
      <c r="BR51" s="11"/>
      <c r="BS51" s="11"/>
      <c r="BT51" s="11"/>
      <c r="CA51" s="305"/>
      <c r="CB51" s="311"/>
      <c r="CC51" s="312"/>
    </row>
    <row r="52" spans="2:81" x14ac:dyDescent="0.25">
      <c r="B52" s="88">
        <v>46128.475034722222</v>
      </c>
      <c r="C52" s="87">
        <v>852.86</v>
      </c>
      <c r="K52" s="460"/>
      <c r="N52" s="80"/>
      <c r="O52" s="89">
        <v>46128</v>
      </c>
      <c r="P52" s="109">
        <v>0.48993055555555554</v>
      </c>
      <c r="Q52" s="87">
        <v>31.1</v>
      </c>
      <c r="R52" s="78" t="s">
        <v>14</v>
      </c>
      <c r="S52" s="87">
        <v>20.8</v>
      </c>
      <c r="T52" s="78" t="s">
        <v>45</v>
      </c>
      <c r="U52" s="608">
        <f t="shared" si="19"/>
        <v>11</v>
      </c>
      <c r="V52" s="609">
        <f t="shared" si="15"/>
        <v>20.8</v>
      </c>
      <c r="W52" s="609" t="str">
        <f t="shared" si="16"/>
        <v>-</v>
      </c>
      <c r="X52" s="609" t="str">
        <f t="shared" si="17"/>
        <v>-</v>
      </c>
      <c r="Y52" s="609" t="str">
        <f t="shared" si="18"/>
        <v>-</v>
      </c>
      <c r="AD52" s="615">
        <f t="shared" si="6"/>
        <v>46128.491666666669</v>
      </c>
      <c r="AE52" s="73">
        <f t="shared" si="7"/>
        <v>21.38</v>
      </c>
      <c r="AF52" s="608">
        <f t="shared" si="13"/>
        <v>11</v>
      </c>
      <c r="AG52" s="609">
        <f t="shared" si="8"/>
        <v>21.38</v>
      </c>
      <c r="AH52" s="609" t="str">
        <f t="shared" si="9"/>
        <v>-</v>
      </c>
      <c r="AI52" s="609" t="str">
        <f t="shared" si="10"/>
        <v>-</v>
      </c>
      <c r="AJ52" s="609" t="str">
        <f t="shared" si="11"/>
        <v>-</v>
      </c>
      <c r="AK52" s="247"/>
      <c r="AM52" s="446">
        <v>46128.492361111108</v>
      </c>
      <c r="AN52" s="447">
        <v>1</v>
      </c>
      <c r="AO52" s="447">
        <v>2</v>
      </c>
      <c r="AP52" s="447" t="s">
        <v>446</v>
      </c>
      <c r="AQ52" s="447">
        <v>170.51431700000001</v>
      </c>
      <c r="AR52" s="447">
        <v>133512</v>
      </c>
      <c r="AS52" s="447">
        <v>111399</v>
      </c>
      <c r="AT52" s="447">
        <v>21.382000000000001</v>
      </c>
      <c r="AV52" s="448">
        <v>46128.492361111108</v>
      </c>
      <c r="AW52" s="449">
        <v>1</v>
      </c>
      <c r="AX52" s="450">
        <v>2</v>
      </c>
      <c r="AY52" s="450" t="s">
        <v>446</v>
      </c>
      <c r="AZ52" s="451">
        <v>172</v>
      </c>
      <c r="BB52" s="74" t="str">
        <f t="shared" si="0"/>
        <v>--</v>
      </c>
      <c r="BC52" s="11">
        <f t="shared" si="1"/>
        <v>170.51431700000001</v>
      </c>
      <c r="BD52" s="319">
        <v>63</v>
      </c>
      <c r="BE52" s="74"/>
      <c r="BF52" s="324"/>
      <c r="BH52" s="74" t="str">
        <f t="shared" si="3"/>
        <v>--</v>
      </c>
      <c r="BI52" s="313">
        <f t="shared" si="4"/>
        <v>172</v>
      </c>
      <c r="BJ52" s="319">
        <v>63</v>
      </c>
      <c r="BK52" s="74"/>
      <c r="BL52" s="313"/>
      <c r="BQ52" s="305"/>
      <c r="BR52" s="11"/>
      <c r="BS52" s="11"/>
      <c r="BT52" s="11"/>
      <c r="CA52" s="305"/>
      <c r="CB52" s="311"/>
      <c r="CC52" s="312"/>
    </row>
    <row r="53" spans="2:81" x14ac:dyDescent="0.25">
      <c r="B53" s="88">
        <v>46128.476076388892</v>
      </c>
      <c r="C53" s="87">
        <v>852.83</v>
      </c>
      <c r="D53" s="494"/>
      <c r="K53" s="460"/>
      <c r="N53" s="80"/>
      <c r="O53" s="89">
        <v>46128</v>
      </c>
      <c r="P53" s="109">
        <v>0.49062499999999998</v>
      </c>
      <c r="Q53" s="87">
        <v>31.1</v>
      </c>
      <c r="R53" s="78" t="s">
        <v>14</v>
      </c>
      <c r="S53" s="87">
        <v>20.75</v>
      </c>
      <c r="T53" s="78" t="s">
        <v>45</v>
      </c>
      <c r="U53" s="608">
        <f t="shared" si="19"/>
        <v>11</v>
      </c>
      <c r="V53" s="609">
        <f t="shared" si="15"/>
        <v>20.75</v>
      </c>
      <c r="W53" s="609" t="str">
        <f t="shared" si="16"/>
        <v>-</v>
      </c>
      <c r="X53" s="609" t="str">
        <f t="shared" si="17"/>
        <v>-</v>
      </c>
      <c r="Y53" s="609" t="str">
        <f t="shared" si="18"/>
        <v>-</v>
      </c>
      <c r="AD53" s="615">
        <f t="shared" si="6"/>
        <v>46128.491666666669</v>
      </c>
      <c r="AE53" s="73">
        <f t="shared" si="7"/>
        <v>21.381</v>
      </c>
      <c r="AF53" s="608">
        <f t="shared" si="13"/>
        <v>11</v>
      </c>
      <c r="AG53" s="609">
        <f t="shared" si="8"/>
        <v>21.381</v>
      </c>
      <c r="AH53" s="609" t="str">
        <f t="shared" si="9"/>
        <v>-</v>
      </c>
      <c r="AI53" s="609" t="str">
        <f t="shared" si="10"/>
        <v>-</v>
      </c>
      <c r="AJ53" s="609" t="str">
        <f t="shared" si="11"/>
        <v>-</v>
      </c>
      <c r="AK53" s="247"/>
      <c r="AM53" s="446">
        <v>46128.493055555555</v>
      </c>
      <c r="AN53" s="447">
        <v>1</v>
      </c>
      <c r="AO53" s="447">
        <v>2</v>
      </c>
      <c r="AP53" s="447">
        <v>0</v>
      </c>
      <c r="AQ53" s="447">
        <v>170.01724100000001</v>
      </c>
      <c r="AR53" s="447">
        <v>133528</v>
      </c>
      <c r="AS53" s="447">
        <v>111413</v>
      </c>
      <c r="AT53" s="447">
        <v>21.382000000000001</v>
      </c>
      <c r="AV53" s="448">
        <v>46128.493055555555</v>
      </c>
      <c r="AW53" s="449">
        <v>1</v>
      </c>
      <c r="AX53" s="450">
        <v>2</v>
      </c>
      <c r="AY53" s="450">
        <v>0</v>
      </c>
      <c r="AZ53" s="451">
        <v>172</v>
      </c>
      <c r="BB53" s="74">
        <f t="shared" si="0"/>
        <v>20</v>
      </c>
      <c r="BC53" s="11">
        <f t="shared" si="1"/>
        <v>170.01724100000001</v>
      </c>
      <c r="BD53" s="319">
        <v>64</v>
      </c>
      <c r="BE53" s="74"/>
      <c r="BF53" s="324"/>
      <c r="BH53" s="74">
        <f t="shared" si="3"/>
        <v>20</v>
      </c>
      <c r="BI53" s="313">
        <f t="shared" si="4"/>
        <v>172</v>
      </c>
      <c r="BJ53" s="319">
        <v>64</v>
      </c>
      <c r="BK53" s="74"/>
      <c r="BL53" s="313"/>
      <c r="BQ53" s="305"/>
      <c r="BR53" s="11"/>
      <c r="BS53" s="11"/>
      <c r="BT53" s="11"/>
      <c r="CA53" s="305"/>
      <c r="CB53" s="311"/>
      <c r="CC53" s="312"/>
    </row>
    <row r="54" spans="2:81" ht="15" customHeight="1" thickBot="1" x14ac:dyDescent="0.3">
      <c r="B54" s="88">
        <v>46128.477118055554</v>
      </c>
      <c r="C54" s="87">
        <v>852.8</v>
      </c>
      <c r="D54" s="492"/>
      <c r="E54" s="290"/>
      <c r="N54" s="472"/>
      <c r="O54" s="89">
        <v>46128</v>
      </c>
      <c r="P54" s="109">
        <v>0.49131944444444442</v>
      </c>
      <c r="Q54" s="87">
        <v>31.2</v>
      </c>
      <c r="R54" s="78" t="s">
        <v>14</v>
      </c>
      <c r="S54" s="87">
        <v>20.7</v>
      </c>
      <c r="T54" s="78" t="s">
        <v>45</v>
      </c>
      <c r="U54" s="608">
        <f t="shared" si="19"/>
        <v>11</v>
      </c>
      <c r="V54" s="609">
        <f t="shared" si="15"/>
        <v>20.7</v>
      </c>
      <c r="W54" s="609" t="str">
        <f t="shared" si="16"/>
        <v>-</v>
      </c>
      <c r="X54" s="609" t="str">
        <f t="shared" si="17"/>
        <v>-</v>
      </c>
      <c r="Y54" s="609" t="str">
        <f t="shared" si="18"/>
        <v>-</v>
      </c>
      <c r="AD54" s="615">
        <f t="shared" si="6"/>
        <v>46128.492361111108</v>
      </c>
      <c r="AE54" s="73">
        <f t="shared" si="7"/>
        <v>21.382999999999999</v>
      </c>
      <c r="AF54" s="608">
        <f t="shared" si="13"/>
        <v>11</v>
      </c>
      <c r="AG54" s="609">
        <f t="shared" si="8"/>
        <v>21.382999999999999</v>
      </c>
      <c r="AH54" s="609" t="str">
        <f t="shared" si="9"/>
        <v>-</v>
      </c>
      <c r="AI54" s="609" t="str">
        <f t="shared" si="10"/>
        <v>-</v>
      </c>
      <c r="AJ54" s="609" t="str">
        <f t="shared" si="11"/>
        <v>-</v>
      </c>
      <c r="AK54" s="247"/>
      <c r="AM54" s="446">
        <v>46128.493750000001</v>
      </c>
      <c r="AN54" s="447">
        <v>1</v>
      </c>
      <c r="AO54" s="447">
        <v>2</v>
      </c>
      <c r="AP54" s="447">
        <v>1</v>
      </c>
      <c r="AQ54" s="447">
        <v>170.22231600000001</v>
      </c>
      <c r="AR54" s="447">
        <v>133044</v>
      </c>
      <c r="AS54" s="447">
        <v>111815</v>
      </c>
      <c r="AT54" s="447">
        <v>21.381</v>
      </c>
      <c r="AV54" s="448">
        <v>46128.493750000001</v>
      </c>
      <c r="AW54" s="449">
        <v>1</v>
      </c>
      <c r="AX54" s="450">
        <v>2</v>
      </c>
      <c r="AY54" s="450">
        <v>1</v>
      </c>
      <c r="AZ54" s="451">
        <v>172</v>
      </c>
      <c r="BB54" s="74">
        <f t="shared" si="0"/>
        <v>21</v>
      </c>
      <c r="BC54" s="11">
        <f t="shared" si="1"/>
        <v>170.22231600000001</v>
      </c>
      <c r="BD54" s="319">
        <v>65</v>
      </c>
      <c r="BE54" s="74"/>
      <c r="BF54" s="324"/>
      <c r="BH54" s="74">
        <f t="shared" si="3"/>
        <v>21</v>
      </c>
      <c r="BI54" s="313">
        <f t="shared" si="4"/>
        <v>172</v>
      </c>
      <c r="BJ54" s="319">
        <v>65</v>
      </c>
      <c r="BK54" s="74"/>
      <c r="BL54" s="313"/>
      <c r="BQ54" s="305"/>
      <c r="BR54" s="11"/>
      <c r="BS54" s="11"/>
      <c r="BT54" s="11"/>
      <c r="CA54" s="305"/>
      <c r="CB54" s="311"/>
      <c r="CC54" s="312"/>
    </row>
    <row r="55" spans="2:81" ht="15" customHeight="1" thickBot="1" x14ac:dyDescent="0.3">
      <c r="B55" s="88">
        <v>46128.478159722225</v>
      </c>
      <c r="C55" s="87">
        <v>852.77</v>
      </c>
      <c r="D55" s="500"/>
      <c r="E55" s="512" t="s">
        <v>2</v>
      </c>
      <c r="F55" s="513" t="s">
        <v>35</v>
      </c>
      <c r="G55" s="513" t="s">
        <v>185</v>
      </c>
      <c r="J55" s="501" t="s">
        <v>189</v>
      </c>
      <c r="N55" s="472"/>
      <c r="O55" s="89">
        <v>46128</v>
      </c>
      <c r="P55" s="109">
        <v>0.49201388888888886</v>
      </c>
      <c r="Q55" s="87">
        <v>31.1</v>
      </c>
      <c r="R55" s="78" t="s">
        <v>14</v>
      </c>
      <c r="S55" s="87">
        <v>20.7</v>
      </c>
      <c r="T55" s="78" t="s">
        <v>45</v>
      </c>
      <c r="U55" s="608">
        <f t="shared" si="19"/>
        <v>11</v>
      </c>
      <c r="V55" s="609">
        <f t="shared" si="15"/>
        <v>20.7</v>
      </c>
      <c r="W55" s="609" t="str">
        <f t="shared" si="16"/>
        <v>-</v>
      </c>
      <c r="X55" s="609" t="str">
        <f t="shared" si="17"/>
        <v>-</v>
      </c>
      <c r="Y55" s="609" t="str">
        <f t="shared" si="18"/>
        <v>-</v>
      </c>
      <c r="AD55" s="615">
        <f t="shared" si="6"/>
        <v>46128.492361111108</v>
      </c>
      <c r="AE55" s="73">
        <f t="shared" si="7"/>
        <v>21.382000000000001</v>
      </c>
      <c r="AF55" s="608">
        <f t="shared" si="13"/>
        <v>11</v>
      </c>
      <c r="AG55" s="609">
        <f t="shared" si="8"/>
        <v>21.382000000000001</v>
      </c>
      <c r="AH55" s="609" t="str">
        <f t="shared" si="9"/>
        <v>-</v>
      </c>
      <c r="AI55" s="609" t="str">
        <f t="shared" si="10"/>
        <v>-</v>
      </c>
      <c r="AJ55" s="609" t="str">
        <f t="shared" si="11"/>
        <v>-</v>
      </c>
      <c r="AK55" s="247"/>
      <c r="AM55" s="446">
        <v>46128.494444444441</v>
      </c>
      <c r="AN55" s="447">
        <v>1</v>
      </c>
      <c r="AO55" s="447">
        <v>2</v>
      </c>
      <c r="AP55" s="447">
        <v>2</v>
      </c>
      <c r="AQ55" s="447">
        <v>170.04790700000001</v>
      </c>
      <c r="AR55" s="447">
        <v>133534</v>
      </c>
      <c r="AS55" s="447">
        <v>111419</v>
      </c>
      <c r="AT55" s="447">
        <v>21.38</v>
      </c>
      <c r="AV55" s="448">
        <v>46128.494444444441</v>
      </c>
      <c r="AW55" s="449">
        <v>1</v>
      </c>
      <c r="AX55" s="450">
        <v>2</v>
      </c>
      <c r="AY55" s="450">
        <v>2</v>
      </c>
      <c r="AZ55" s="451">
        <v>171</v>
      </c>
      <c r="BB55" s="74">
        <f t="shared" si="0"/>
        <v>22</v>
      </c>
      <c r="BC55" s="11">
        <f t="shared" si="1"/>
        <v>170.04790700000001</v>
      </c>
      <c r="BD55" s="319">
        <v>66</v>
      </c>
      <c r="BE55" s="74"/>
      <c r="BF55" s="324"/>
      <c r="BH55" s="74">
        <f t="shared" si="3"/>
        <v>22</v>
      </c>
      <c r="BI55" s="313">
        <f t="shared" si="4"/>
        <v>171</v>
      </c>
      <c r="BJ55" s="319">
        <v>66</v>
      </c>
      <c r="BK55" s="74"/>
      <c r="BL55" s="313"/>
      <c r="BQ55" s="305"/>
      <c r="BR55" s="11"/>
      <c r="BS55" s="11"/>
      <c r="BT55" s="11"/>
      <c r="CA55" s="305"/>
      <c r="CB55" s="311"/>
      <c r="CC55" s="312"/>
    </row>
    <row r="56" spans="2:81" ht="15" customHeight="1" thickBot="1" x14ac:dyDescent="0.3">
      <c r="B56" s="88">
        <v>46128.479201388887</v>
      </c>
      <c r="C56" s="87">
        <v>852.74</v>
      </c>
      <c r="D56" s="494"/>
      <c r="E56" s="549">
        <f t="shared" ref="E56:F59" si="20">E47</f>
        <v>38.68564087499999</v>
      </c>
      <c r="F56" s="549">
        <f t="shared" si="20"/>
        <v>39.06</v>
      </c>
      <c r="G56" s="115">
        <f>ABS((F56-E56)/$K$57*100)</f>
        <v>7.4871825000002445E-2</v>
      </c>
      <c r="J56" s="551" t="s">
        <v>190</v>
      </c>
      <c r="K56" s="552" t="s">
        <v>403</v>
      </c>
      <c r="N56" s="80"/>
      <c r="O56" s="89">
        <v>46128</v>
      </c>
      <c r="P56" s="109">
        <v>0.49270833333333336</v>
      </c>
      <c r="Q56" s="87">
        <v>31</v>
      </c>
      <c r="R56" s="78" t="s">
        <v>14</v>
      </c>
      <c r="S56" s="87">
        <v>20.65</v>
      </c>
      <c r="T56" s="78" t="s">
        <v>45</v>
      </c>
      <c r="U56" s="608">
        <f t="shared" si="19"/>
        <v>11</v>
      </c>
      <c r="V56" s="609">
        <f t="shared" si="15"/>
        <v>20.65</v>
      </c>
      <c r="W56" s="609" t="str">
        <f t="shared" si="16"/>
        <v>-</v>
      </c>
      <c r="X56" s="609" t="str">
        <f t="shared" si="17"/>
        <v>-</v>
      </c>
      <c r="Y56" s="609" t="str">
        <f t="shared" si="18"/>
        <v>-</v>
      </c>
      <c r="AD56" s="615">
        <f t="shared" si="6"/>
        <v>46128.493055555555</v>
      </c>
      <c r="AE56" s="73">
        <f t="shared" si="7"/>
        <v>21.382000000000001</v>
      </c>
      <c r="AF56" s="608">
        <f t="shared" si="13"/>
        <v>11</v>
      </c>
      <c r="AG56" s="609">
        <f t="shared" si="8"/>
        <v>21.382000000000001</v>
      </c>
      <c r="AH56" s="609" t="str">
        <f t="shared" si="9"/>
        <v>-</v>
      </c>
      <c r="AI56" s="609" t="str">
        <f t="shared" si="10"/>
        <v>-</v>
      </c>
      <c r="AJ56" s="609" t="str">
        <f t="shared" si="11"/>
        <v>-</v>
      </c>
      <c r="AK56" s="247"/>
      <c r="AM56" s="446">
        <v>46128.494444444441</v>
      </c>
      <c r="AN56" s="447">
        <v>1</v>
      </c>
      <c r="AO56" s="447">
        <v>2</v>
      </c>
      <c r="AP56" s="447">
        <v>3</v>
      </c>
      <c r="AQ56" s="447">
        <v>169.35308599999999</v>
      </c>
      <c r="AR56" s="447">
        <v>133062</v>
      </c>
      <c r="AS56" s="447">
        <v>111827</v>
      </c>
      <c r="AT56" s="447">
        <v>21.378</v>
      </c>
      <c r="AV56" s="448">
        <v>46128.494444444441</v>
      </c>
      <c r="AW56" s="449">
        <v>1</v>
      </c>
      <c r="AX56" s="450">
        <v>2</v>
      </c>
      <c r="AY56" s="450">
        <v>3</v>
      </c>
      <c r="AZ56" s="451">
        <v>172</v>
      </c>
      <c r="BB56" s="74">
        <f t="shared" si="0"/>
        <v>23</v>
      </c>
      <c r="BC56" s="11">
        <f t="shared" si="1"/>
        <v>169.35308599999999</v>
      </c>
      <c r="BD56" s="319">
        <v>67</v>
      </c>
      <c r="BE56" s="74"/>
      <c r="BF56" s="324"/>
      <c r="BH56" s="74">
        <f t="shared" si="3"/>
        <v>23</v>
      </c>
      <c r="BI56" s="313">
        <f t="shared" si="4"/>
        <v>172</v>
      </c>
      <c r="BJ56" s="319">
        <v>67</v>
      </c>
      <c r="BK56" s="74"/>
      <c r="BL56" s="313"/>
      <c r="BQ56" s="305"/>
      <c r="BR56" s="11"/>
      <c r="BS56" s="11"/>
      <c r="BT56" s="11"/>
      <c r="CA56" s="305"/>
      <c r="CB56" s="311"/>
      <c r="CC56" s="312"/>
    </row>
    <row r="57" spans="2:81" ht="15" customHeight="1" thickBot="1" x14ac:dyDescent="0.3">
      <c r="B57" s="88">
        <v>46128.480243055557</v>
      </c>
      <c r="C57" s="87">
        <v>852.72</v>
      </c>
      <c r="D57" s="494"/>
      <c r="E57" s="549">
        <f t="shared" si="20"/>
        <v>169.30036049999998</v>
      </c>
      <c r="F57" s="549">
        <f t="shared" si="20"/>
        <v>169.88</v>
      </c>
      <c r="G57" s="115">
        <f t="shared" ref="G57:G59" si="21">ABS((F57-E57)/$K$57*100)</f>
        <v>0.11592790000000262</v>
      </c>
      <c r="J57" s="553">
        <f>Fotometro!B8</f>
        <v>1</v>
      </c>
      <c r="K57" s="554">
        <f>Fotometro!G20</f>
        <v>500</v>
      </c>
      <c r="N57" s="80"/>
      <c r="O57" s="89">
        <v>46128</v>
      </c>
      <c r="P57" s="109">
        <v>0.4934027777777778</v>
      </c>
      <c r="Q57" s="87">
        <v>31.1</v>
      </c>
      <c r="R57" s="78" t="s">
        <v>14</v>
      </c>
      <c r="S57" s="87">
        <v>20.6</v>
      </c>
      <c r="T57" s="78" t="s">
        <v>45</v>
      </c>
      <c r="U57" s="608">
        <f t="shared" si="19"/>
        <v>11</v>
      </c>
      <c r="V57" s="609">
        <f t="shared" si="15"/>
        <v>20.6</v>
      </c>
      <c r="W57" s="609" t="str">
        <f t="shared" si="16"/>
        <v>-</v>
      </c>
      <c r="X57" s="609" t="str">
        <f t="shared" si="17"/>
        <v>-</v>
      </c>
      <c r="Y57" s="609" t="str">
        <f t="shared" si="18"/>
        <v>-</v>
      </c>
      <c r="AD57" s="615">
        <f t="shared" si="6"/>
        <v>46128.493750000001</v>
      </c>
      <c r="AE57" s="73">
        <f t="shared" si="7"/>
        <v>21.381</v>
      </c>
      <c r="AF57" s="608">
        <f t="shared" si="13"/>
        <v>11</v>
      </c>
      <c r="AG57" s="609">
        <f t="shared" si="8"/>
        <v>21.381</v>
      </c>
      <c r="AH57" s="609" t="str">
        <f t="shared" si="9"/>
        <v>-</v>
      </c>
      <c r="AI57" s="609" t="str">
        <f t="shared" si="10"/>
        <v>-</v>
      </c>
      <c r="AJ57" s="609" t="str">
        <f t="shared" si="11"/>
        <v>-</v>
      </c>
      <c r="AK57" s="247"/>
      <c r="AM57" s="446">
        <v>46128.495138888888</v>
      </c>
      <c r="AN57" s="447">
        <v>1</v>
      </c>
      <c r="AO57" s="447">
        <v>2</v>
      </c>
      <c r="AP57" s="447">
        <v>4</v>
      </c>
      <c r="AQ57" s="447">
        <v>169.497694</v>
      </c>
      <c r="AR57" s="447">
        <v>133543</v>
      </c>
      <c r="AS57" s="447">
        <v>111426</v>
      </c>
      <c r="AT57" s="447">
        <v>21.376999999999999</v>
      </c>
      <c r="AV57" s="448">
        <v>46128.495138888888</v>
      </c>
      <c r="AW57" s="449">
        <v>1</v>
      </c>
      <c r="AX57" s="450">
        <v>2</v>
      </c>
      <c r="AY57" s="450">
        <v>4</v>
      </c>
      <c r="AZ57" s="451">
        <v>171</v>
      </c>
      <c r="BB57" s="74">
        <f t="shared" si="0"/>
        <v>24</v>
      </c>
      <c r="BC57" s="11">
        <f t="shared" si="1"/>
        <v>169.497694</v>
      </c>
      <c r="BD57" s="319">
        <v>68</v>
      </c>
      <c r="BE57" s="74"/>
      <c r="BF57" s="324"/>
      <c r="BH57" s="74">
        <f t="shared" si="3"/>
        <v>24</v>
      </c>
      <c r="BI57" s="313">
        <f t="shared" si="4"/>
        <v>171</v>
      </c>
      <c r="BJ57" s="319">
        <v>68</v>
      </c>
      <c r="BK57" s="74"/>
      <c r="BL57" s="313"/>
      <c r="BQ57" s="305"/>
      <c r="BR57" s="11"/>
      <c r="BS57" s="11"/>
      <c r="BT57" s="11"/>
      <c r="CA57" s="305"/>
      <c r="CB57" s="311"/>
      <c r="CC57" s="312"/>
    </row>
    <row r="58" spans="2:81" x14ac:dyDescent="0.25">
      <c r="B58" s="88">
        <v>46128.48128472222</v>
      </c>
      <c r="C58" s="87">
        <v>852.69</v>
      </c>
      <c r="D58" s="494"/>
      <c r="E58" s="549">
        <f t="shared" si="20"/>
        <v>314.66140649999994</v>
      </c>
      <c r="F58" s="549">
        <f t="shared" si="20"/>
        <v>315.82799999999997</v>
      </c>
      <c r="G58" s="115">
        <f t="shared" si="21"/>
        <v>0.23331870000000665</v>
      </c>
      <c r="K58" s="460"/>
      <c r="N58" s="80"/>
      <c r="O58" s="89">
        <v>46128</v>
      </c>
      <c r="P58" s="109">
        <v>0.49409722222222224</v>
      </c>
      <c r="Q58" s="87">
        <v>31</v>
      </c>
      <c r="R58" s="78" t="s">
        <v>14</v>
      </c>
      <c r="S58" s="87">
        <v>20.6</v>
      </c>
      <c r="T58" s="78" t="s">
        <v>45</v>
      </c>
      <c r="U58" s="608">
        <f t="shared" si="19"/>
        <v>11</v>
      </c>
      <c r="V58" s="609">
        <f t="shared" si="15"/>
        <v>20.6</v>
      </c>
      <c r="W58" s="609" t="str">
        <f t="shared" si="16"/>
        <v>-</v>
      </c>
      <c r="X58" s="609" t="str">
        <f t="shared" si="17"/>
        <v>-</v>
      </c>
      <c r="Y58" s="609" t="str">
        <f t="shared" si="18"/>
        <v>-</v>
      </c>
      <c r="AD58" s="615">
        <f t="shared" si="6"/>
        <v>46128.494444444441</v>
      </c>
      <c r="AE58" s="73">
        <f t="shared" si="7"/>
        <v>21.38</v>
      </c>
      <c r="AF58" s="608">
        <f t="shared" si="13"/>
        <v>11</v>
      </c>
      <c r="AG58" s="609">
        <f t="shared" si="8"/>
        <v>21.38</v>
      </c>
      <c r="AH58" s="609" t="str">
        <f t="shared" si="9"/>
        <v>-</v>
      </c>
      <c r="AI58" s="609" t="str">
        <f t="shared" si="10"/>
        <v>-</v>
      </c>
      <c r="AJ58" s="609" t="str">
        <f t="shared" si="11"/>
        <v>-</v>
      </c>
      <c r="AK58" s="247"/>
      <c r="AM58" s="446">
        <v>46128.495138888888</v>
      </c>
      <c r="AN58" s="447">
        <v>1</v>
      </c>
      <c r="AO58" s="447">
        <v>2</v>
      </c>
      <c r="AP58" s="447">
        <v>5</v>
      </c>
      <c r="AQ58" s="447">
        <v>168.81835899999999</v>
      </c>
      <c r="AR58" s="447">
        <v>133074</v>
      </c>
      <c r="AS58" s="447">
        <v>111834</v>
      </c>
      <c r="AT58" s="447">
        <v>21.376999999999999</v>
      </c>
      <c r="AV58" s="448">
        <v>46128.495138888888</v>
      </c>
      <c r="AW58" s="449">
        <v>1</v>
      </c>
      <c r="AX58" s="450">
        <v>2</v>
      </c>
      <c r="AY58" s="450">
        <v>5</v>
      </c>
      <c r="AZ58" s="451">
        <v>171</v>
      </c>
      <c r="BB58" s="74">
        <f t="shared" si="0"/>
        <v>25</v>
      </c>
      <c r="BC58" s="11">
        <f t="shared" si="1"/>
        <v>168.81835899999999</v>
      </c>
      <c r="BD58" s="319">
        <v>71</v>
      </c>
      <c r="BE58" s="74"/>
      <c r="BF58" s="324"/>
      <c r="BH58" s="74">
        <f t="shared" si="3"/>
        <v>25</v>
      </c>
      <c r="BI58" s="313">
        <f t="shared" si="4"/>
        <v>171</v>
      </c>
      <c r="BJ58" s="319">
        <v>71</v>
      </c>
      <c r="BK58" s="74"/>
      <c r="BL58" s="313"/>
      <c r="BQ58" s="305"/>
      <c r="BR58" s="11"/>
      <c r="BS58" s="11"/>
      <c r="BT58" s="11"/>
      <c r="CA58" s="305"/>
      <c r="CB58" s="311"/>
      <c r="CC58" s="312"/>
    </row>
    <row r="59" spans="2:81" x14ac:dyDescent="0.25">
      <c r="B59" s="88">
        <v>46128.48232638889</v>
      </c>
      <c r="C59" s="87">
        <v>852.67</v>
      </c>
      <c r="D59" s="494"/>
      <c r="E59" s="549">
        <f t="shared" si="20"/>
        <v>447.74649637500005</v>
      </c>
      <c r="F59" s="549">
        <f t="shared" si="20"/>
        <v>449.12799999999999</v>
      </c>
      <c r="G59" s="115">
        <f t="shared" si="21"/>
        <v>0.27630072499998731</v>
      </c>
      <c r="K59" s="460"/>
      <c r="N59" s="80"/>
      <c r="O59" s="89">
        <v>46128</v>
      </c>
      <c r="P59" s="109">
        <v>0.49479166666666669</v>
      </c>
      <c r="Q59" s="87">
        <v>31</v>
      </c>
      <c r="R59" s="78" t="s">
        <v>14</v>
      </c>
      <c r="S59" s="87">
        <v>20.55</v>
      </c>
      <c r="T59" s="78" t="s">
        <v>45</v>
      </c>
      <c r="U59" s="608">
        <f t="shared" si="19"/>
        <v>11</v>
      </c>
      <c r="V59" s="609">
        <f t="shared" si="15"/>
        <v>20.55</v>
      </c>
      <c r="W59" s="609" t="str">
        <f t="shared" si="16"/>
        <v>-</v>
      </c>
      <c r="X59" s="609" t="str">
        <f t="shared" si="17"/>
        <v>-</v>
      </c>
      <c r="Y59" s="609" t="str">
        <f t="shared" si="18"/>
        <v>-</v>
      </c>
      <c r="AD59" s="615">
        <f t="shared" si="6"/>
        <v>46128.494444444441</v>
      </c>
      <c r="AE59" s="73">
        <f t="shared" si="7"/>
        <v>21.378</v>
      </c>
      <c r="AF59" s="608">
        <f t="shared" si="13"/>
        <v>11</v>
      </c>
      <c r="AG59" s="609">
        <f t="shared" si="8"/>
        <v>21.378</v>
      </c>
      <c r="AH59" s="609" t="str">
        <f t="shared" si="9"/>
        <v>-</v>
      </c>
      <c r="AI59" s="609" t="str">
        <f t="shared" si="10"/>
        <v>-</v>
      </c>
      <c r="AJ59" s="609" t="str">
        <f t="shared" si="11"/>
        <v>-</v>
      </c>
      <c r="AK59" s="247"/>
      <c r="AM59" s="446">
        <v>46128.495833333334</v>
      </c>
      <c r="AN59" s="447">
        <v>1</v>
      </c>
      <c r="AO59" s="447">
        <v>2</v>
      </c>
      <c r="AP59" s="447">
        <v>6</v>
      </c>
      <c r="AQ59" s="447">
        <v>168.78322199999999</v>
      </c>
      <c r="AR59" s="447">
        <v>133545</v>
      </c>
      <c r="AS59" s="447">
        <v>111428</v>
      </c>
      <c r="AT59" s="447">
        <v>21.375</v>
      </c>
      <c r="AV59" s="448">
        <v>46128.495833333334</v>
      </c>
      <c r="AW59" s="449">
        <v>1</v>
      </c>
      <c r="AX59" s="450">
        <v>2</v>
      </c>
      <c r="AY59" s="450">
        <v>6</v>
      </c>
      <c r="AZ59" s="451">
        <v>171</v>
      </c>
      <c r="BB59" s="74">
        <f t="shared" si="0"/>
        <v>26</v>
      </c>
      <c r="BC59" s="11">
        <f t="shared" si="1"/>
        <v>168.78322199999999</v>
      </c>
      <c r="BD59" s="319">
        <v>72</v>
      </c>
      <c r="BE59" s="74"/>
      <c r="BF59" s="324"/>
      <c r="BH59" s="74">
        <f t="shared" si="3"/>
        <v>26</v>
      </c>
      <c r="BI59" s="313">
        <f t="shared" si="4"/>
        <v>171</v>
      </c>
      <c r="BJ59" s="319">
        <v>72</v>
      </c>
      <c r="BK59" s="74"/>
      <c r="BL59" s="313"/>
      <c r="BQ59" s="305"/>
      <c r="BR59" s="11"/>
      <c r="BS59" s="11"/>
      <c r="BT59" s="11"/>
      <c r="CA59" s="305"/>
      <c r="CB59" s="311"/>
      <c r="CC59" s="312"/>
    </row>
    <row r="60" spans="2:81" ht="15.75" thickBot="1" x14ac:dyDescent="0.3">
      <c r="B60" s="88">
        <v>46128.483368055553</v>
      </c>
      <c r="C60" s="87">
        <v>852.65</v>
      </c>
      <c r="D60" s="494"/>
      <c r="E60" s="550" t="s">
        <v>201</v>
      </c>
      <c r="F60"/>
      <c r="G60"/>
      <c r="O60" s="89">
        <v>46128</v>
      </c>
      <c r="P60" s="109">
        <v>0.49548611111111113</v>
      </c>
      <c r="Q60" s="87">
        <v>31</v>
      </c>
      <c r="R60" s="78" t="s">
        <v>14</v>
      </c>
      <c r="S60" s="87">
        <v>20.55</v>
      </c>
      <c r="T60" s="78" t="s">
        <v>45</v>
      </c>
      <c r="U60" s="608">
        <f t="shared" si="19"/>
        <v>11</v>
      </c>
      <c r="V60" s="609">
        <f t="shared" si="15"/>
        <v>20.55</v>
      </c>
      <c r="W60" s="609" t="str">
        <f t="shared" si="16"/>
        <v>-</v>
      </c>
      <c r="X60" s="609" t="str">
        <f t="shared" si="17"/>
        <v>-</v>
      </c>
      <c r="Y60" s="609" t="str">
        <f t="shared" si="18"/>
        <v>-</v>
      </c>
      <c r="AD60" s="615">
        <f t="shared" si="6"/>
        <v>46128.495138888888</v>
      </c>
      <c r="AE60" s="73">
        <f t="shared" si="7"/>
        <v>21.376999999999999</v>
      </c>
      <c r="AF60" s="608">
        <f t="shared" si="13"/>
        <v>11</v>
      </c>
      <c r="AG60" s="609">
        <f t="shared" si="8"/>
        <v>21.376999999999999</v>
      </c>
      <c r="AH60" s="609" t="str">
        <f t="shared" si="9"/>
        <v>-</v>
      </c>
      <c r="AI60" s="609" t="str">
        <f t="shared" si="10"/>
        <v>-</v>
      </c>
      <c r="AJ60" s="609" t="str">
        <f t="shared" si="11"/>
        <v>-</v>
      </c>
      <c r="AK60" s="247"/>
      <c r="AM60" s="446">
        <v>46128.495833333334</v>
      </c>
      <c r="AN60" s="447">
        <v>1</v>
      </c>
      <c r="AO60" s="447">
        <v>2</v>
      </c>
      <c r="AP60" s="447">
        <v>7</v>
      </c>
      <c r="AQ60" s="447">
        <v>168.94738000000001</v>
      </c>
      <c r="AR60" s="447">
        <v>133061</v>
      </c>
      <c r="AS60" s="447">
        <v>111824</v>
      </c>
      <c r="AT60" s="447">
        <v>21.375</v>
      </c>
      <c r="AV60" s="448">
        <v>46128.495833333334</v>
      </c>
      <c r="AW60" s="449">
        <v>1</v>
      </c>
      <c r="AX60" s="450">
        <v>2</v>
      </c>
      <c r="AY60" s="450">
        <v>7</v>
      </c>
      <c r="AZ60" s="451">
        <v>171</v>
      </c>
      <c r="BB60" s="74">
        <f t="shared" si="0"/>
        <v>27</v>
      </c>
      <c r="BC60" s="11">
        <f t="shared" si="1"/>
        <v>168.94738000000001</v>
      </c>
      <c r="BD60" s="319">
        <v>73</v>
      </c>
      <c r="BE60" s="74"/>
      <c r="BF60" s="324"/>
      <c r="BH60" s="74">
        <f t="shared" si="3"/>
        <v>27</v>
      </c>
      <c r="BI60" s="313">
        <f t="shared" si="4"/>
        <v>171</v>
      </c>
      <c r="BJ60" s="319">
        <v>73</v>
      </c>
      <c r="BK60" s="74"/>
      <c r="BL60" s="313"/>
      <c r="BQ60" s="305"/>
      <c r="BR60" s="11"/>
      <c r="BS60" s="11"/>
      <c r="BT60" s="11"/>
      <c r="CA60" s="305"/>
      <c r="CB60" s="311"/>
      <c r="CC60" s="312"/>
    </row>
    <row r="61" spans="2:81" ht="30.75" thickBot="1" x14ac:dyDescent="0.3">
      <c r="B61" s="88">
        <v>46128.484409722223</v>
      </c>
      <c r="C61" s="87">
        <v>852.63</v>
      </c>
      <c r="D61" s="494"/>
      <c r="E61" s="555" t="s">
        <v>199</v>
      </c>
      <c r="F61" s="556" t="s">
        <v>200</v>
      </c>
      <c r="G61" s="556" t="s">
        <v>186</v>
      </c>
      <c r="H61" s="556" t="s">
        <v>187</v>
      </c>
      <c r="I61" s="1022" t="s">
        <v>188</v>
      </c>
      <c r="J61" s="1023"/>
      <c r="O61" s="89">
        <v>46128</v>
      </c>
      <c r="P61" s="109">
        <v>0.49618055555555557</v>
      </c>
      <c r="Q61" s="87">
        <v>31.2</v>
      </c>
      <c r="R61" s="78" t="s">
        <v>14</v>
      </c>
      <c r="S61" s="87">
        <v>20.55</v>
      </c>
      <c r="T61" s="78" t="s">
        <v>45</v>
      </c>
      <c r="U61" s="608">
        <f t="shared" si="19"/>
        <v>11</v>
      </c>
      <c r="V61" s="609">
        <f t="shared" si="15"/>
        <v>20.55</v>
      </c>
      <c r="W61" s="609" t="str">
        <f t="shared" si="16"/>
        <v>-</v>
      </c>
      <c r="X61" s="609" t="str">
        <f t="shared" si="17"/>
        <v>-</v>
      </c>
      <c r="Y61" s="609" t="str">
        <f t="shared" si="18"/>
        <v>-</v>
      </c>
      <c r="AD61" s="615">
        <f t="shared" si="6"/>
        <v>46128.495138888888</v>
      </c>
      <c r="AE61" s="73">
        <f t="shared" si="7"/>
        <v>21.376999999999999</v>
      </c>
      <c r="AF61" s="608">
        <f t="shared" si="13"/>
        <v>11</v>
      </c>
      <c r="AG61" s="609">
        <f t="shared" si="8"/>
        <v>21.376999999999999</v>
      </c>
      <c r="AH61" s="609" t="str">
        <f t="shared" si="9"/>
        <v>-</v>
      </c>
      <c r="AI61" s="609" t="str">
        <f t="shared" si="10"/>
        <v>-</v>
      </c>
      <c r="AJ61" s="609" t="str">
        <f t="shared" si="11"/>
        <v>-</v>
      </c>
      <c r="AK61" s="247"/>
      <c r="AM61" s="446">
        <v>46128.496527777781</v>
      </c>
      <c r="AN61" s="447">
        <v>1</v>
      </c>
      <c r="AO61" s="447">
        <v>2</v>
      </c>
      <c r="AP61" s="447">
        <v>8</v>
      </c>
      <c r="AQ61" s="447">
        <v>168.73292000000001</v>
      </c>
      <c r="AR61" s="447">
        <v>133534</v>
      </c>
      <c r="AS61" s="447">
        <v>111420</v>
      </c>
      <c r="AT61" s="447">
        <v>21.375</v>
      </c>
      <c r="AV61" s="448">
        <v>46128.496527777781</v>
      </c>
      <c r="AW61" s="449">
        <v>1</v>
      </c>
      <c r="AX61" s="450">
        <v>2</v>
      </c>
      <c r="AY61" s="450">
        <v>8</v>
      </c>
      <c r="AZ61" s="451">
        <v>171</v>
      </c>
      <c r="BB61" s="74">
        <f t="shared" si="0"/>
        <v>28</v>
      </c>
      <c r="BC61" s="11">
        <f t="shared" si="1"/>
        <v>168.73292000000001</v>
      </c>
      <c r="BD61" s="319">
        <v>74</v>
      </c>
      <c r="BE61" s="74"/>
      <c r="BF61" s="324"/>
      <c r="BH61" s="74">
        <f t="shared" si="3"/>
        <v>28</v>
      </c>
      <c r="BI61" s="313">
        <f t="shared" si="4"/>
        <v>171</v>
      </c>
      <c r="BJ61" s="319">
        <v>74</v>
      </c>
      <c r="BK61" s="74"/>
      <c r="BL61" s="313"/>
      <c r="BQ61" s="305"/>
      <c r="BR61" s="11"/>
      <c r="BS61" s="11"/>
      <c r="BT61" s="11"/>
      <c r="CA61" s="305"/>
      <c r="CB61" s="311"/>
      <c r="CC61" s="312"/>
    </row>
    <row r="62" spans="2:81" x14ac:dyDescent="0.25">
      <c r="B62" s="88">
        <v>46128.485451388886</v>
      </c>
      <c r="C62" s="87">
        <v>852.61</v>
      </c>
      <c r="D62" s="494"/>
      <c r="E62" s="557">
        <f>F56-H56</f>
        <v>39.06</v>
      </c>
      <c r="F62" s="557">
        <f>F56</f>
        <v>39.06</v>
      </c>
      <c r="G62" s="558">
        <f>ROUNDUP(ABS((E62-E56)/$K$57*100), 1)</f>
        <v>0.1</v>
      </c>
      <c r="H62" s="558">
        <f>ROUNDUP(ABS((F62-E56)/$K$57*100),1)</f>
        <v>0.1</v>
      </c>
      <c r="I62" s="1020" t="str">
        <f>IF(AND(G62&lt;$J$57,H62&lt;$J$57),"Dentro especificación","fuera especificación")</f>
        <v>Dentro especificación</v>
      </c>
      <c r="J62" s="1021"/>
      <c r="O62" s="89">
        <v>46128</v>
      </c>
      <c r="P62" s="109">
        <v>0.49687500000000001</v>
      </c>
      <c r="Q62" s="87">
        <v>31.4</v>
      </c>
      <c r="R62" s="78" t="s">
        <v>14</v>
      </c>
      <c r="S62" s="87">
        <v>20.65</v>
      </c>
      <c r="T62" s="78" t="s">
        <v>45</v>
      </c>
      <c r="U62" s="608">
        <f t="shared" si="19"/>
        <v>11</v>
      </c>
      <c r="V62" s="609">
        <f t="shared" si="15"/>
        <v>20.65</v>
      </c>
      <c r="W62" s="609" t="str">
        <f t="shared" si="16"/>
        <v>-</v>
      </c>
      <c r="X62" s="609" t="str">
        <f t="shared" si="17"/>
        <v>-</v>
      </c>
      <c r="Y62" s="609" t="str">
        <f t="shared" si="18"/>
        <v>-</v>
      </c>
      <c r="AD62" s="615">
        <f t="shared" si="6"/>
        <v>46128.495833333334</v>
      </c>
      <c r="AE62" s="73">
        <f t="shared" si="7"/>
        <v>21.375</v>
      </c>
      <c r="AF62" s="608">
        <f t="shared" si="13"/>
        <v>11</v>
      </c>
      <c r="AG62" s="609">
        <f t="shared" si="8"/>
        <v>21.375</v>
      </c>
      <c r="AH62" s="609" t="str">
        <f t="shared" si="9"/>
        <v>-</v>
      </c>
      <c r="AI62" s="609" t="str">
        <f t="shared" si="10"/>
        <v>-</v>
      </c>
      <c r="AJ62" s="609" t="str">
        <f t="shared" si="11"/>
        <v>-</v>
      </c>
      <c r="AK62" s="247"/>
      <c r="AM62" s="446">
        <v>46128.49722222222</v>
      </c>
      <c r="AN62" s="447">
        <v>1</v>
      </c>
      <c r="AO62" s="447">
        <v>3</v>
      </c>
      <c r="AP62" s="447" t="s">
        <v>446</v>
      </c>
      <c r="AQ62" s="447">
        <v>256.31341099999997</v>
      </c>
      <c r="AR62" s="447">
        <v>132649</v>
      </c>
      <c r="AS62" s="447">
        <v>111851</v>
      </c>
      <c r="AT62" s="447">
        <v>21.379000000000001</v>
      </c>
      <c r="AV62" s="448">
        <v>46128.49722222222</v>
      </c>
      <c r="AW62" s="449">
        <v>1</v>
      </c>
      <c r="AX62" s="450">
        <v>3</v>
      </c>
      <c r="AY62" s="450" t="s">
        <v>446</v>
      </c>
      <c r="AZ62" s="451">
        <v>286</v>
      </c>
      <c r="BB62" s="74" t="str">
        <f t="shared" si="0"/>
        <v>--</v>
      </c>
      <c r="BC62" s="11">
        <f t="shared" si="1"/>
        <v>256.31341099999997</v>
      </c>
      <c r="BD62" s="319">
        <v>75</v>
      </c>
      <c r="BE62" s="74"/>
      <c r="BF62" s="324"/>
      <c r="BH62" s="74" t="str">
        <f t="shared" si="3"/>
        <v>--</v>
      </c>
      <c r="BI62" s="313">
        <f t="shared" si="4"/>
        <v>286</v>
      </c>
      <c r="BJ62" s="319">
        <v>75</v>
      </c>
      <c r="BK62" s="74"/>
      <c r="BL62" s="313"/>
      <c r="BQ62" s="305"/>
      <c r="BR62" s="11"/>
      <c r="BS62" s="11"/>
      <c r="BT62" s="11"/>
      <c r="CA62" s="305"/>
      <c r="CB62" s="311"/>
      <c r="CC62" s="312"/>
    </row>
    <row r="63" spans="2:81" x14ac:dyDescent="0.25">
      <c r="B63" s="88">
        <v>46128.486493055556</v>
      </c>
      <c r="C63" s="87">
        <v>852.58</v>
      </c>
      <c r="D63" s="494"/>
      <c r="E63" s="57">
        <f>F57-H57</f>
        <v>169.88</v>
      </c>
      <c r="F63" s="57">
        <f>F57</f>
        <v>169.88</v>
      </c>
      <c r="G63" s="558">
        <f>ROUNDUP(ABS((E63-E57)/$K$57*100),1)</f>
        <v>0.2</v>
      </c>
      <c r="H63" s="558">
        <f>ROUNDUP(ABS((F63-E57)/$K$57*100),1)</f>
        <v>0.2</v>
      </c>
      <c r="I63" s="1020" t="str">
        <f t="shared" ref="I63:I65" si="22">IF(AND(G63&lt;$J$57,H63&lt;$J$57),"Dentro especificación","fuera especificación")</f>
        <v>Dentro especificación</v>
      </c>
      <c r="J63" s="1021"/>
      <c r="O63" s="89">
        <v>46128</v>
      </c>
      <c r="P63" s="109">
        <v>0.49756944444444445</v>
      </c>
      <c r="Q63" s="87">
        <v>31.6</v>
      </c>
      <c r="R63" s="78" t="s">
        <v>14</v>
      </c>
      <c r="S63" s="87">
        <v>20.75</v>
      </c>
      <c r="T63" s="78" t="s">
        <v>45</v>
      </c>
      <c r="U63" s="608">
        <f t="shared" si="19"/>
        <v>11</v>
      </c>
      <c r="V63" s="609">
        <f t="shared" si="15"/>
        <v>20.75</v>
      </c>
      <c r="W63" s="609" t="str">
        <f t="shared" si="16"/>
        <v>-</v>
      </c>
      <c r="X63" s="609" t="str">
        <f t="shared" si="17"/>
        <v>-</v>
      </c>
      <c r="Y63" s="609" t="str">
        <f t="shared" si="18"/>
        <v>-</v>
      </c>
      <c r="AD63" s="615">
        <f t="shared" si="6"/>
        <v>46128.495833333334</v>
      </c>
      <c r="AE63" s="73">
        <f t="shared" si="7"/>
        <v>21.375</v>
      </c>
      <c r="AF63" s="608">
        <f t="shared" si="13"/>
        <v>11</v>
      </c>
      <c r="AG63" s="609">
        <f t="shared" si="8"/>
        <v>21.375</v>
      </c>
      <c r="AH63" s="609" t="str">
        <f t="shared" si="9"/>
        <v>-</v>
      </c>
      <c r="AI63" s="609" t="str">
        <f t="shared" si="10"/>
        <v>-</v>
      </c>
      <c r="AJ63" s="609" t="str">
        <f t="shared" si="11"/>
        <v>-</v>
      </c>
      <c r="AK63" s="247"/>
      <c r="AM63" s="446">
        <v>46128.49722222222</v>
      </c>
      <c r="AN63" s="447">
        <v>1</v>
      </c>
      <c r="AO63" s="447">
        <v>3</v>
      </c>
      <c r="AP63" s="447" t="s">
        <v>446</v>
      </c>
      <c r="AQ63" s="447">
        <v>325.379436</v>
      </c>
      <c r="AR63" s="447">
        <v>133544</v>
      </c>
      <c r="AS63" s="447">
        <v>111060</v>
      </c>
      <c r="AT63" s="447">
        <v>21.382999999999999</v>
      </c>
      <c r="AV63" s="448">
        <v>46128.49722222222</v>
      </c>
      <c r="AW63" s="449">
        <v>1</v>
      </c>
      <c r="AX63" s="450">
        <v>3</v>
      </c>
      <c r="AY63" s="450" t="s">
        <v>446</v>
      </c>
      <c r="AZ63" s="451">
        <v>330</v>
      </c>
      <c r="BB63" s="74" t="str">
        <f t="shared" si="0"/>
        <v>--</v>
      </c>
      <c r="BC63" s="11">
        <f t="shared" si="1"/>
        <v>325.379436</v>
      </c>
      <c r="BD63" s="319">
        <v>76</v>
      </c>
      <c r="BE63" s="74"/>
      <c r="BF63" s="324"/>
      <c r="BH63" s="74" t="str">
        <f t="shared" si="3"/>
        <v>--</v>
      </c>
      <c r="BI63" s="313">
        <f t="shared" si="4"/>
        <v>330</v>
      </c>
      <c r="BJ63" s="319">
        <v>76</v>
      </c>
      <c r="BK63" s="74"/>
      <c r="BL63" s="313"/>
      <c r="BQ63" s="305"/>
      <c r="BR63" s="11"/>
      <c r="BS63" s="11"/>
      <c r="BT63" s="11"/>
      <c r="CA63" s="305"/>
      <c r="CB63" s="311"/>
      <c r="CC63" s="312"/>
    </row>
    <row r="64" spans="2:81" x14ac:dyDescent="0.25">
      <c r="B64" s="88">
        <v>46128.487534722219</v>
      </c>
      <c r="C64" s="87">
        <v>852.56</v>
      </c>
      <c r="D64" s="494"/>
      <c r="E64" s="57">
        <f>F58-H58</f>
        <v>315.82799999999997</v>
      </c>
      <c r="F64" s="57">
        <f>F58</f>
        <v>315.82799999999997</v>
      </c>
      <c r="G64" s="558">
        <f>ROUNDUP(ABS((E64-E58)/$K$57*100),1)</f>
        <v>0.30000000000000004</v>
      </c>
      <c r="H64" s="558">
        <f>ROUNDUP(ABS((F64-E58)/$K$57*100),1)</f>
        <v>0.30000000000000004</v>
      </c>
      <c r="I64" s="1020" t="str">
        <f t="shared" si="22"/>
        <v>Dentro especificación</v>
      </c>
      <c r="J64" s="1021"/>
      <c r="O64" s="89">
        <v>46128</v>
      </c>
      <c r="P64" s="109">
        <v>0.4982638888888889</v>
      </c>
      <c r="Q64" s="87">
        <v>31.7</v>
      </c>
      <c r="R64" s="78" t="s">
        <v>14</v>
      </c>
      <c r="S64" s="87">
        <v>20.85</v>
      </c>
      <c r="T64" s="78" t="s">
        <v>45</v>
      </c>
      <c r="U64" s="608">
        <f t="shared" si="19"/>
        <v>11</v>
      </c>
      <c r="V64" s="609">
        <f t="shared" si="15"/>
        <v>20.85</v>
      </c>
      <c r="W64" s="609" t="str">
        <f t="shared" si="16"/>
        <v>-</v>
      </c>
      <c r="X64" s="609" t="str">
        <f t="shared" si="17"/>
        <v>-</v>
      </c>
      <c r="Y64" s="609" t="str">
        <f t="shared" si="18"/>
        <v>-</v>
      </c>
      <c r="AD64" s="615">
        <f t="shared" si="6"/>
        <v>46128.496527777781</v>
      </c>
      <c r="AE64" s="73">
        <f t="shared" si="7"/>
        <v>21.375</v>
      </c>
      <c r="AF64" s="608">
        <f t="shared" si="13"/>
        <v>11</v>
      </c>
      <c r="AG64" s="609">
        <f t="shared" si="8"/>
        <v>21.375</v>
      </c>
      <c r="AH64" s="609" t="str">
        <f t="shared" si="9"/>
        <v>-</v>
      </c>
      <c r="AI64" s="609" t="str">
        <f t="shared" si="10"/>
        <v>-</v>
      </c>
      <c r="AJ64" s="609" t="str">
        <f t="shared" si="11"/>
        <v>-</v>
      </c>
      <c r="AK64" s="247"/>
      <c r="AM64" s="446">
        <v>46128.497916666667</v>
      </c>
      <c r="AN64" s="447">
        <v>1</v>
      </c>
      <c r="AO64" s="447">
        <v>3</v>
      </c>
      <c r="AP64" s="447" t="s">
        <v>446</v>
      </c>
      <c r="AQ64" s="447">
        <v>323.84938599999998</v>
      </c>
      <c r="AR64" s="447">
        <v>132636</v>
      </c>
      <c r="AS64" s="447">
        <v>111833</v>
      </c>
      <c r="AT64" s="447">
        <v>21.388000000000002</v>
      </c>
      <c r="AV64" s="448">
        <v>46128.497916666667</v>
      </c>
      <c r="AW64" s="449">
        <v>1</v>
      </c>
      <c r="AX64" s="450">
        <v>3</v>
      </c>
      <c r="AY64" s="450" t="s">
        <v>446</v>
      </c>
      <c r="AZ64" s="451">
        <v>327</v>
      </c>
      <c r="BB64" s="74" t="str">
        <f t="shared" si="0"/>
        <v>--</v>
      </c>
      <c r="BC64" s="11">
        <f t="shared" si="1"/>
        <v>323.84938599999998</v>
      </c>
      <c r="BD64" s="319">
        <v>77</v>
      </c>
      <c r="BE64" s="74"/>
      <c r="BF64" s="324"/>
      <c r="BH64" s="74" t="str">
        <f t="shared" si="3"/>
        <v>--</v>
      </c>
      <c r="BI64" s="313">
        <f t="shared" si="4"/>
        <v>327</v>
      </c>
      <c r="BJ64" s="319">
        <v>77</v>
      </c>
      <c r="BK64" s="74"/>
      <c r="BL64" s="313"/>
      <c r="BQ64" s="305"/>
      <c r="BR64" s="11"/>
      <c r="BS64" s="11"/>
      <c r="BT64" s="11"/>
      <c r="CA64" s="305"/>
      <c r="CB64" s="311"/>
      <c r="CC64" s="312"/>
    </row>
    <row r="65" spans="2:81" x14ac:dyDescent="0.25">
      <c r="B65" s="88">
        <v>46128.488576388889</v>
      </c>
      <c r="C65" s="87">
        <v>852.53</v>
      </c>
      <c r="D65" s="494"/>
      <c r="E65" s="57">
        <f>F59-H59</f>
        <v>449.12799999999999</v>
      </c>
      <c r="F65" s="57">
        <f>F59</f>
        <v>449.12799999999999</v>
      </c>
      <c r="G65" s="558">
        <f>ROUNDUP(ABS((E65-E59)/$K$57*100),1)</f>
        <v>0.30000000000000004</v>
      </c>
      <c r="H65" s="558">
        <f>ROUNDUP(ABS((F65-E59)/$K$57*100),1)</f>
        <v>0.30000000000000004</v>
      </c>
      <c r="I65" s="1020" t="str">
        <f t="shared" si="22"/>
        <v>Dentro especificación</v>
      </c>
      <c r="J65" s="1021"/>
      <c r="O65" s="89">
        <v>46128</v>
      </c>
      <c r="P65" s="109">
        <v>0.49895833333333334</v>
      </c>
      <c r="Q65" s="87">
        <v>32.4</v>
      </c>
      <c r="R65" s="78" t="s">
        <v>14</v>
      </c>
      <c r="S65" s="87">
        <v>20.95</v>
      </c>
      <c r="T65" s="78" t="s">
        <v>45</v>
      </c>
      <c r="U65" s="608">
        <f t="shared" si="19"/>
        <v>11</v>
      </c>
      <c r="V65" s="609">
        <f t="shared" si="15"/>
        <v>20.95</v>
      </c>
      <c r="W65" s="609" t="str">
        <f t="shared" si="16"/>
        <v>-</v>
      </c>
      <c r="X65" s="609" t="str">
        <f t="shared" si="17"/>
        <v>-</v>
      </c>
      <c r="Y65" s="609" t="str">
        <f t="shared" si="18"/>
        <v>-</v>
      </c>
      <c r="AD65" s="615">
        <f t="shared" si="6"/>
        <v>46128.49722222222</v>
      </c>
      <c r="AE65" s="73">
        <f t="shared" si="7"/>
        <v>21.379000000000001</v>
      </c>
      <c r="AF65" s="608">
        <f t="shared" si="13"/>
        <v>11</v>
      </c>
      <c r="AG65" s="609">
        <f t="shared" si="8"/>
        <v>21.379000000000001</v>
      </c>
      <c r="AH65" s="609" t="str">
        <f t="shared" si="9"/>
        <v>-</v>
      </c>
      <c r="AI65" s="609" t="str">
        <f t="shared" si="10"/>
        <v>-</v>
      </c>
      <c r="AJ65" s="609" t="str">
        <f t="shared" si="11"/>
        <v>-</v>
      </c>
      <c r="AK65" s="247"/>
      <c r="AM65" s="446">
        <v>46128.497916666667</v>
      </c>
      <c r="AN65" s="447">
        <v>1</v>
      </c>
      <c r="AO65" s="447">
        <v>3</v>
      </c>
      <c r="AP65" s="447" t="s">
        <v>446</v>
      </c>
      <c r="AQ65" s="447">
        <v>321.38797</v>
      </c>
      <c r="AR65" s="447">
        <v>133526</v>
      </c>
      <c r="AS65" s="447">
        <v>111057</v>
      </c>
      <c r="AT65" s="447">
        <v>21.393999999999998</v>
      </c>
      <c r="AV65" s="448">
        <v>46128.497916666667</v>
      </c>
      <c r="AW65" s="449">
        <v>1</v>
      </c>
      <c r="AX65" s="450">
        <v>3</v>
      </c>
      <c r="AY65" s="450" t="s">
        <v>446</v>
      </c>
      <c r="AZ65" s="451">
        <v>327</v>
      </c>
      <c r="BB65" s="74" t="str">
        <f t="shared" si="0"/>
        <v>--</v>
      </c>
      <c r="BC65" s="11">
        <f t="shared" si="1"/>
        <v>321.38797</v>
      </c>
      <c r="BD65" s="319">
        <v>78</v>
      </c>
      <c r="BE65" s="74"/>
      <c r="BF65" s="324"/>
      <c r="BH65" s="74" t="str">
        <f t="shared" si="3"/>
        <v>--</v>
      </c>
      <c r="BI65" s="313">
        <f t="shared" si="4"/>
        <v>327</v>
      </c>
      <c r="BJ65" s="319">
        <v>78</v>
      </c>
      <c r="BK65" s="74"/>
      <c r="BL65" s="313"/>
      <c r="BQ65" s="305"/>
      <c r="BR65" s="11"/>
      <c r="BS65" s="11"/>
      <c r="BT65" s="11"/>
      <c r="CA65" s="305"/>
      <c r="CB65" s="311"/>
      <c r="CC65" s="312"/>
    </row>
    <row r="66" spans="2:81" ht="15.75" thickBot="1" x14ac:dyDescent="0.3">
      <c r="B66" s="88">
        <v>46128.489618055559</v>
      </c>
      <c r="C66" s="87">
        <v>852.5</v>
      </c>
      <c r="D66" s="494"/>
      <c r="E66" s="502"/>
      <c r="F66" s="503"/>
      <c r="G66" s="504"/>
      <c r="H66" s="504"/>
      <c r="I66" s="560" t="s">
        <v>191</v>
      </c>
      <c r="J66" s="559">
        <f>IF(AND(G62&lt;$J$57,H62&lt;$J$57,G63&lt;$J$57,H63&lt;$J$57,G64&lt;$J$57,H64&lt;$J$57,G65&lt;$J$57,H65&lt;$J$57),1,0)</f>
        <v>1</v>
      </c>
      <c r="O66" s="89">
        <v>46128</v>
      </c>
      <c r="P66" s="109">
        <v>0.49965277777777778</v>
      </c>
      <c r="Q66" s="87">
        <v>34</v>
      </c>
      <c r="R66" s="78" t="s">
        <v>14</v>
      </c>
      <c r="S66" s="87">
        <v>21.1</v>
      </c>
      <c r="T66" s="78" t="s">
        <v>45</v>
      </c>
      <c r="U66" s="608">
        <f t="shared" si="19"/>
        <v>11</v>
      </c>
      <c r="V66" s="609">
        <f t="shared" si="15"/>
        <v>21.1</v>
      </c>
      <c r="W66" s="609" t="str">
        <f t="shared" si="16"/>
        <v>-</v>
      </c>
      <c r="X66" s="609" t="str">
        <f t="shared" si="17"/>
        <v>-</v>
      </c>
      <c r="Y66" s="609" t="str">
        <f t="shared" si="18"/>
        <v>-</v>
      </c>
      <c r="AD66" s="615">
        <f t="shared" si="6"/>
        <v>46128.49722222222</v>
      </c>
      <c r="AE66" s="73">
        <f t="shared" si="7"/>
        <v>21.382999999999999</v>
      </c>
      <c r="AF66" s="608">
        <f t="shared" si="13"/>
        <v>11</v>
      </c>
      <c r="AG66" s="609">
        <f t="shared" si="8"/>
        <v>21.382999999999999</v>
      </c>
      <c r="AH66" s="609" t="str">
        <f t="shared" si="9"/>
        <v>-</v>
      </c>
      <c r="AI66" s="609" t="str">
        <f t="shared" si="10"/>
        <v>-</v>
      </c>
      <c r="AJ66" s="609" t="str">
        <f t="shared" si="11"/>
        <v>-</v>
      </c>
      <c r="AK66" s="247"/>
      <c r="AM66" s="446">
        <v>46128.498611111114</v>
      </c>
      <c r="AN66" s="447">
        <v>1</v>
      </c>
      <c r="AO66" s="447">
        <v>3</v>
      </c>
      <c r="AP66" s="447" t="s">
        <v>446</v>
      </c>
      <c r="AQ66" s="447">
        <v>320.11940900000002</v>
      </c>
      <c r="AR66" s="447">
        <v>132612</v>
      </c>
      <c r="AS66" s="447">
        <v>111807</v>
      </c>
      <c r="AT66" s="447">
        <v>21.399000000000001</v>
      </c>
      <c r="AV66" s="448">
        <v>46128.498611111114</v>
      </c>
      <c r="AW66" s="449">
        <v>1</v>
      </c>
      <c r="AX66" s="450">
        <v>3</v>
      </c>
      <c r="AY66" s="450" t="s">
        <v>446</v>
      </c>
      <c r="AZ66" s="451">
        <v>326</v>
      </c>
      <c r="BB66" s="74" t="str">
        <f t="shared" si="0"/>
        <v>--</v>
      </c>
      <c r="BC66" s="11">
        <f t="shared" si="1"/>
        <v>320.11940900000002</v>
      </c>
      <c r="BD66" s="319">
        <v>81</v>
      </c>
      <c r="BE66" s="74"/>
      <c r="BF66" s="324"/>
      <c r="BH66" s="74" t="str">
        <f t="shared" si="3"/>
        <v>--</v>
      </c>
      <c r="BI66" s="313">
        <f t="shared" si="4"/>
        <v>326</v>
      </c>
      <c r="BJ66" s="319">
        <v>81</v>
      </c>
      <c r="BK66" s="74"/>
      <c r="BL66" s="313"/>
      <c r="BQ66" s="305"/>
      <c r="BR66" s="11"/>
      <c r="BS66" s="11"/>
      <c r="BT66" s="11"/>
      <c r="CA66" s="305"/>
      <c r="CB66" s="311"/>
      <c r="CC66" s="312"/>
    </row>
    <row r="67" spans="2:81" x14ac:dyDescent="0.25">
      <c r="B67" s="88">
        <v>46128.490659722222</v>
      </c>
      <c r="C67" s="87">
        <v>852.48</v>
      </c>
      <c r="D67" s="494"/>
      <c r="E67" s="1024" t="str">
        <f>IF(ISNUMBER($J$57), IF(J66=1,"DEJAR PENDIENTE E INTERCEPTO INICIAL","REALIZAR CAMBIO DE PENDIENTE E INTERCEPTO"), "ERROR en Especificación de Linealidad")</f>
        <v>DEJAR PENDIENTE E INTERCEPTO INICIAL</v>
      </c>
      <c r="F67" s="1025"/>
      <c r="G67" s="1025"/>
      <c r="H67" s="1026"/>
      <c r="O67" s="89">
        <v>46128</v>
      </c>
      <c r="P67" s="109">
        <v>0.50034722222222228</v>
      </c>
      <c r="Q67" s="87">
        <v>34.1</v>
      </c>
      <c r="R67" s="78" t="s">
        <v>14</v>
      </c>
      <c r="S67" s="87">
        <v>21.2</v>
      </c>
      <c r="T67" s="78" t="s">
        <v>45</v>
      </c>
      <c r="U67" s="608">
        <f t="shared" si="19"/>
        <v>12</v>
      </c>
      <c r="V67" s="609" t="str">
        <f t="shared" si="15"/>
        <v>-</v>
      </c>
      <c r="W67" s="609">
        <f t="shared" si="16"/>
        <v>21.2</v>
      </c>
      <c r="X67" s="609" t="str">
        <f t="shared" si="17"/>
        <v>-</v>
      </c>
      <c r="Y67" s="609" t="str">
        <f t="shared" si="18"/>
        <v>-</v>
      </c>
      <c r="AD67" s="615">
        <f t="shared" si="6"/>
        <v>46128.497916666667</v>
      </c>
      <c r="AE67" s="73">
        <f t="shared" si="7"/>
        <v>21.388000000000002</v>
      </c>
      <c r="AF67" s="608">
        <f t="shared" si="13"/>
        <v>11</v>
      </c>
      <c r="AG67" s="609">
        <f t="shared" si="8"/>
        <v>21.388000000000002</v>
      </c>
      <c r="AH67" s="609" t="str">
        <f t="shared" si="9"/>
        <v>-</v>
      </c>
      <c r="AI67" s="609" t="str">
        <f t="shared" si="10"/>
        <v>-</v>
      </c>
      <c r="AJ67" s="609" t="str">
        <f t="shared" si="11"/>
        <v>-</v>
      </c>
      <c r="AK67" s="247"/>
      <c r="AM67" s="446">
        <v>46128.498611111114</v>
      </c>
      <c r="AN67" s="447">
        <v>1</v>
      </c>
      <c r="AO67" s="447">
        <v>3</v>
      </c>
      <c r="AP67" s="447" t="s">
        <v>446</v>
      </c>
      <c r="AQ67" s="447">
        <v>318.97650499999997</v>
      </c>
      <c r="AR67" s="447">
        <v>133495</v>
      </c>
      <c r="AS67" s="447">
        <v>111037</v>
      </c>
      <c r="AT67" s="447">
        <v>21.408999999999999</v>
      </c>
      <c r="AV67" s="448">
        <v>46128.498611111114</v>
      </c>
      <c r="AW67" s="449">
        <v>1</v>
      </c>
      <c r="AX67" s="450">
        <v>3</v>
      </c>
      <c r="AY67" s="450" t="s">
        <v>446</v>
      </c>
      <c r="AZ67" s="451">
        <v>324</v>
      </c>
      <c r="BB67" s="74" t="str">
        <f t="shared" ref="BB67:BB130" si="23">IFERROR((AO67*10)+AP67, "--")</f>
        <v>--</v>
      </c>
      <c r="BC67" s="11">
        <f t="shared" ref="BC67:BC130" si="24">AQ67</f>
        <v>318.97650499999997</v>
      </c>
      <c r="BD67" s="319">
        <v>82</v>
      </c>
      <c r="BE67" s="74"/>
      <c r="BF67" s="324"/>
      <c r="BH67" s="74" t="str">
        <f t="shared" ref="BH67:BH130" si="25">IFERROR((AX67*10)+AY67, "--")</f>
        <v>--</v>
      </c>
      <c r="BI67" s="313">
        <f t="shared" ref="BI67:BI130" si="26">AZ67</f>
        <v>324</v>
      </c>
      <c r="BJ67" s="319">
        <v>82</v>
      </c>
      <c r="BK67" s="74"/>
      <c r="BL67" s="313"/>
      <c r="BQ67" s="305"/>
      <c r="BR67" s="11"/>
      <c r="BS67" s="11"/>
      <c r="BT67" s="11"/>
      <c r="CA67" s="305"/>
      <c r="CB67" s="311"/>
      <c r="CC67" s="312"/>
    </row>
    <row r="68" spans="2:81" ht="15.75" thickBot="1" x14ac:dyDescent="0.3">
      <c r="B68" s="88">
        <v>46128.491701388892</v>
      </c>
      <c r="C68" s="87">
        <v>852.45</v>
      </c>
      <c r="D68" s="494"/>
      <c r="E68" s="1027"/>
      <c r="F68" s="1028"/>
      <c r="G68" s="1028"/>
      <c r="H68" s="1029"/>
      <c r="N68" s="472"/>
      <c r="O68" s="89">
        <v>46128</v>
      </c>
      <c r="P68" s="109">
        <v>0.50104166666666672</v>
      </c>
      <c r="Q68" s="87">
        <v>33.4</v>
      </c>
      <c r="R68" s="78" t="s">
        <v>14</v>
      </c>
      <c r="S68" s="87">
        <v>21.15</v>
      </c>
      <c r="T68" s="78" t="s">
        <v>45</v>
      </c>
      <c r="U68" s="608">
        <f t="shared" si="19"/>
        <v>12</v>
      </c>
      <c r="V68" s="609" t="str">
        <f t="shared" si="15"/>
        <v>-</v>
      </c>
      <c r="W68" s="609">
        <f t="shared" si="16"/>
        <v>21.15</v>
      </c>
      <c r="X68" s="609" t="str">
        <f t="shared" si="17"/>
        <v>-</v>
      </c>
      <c r="Y68" s="609" t="str">
        <f t="shared" si="18"/>
        <v>-</v>
      </c>
      <c r="AD68" s="615">
        <f t="shared" si="6"/>
        <v>46128.497916666667</v>
      </c>
      <c r="AE68" s="73">
        <f t="shared" si="7"/>
        <v>21.393999999999998</v>
      </c>
      <c r="AF68" s="608">
        <f t="shared" si="13"/>
        <v>11</v>
      </c>
      <c r="AG68" s="609">
        <f t="shared" si="8"/>
        <v>21.393999999999998</v>
      </c>
      <c r="AH68" s="609" t="str">
        <f t="shared" si="9"/>
        <v>-</v>
      </c>
      <c r="AI68" s="609" t="str">
        <f t="shared" si="10"/>
        <v>-</v>
      </c>
      <c r="AJ68" s="609" t="str">
        <f t="shared" si="11"/>
        <v>-</v>
      </c>
      <c r="AK68" s="247"/>
      <c r="AM68" s="446">
        <v>46128.499305555553</v>
      </c>
      <c r="AN68" s="447">
        <v>1</v>
      </c>
      <c r="AO68" s="447">
        <v>3</v>
      </c>
      <c r="AP68" s="447" t="s">
        <v>446</v>
      </c>
      <c r="AQ68" s="447">
        <v>318.208347</v>
      </c>
      <c r="AR68" s="447">
        <v>132584</v>
      </c>
      <c r="AS68" s="447">
        <v>111780</v>
      </c>
      <c r="AT68" s="447">
        <v>21.419</v>
      </c>
      <c r="AV68" s="448">
        <v>46128.499305555553</v>
      </c>
      <c r="AW68" s="449">
        <v>1</v>
      </c>
      <c r="AX68" s="450">
        <v>3</v>
      </c>
      <c r="AY68" s="450" t="s">
        <v>446</v>
      </c>
      <c r="AZ68" s="451">
        <v>323</v>
      </c>
      <c r="BB68" s="74" t="str">
        <f t="shared" si="23"/>
        <v>--</v>
      </c>
      <c r="BC68" s="11">
        <f t="shared" si="24"/>
        <v>318.208347</v>
      </c>
      <c r="BD68" s="319">
        <v>83</v>
      </c>
      <c r="BE68" s="74"/>
      <c r="BF68" s="324"/>
      <c r="BH68" s="74" t="str">
        <f t="shared" si="25"/>
        <v>--</v>
      </c>
      <c r="BI68" s="313">
        <f t="shared" si="26"/>
        <v>323</v>
      </c>
      <c r="BJ68" s="319">
        <v>83</v>
      </c>
      <c r="BK68" s="74"/>
      <c r="BL68" s="313"/>
      <c r="BQ68" s="305"/>
      <c r="BR68" s="11"/>
      <c r="BS68" s="11"/>
      <c r="BT68" s="11"/>
      <c r="CA68" s="305"/>
      <c r="CB68" s="311"/>
      <c r="CC68" s="312"/>
    </row>
    <row r="69" spans="2:81" x14ac:dyDescent="0.25">
      <c r="B69" s="88">
        <v>46128.492743055554</v>
      </c>
      <c r="C69" s="87">
        <v>852.42</v>
      </c>
      <c r="D69" s="494"/>
      <c r="N69" s="472"/>
      <c r="O69" s="89">
        <v>46128</v>
      </c>
      <c r="P69" s="109">
        <v>0.50173611111111116</v>
      </c>
      <c r="Q69" s="87">
        <v>32.9</v>
      </c>
      <c r="R69" s="78" t="s">
        <v>14</v>
      </c>
      <c r="S69" s="87">
        <v>21.05</v>
      </c>
      <c r="T69" s="78" t="s">
        <v>45</v>
      </c>
      <c r="U69" s="608">
        <f t="shared" si="19"/>
        <v>12</v>
      </c>
      <c r="V69" s="609" t="str">
        <f t="shared" si="15"/>
        <v>-</v>
      </c>
      <c r="W69" s="609">
        <f t="shared" si="16"/>
        <v>21.05</v>
      </c>
      <c r="X69" s="609" t="str">
        <f t="shared" si="17"/>
        <v>-</v>
      </c>
      <c r="Y69" s="609" t="str">
        <f t="shared" si="18"/>
        <v>-</v>
      </c>
      <c r="AD69" s="615">
        <f t="shared" ref="AD69:AD111" si="27">IF(AM66="", "-", AM66)</f>
        <v>46128.498611111114</v>
      </c>
      <c r="AE69" s="73">
        <f t="shared" ref="AE69:AE111" si="28">IF(AT66="", "-", AT66)</f>
        <v>21.399000000000001</v>
      </c>
      <c r="AF69" s="608">
        <f t="shared" si="13"/>
        <v>11</v>
      </c>
      <c r="AG69" s="609">
        <f t="shared" ref="AG69:AG132" si="29">IF(AF69=$Q$3, AE69, "-")</f>
        <v>21.399000000000001</v>
      </c>
      <c r="AH69" s="609" t="str">
        <f t="shared" ref="AH69:AH132" si="30">IF(AF69=$R$3, AE69, "-")</f>
        <v>-</v>
      </c>
      <c r="AI69" s="609" t="str">
        <f t="shared" ref="AI69:AI132" si="31">IF(AF69=$S$3, AE69, "-")</f>
        <v>-</v>
      </c>
      <c r="AJ69" s="609" t="str">
        <f t="shared" ref="AJ69:AJ132" si="32">IF(AF69=$T$3, AE69, "-")</f>
        <v>-</v>
      </c>
      <c r="AK69" s="247"/>
      <c r="AM69" s="446">
        <v>46128.499305555553</v>
      </c>
      <c r="AN69" s="447">
        <v>1</v>
      </c>
      <c r="AO69" s="447">
        <v>3</v>
      </c>
      <c r="AP69" s="447" t="s">
        <v>446</v>
      </c>
      <c r="AQ69" s="447">
        <v>317.64938599999999</v>
      </c>
      <c r="AR69" s="447">
        <v>133483</v>
      </c>
      <c r="AS69" s="447">
        <v>111030</v>
      </c>
      <c r="AT69" s="447">
        <v>21.431000000000001</v>
      </c>
      <c r="AV69" s="448">
        <v>46128.499305555553</v>
      </c>
      <c r="AW69" s="449">
        <v>1</v>
      </c>
      <c r="AX69" s="450">
        <v>3</v>
      </c>
      <c r="AY69" s="450" t="s">
        <v>446</v>
      </c>
      <c r="AZ69" s="451">
        <v>322</v>
      </c>
      <c r="BB69" s="74" t="str">
        <f t="shared" si="23"/>
        <v>--</v>
      </c>
      <c r="BC69" s="11">
        <f t="shared" si="24"/>
        <v>317.64938599999999</v>
      </c>
      <c r="BD69" s="319">
        <v>84</v>
      </c>
      <c r="BE69" s="74"/>
      <c r="BF69" s="324"/>
      <c r="BH69" s="74" t="str">
        <f t="shared" si="25"/>
        <v>--</v>
      </c>
      <c r="BI69" s="313">
        <f t="shared" si="26"/>
        <v>322</v>
      </c>
      <c r="BJ69" s="319">
        <v>84</v>
      </c>
      <c r="BK69" s="74"/>
      <c r="BL69" s="313"/>
      <c r="BQ69" s="305"/>
      <c r="BR69" s="11"/>
      <c r="BS69" s="11"/>
      <c r="BT69" s="11"/>
      <c r="CA69" s="305"/>
      <c r="CB69" s="311"/>
      <c r="CC69" s="312"/>
    </row>
    <row r="70" spans="2:81" x14ac:dyDescent="0.25">
      <c r="B70" s="88">
        <v>46128.493784722225</v>
      </c>
      <c r="C70" s="87">
        <v>852.38</v>
      </c>
      <c r="D70" s="505"/>
      <c r="E70" s="561" t="s">
        <v>198</v>
      </c>
      <c r="F70" s="506"/>
      <c r="G70" s="506"/>
      <c r="H70" s="506"/>
      <c r="I70" s="506"/>
      <c r="J70" s="506"/>
      <c r="N70" s="472"/>
      <c r="O70" s="89">
        <v>46128</v>
      </c>
      <c r="P70" s="109">
        <v>0.5024305555555556</v>
      </c>
      <c r="Q70" s="87">
        <v>32.5</v>
      </c>
      <c r="R70" s="78" t="s">
        <v>14</v>
      </c>
      <c r="S70" s="87">
        <v>21</v>
      </c>
      <c r="T70" s="78" t="s">
        <v>45</v>
      </c>
      <c r="U70" s="608">
        <f t="shared" si="19"/>
        <v>12</v>
      </c>
      <c r="V70" s="609" t="str">
        <f t="shared" si="15"/>
        <v>-</v>
      </c>
      <c r="W70" s="609">
        <f t="shared" si="16"/>
        <v>21</v>
      </c>
      <c r="X70" s="609" t="str">
        <f t="shared" si="17"/>
        <v>-</v>
      </c>
      <c r="Y70" s="609" t="str">
        <f t="shared" si="18"/>
        <v>-</v>
      </c>
      <c r="AD70" s="615">
        <f t="shared" si="27"/>
        <v>46128.498611111114</v>
      </c>
      <c r="AE70" s="73">
        <f t="shared" si="28"/>
        <v>21.408999999999999</v>
      </c>
      <c r="AF70" s="608">
        <f t="shared" ref="AF70:AF133" si="33">IF(ISNUMBER(AE70), HOUR(AD70), "-")</f>
        <v>11</v>
      </c>
      <c r="AG70" s="609">
        <f t="shared" si="29"/>
        <v>21.408999999999999</v>
      </c>
      <c r="AH70" s="609" t="str">
        <f t="shared" si="30"/>
        <v>-</v>
      </c>
      <c r="AI70" s="609" t="str">
        <f t="shared" si="31"/>
        <v>-</v>
      </c>
      <c r="AJ70" s="609" t="str">
        <f t="shared" si="32"/>
        <v>-</v>
      </c>
      <c r="AK70" s="247"/>
      <c r="AM70" s="446">
        <v>46128.5</v>
      </c>
      <c r="AN70" s="447">
        <v>1</v>
      </c>
      <c r="AO70" s="447">
        <v>3</v>
      </c>
      <c r="AP70" s="447" t="s">
        <v>446</v>
      </c>
      <c r="AQ70" s="447">
        <v>317.68697500000002</v>
      </c>
      <c r="AR70" s="447">
        <v>132555</v>
      </c>
      <c r="AS70" s="447">
        <v>111756</v>
      </c>
      <c r="AT70" s="447">
        <v>21.440999999999999</v>
      </c>
      <c r="AV70" s="448">
        <v>46128.5</v>
      </c>
      <c r="AW70" s="449">
        <v>1</v>
      </c>
      <c r="AX70" s="450">
        <v>3</v>
      </c>
      <c r="AY70" s="450" t="s">
        <v>446</v>
      </c>
      <c r="AZ70" s="451">
        <v>322</v>
      </c>
      <c r="BB70" s="74" t="str">
        <f t="shared" si="23"/>
        <v>--</v>
      </c>
      <c r="BC70" s="11">
        <f t="shared" si="24"/>
        <v>317.68697500000002</v>
      </c>
      <c r="BD70" s="319">
        <v>85</v>
      </c>
      <c r="BE70" s="74"/>
      <c r="BF70" s="324"/>
      <c r="BH70" s="74" t="str">
        <f t="shared" si="25"/>
        <v>--</v>
      </c>
      <c r="BI70" s="313">
        <f t="shared" si="26"/>
        <v>322</v>
      </c>
      <c r="BJ70" s="319">
        <v>85</v>
      </c>
      <c r="BK70" s="74"/>
      <c r="BL70" s="313"/>
      <c r="BQ70" s="305"/>
      <c r="BR70" s="11"/>
      <c r="BS70" s="11"/>
      <c r="BT70" s="11"/>
      <c r="CA70" s="305"/>
      <c r="CB70" s="311"/>
      <c r="CC70" s="312"/>
    </row>
    <row r="71" spans="2:81" ht="15.75" thickBot="1" x14ac:dyDescent="0.3">
      <c r="B71" s="88">
        <v>46128.494826388887</v>
      </c>
      <c r="C71" s="87">
        <v>852.36</v>
      </c>
      <c r="D71" s="505"/>
      <c r="E71" s="507"/>
      <c r="F71" s="508"/>
      <c r="G71" s="508"/>
      <c r="H71" s="508"/>
      <c r="I71" s="508"/>
      <c r="J71" s="508"/>
      <c r="K71" s="508"/>
      <c r="N71" s="472"/>
      <c r="O71" s="89">
        <v>46128</v>
      </c>
      <c r="P71" s="109">
        <v>0.50312500000000004</v>
      </c>
      <c r="Q71" s="87">
        <v>32.1</v>
      </c>
      <c r="R71" s="78" t="s">
        <v>14</v>
      </c>
      <c r="S71" s="87">
        <v>21</v>
      </c>
      <c r="T71" s="78" t="s">
        <v>45</v>
      </c>
      <c r="U71" s="608">
        <f t="shared" si="19"/>
        <v>12</v>
      </c>
      <c r="V71" s="609" t="str">
        <f t="shared" si="15"/>
        <v>-</v>
      </c>
      <c r="W71" s="609">
        <f t="shared" si="16"/>
        <v>21</v>
      </c>
      <c r="X71" s="609" t="str">
        <f t="shared" si="17"/>
        <v>-</v>
      </c>
      <c r="Y71" s="609" t="str">
        <f t="shared" si="18"/>
        <v>-</v>
      </c>
      <c r="AD71" s="615">
        <f t="shared" si="27"/>
        <v>46128.499305555553</v>
      </c>
      <c r="AE71" s="73">
        <f t="shared" si="28"/>
        <v>21.419</v>
      </c>
      <c r="AF71" s="608">
        <f t="shared" si="33"/>
        <v>11</v>
      </c>
      <c r="AG71" s="609">
        <f t="shared" si="29"/>
        <v>21.419</v>
      </c>
      <c r="AH71" s="609" t="str">
        <f t="shared" si="30"/>
        <v>-</v>
      </c>
      <c r="AI71" s="609" t="str">
        <f t="shared" si="31"/>
        <v>-</v>
      </c>
      <c r="AJ71" s="609" t="str">
        <f t="shared" si="32"/>
        <v>-</v>
      </c>
      <c r="AK71" s="247"/>
      <c r="AM71" s="446">
        <v>46128.500694444447</v>
      </c>
      <c r="AN71" s="447">
        <v>1</v>
      </c>
      <c r="AO71" s="447">
        <v>3</v>
      </c>
      <c r="AP71" s="447" t="s">
        <v>446</v>
      </c>
      <c r="AQ71" s="447">
        <v>317.28880600000002</v>
      </c>
      <c r="AR71" s="447">
        <v>133461</v>
      </c>
      <c r="AS71" s="447">
        <v>111014</v>
      </c>
      <c r="AT71" s="447">
        <v>21.451000000000001</v>
      </c>
      <c r="AV71" s="448">
        <v>46128.500694444447</v>
      </c>
      <c r="AW71" s="449">
        <v>1</v>
      </c>
      <c r="AX71" s="450">
        <v>3</v>
      </c>
      <c r="AY71" s="450" t="s">
        <v>446</v>
      </c>
      <c r="AZ71" s="451">
        <v>321</v>
      </c>
      <c r="BB71" s="74" t="str">
        <f t="shared" si="23"/>
        <v>--</v>
      </c>
      <c r="BC71" s="11">
        <f t="shared" si="24"/>
        <v>317.28880600000002</v>
      </c>
      <c r="BD71" s="319">
        <v>86</v>
      </c>
      <c r="BE71" s="74"/>
      <c r="BF71" s="324"/>
      <c r="BH71" s="74" t="str">
        <f t="shared" si="25"/>
        <v>--</v>
      </c>
      <c r="BI71" s="313">
        <f t="shared" si="26"/>
        <v>321</v>
      </c>
      <c r="BJ71" s="319">
        <v>86</v>
      </c>
      <c r="BK71" s="74"/>
      <c r="BL71" s="313"/>
      <c r="BQ71" s="305"/>
      <c r="BR71" s="11"/>
      <c r="BS71" s="11"/>
      <c r="BT71" s="11"/>
      <c r="CA71" s="305"/>
      <c r="CB71" s="311"/>
      <c r="CC71" s="312"/>
    </row>
    <row r="72" spans="2:81" ht="15.75" thickTop="1" x14ac:dyDescent="0.25">
      <c r="B72" s="88">
        <v>46128.495868055557</v>
      </c>
      <c r="C72" s="87">
        <v>852.33</v>
      </c>
      <c r="D72" s="494"/>
      <c r="N72" s="472"/>
      <c r="O72" s="89">
        <v>46128</v>
      </c>
      <c r="P72" s="109">
        <v>0.50381944444444449</v>
      </c>
      <c r="Q72" s="87">
        <v>31.9</v>
      </c>
      <c r="R72" s="78" t="s">
        <v>14</v>
      </c>
      <c r="S72" s="87">
        <v>20.95</v>
      </c>
      <c r="T72" s="78" t="s">
        <v>45</v>
      </c>
      <c r="U72" s="608">
        <f t="shared" si="19"/>
        <v>12</v>
      </c>
      <c r="V72" s="609" t="str">
        <f t="shared" si="15"/>
        <v>-</v>
      </c>
      <c r="W72" s="609">
        <f t="shared" si="16"/>
        <v>20.95</v>
      </c>
      <c r="X72" s="609" t="str">
        <f t="shared" si="17"/>
        <v>-</v>
      </c>
      <c r="Y72" s="609" t="str">
        <f t="shared" si="18"/>
        <v>-</v>
      </c>
      <c r="AD72" s="615">
        <f t="shared" si="27"/>
        <v>46128.499305555553</v>
      </c>
      <c r="AE72" s="73">
        <f t="shared" si="28"/>
        <v>21.431000000000001</v>
      </c>
      <c r="AF72" s="608">
        <f t="shared" si="33"/>
        <v>11</v>
      </c>
      <c r="AG72" s="609">
        <f t="shared" si="29"/>
        <v>21.431000000000001</v>
      </c>
      <c r="AH72" s="609" t="str">
        <f t="shared" si="30"/>
        <v>-</v>
      </c>
      <c r="AI72" s="609" t="str">
        <f t="shared" si="31"/>
        <v>-</v>
      </c>
      <c r="AJ72" s="609" t="str">
        <f t="shared" si="32"/>
        <v>-</v>
      </c>
      <c r="AK72" s="247"/>
      <c r="AM72" s="446">
        <v>46128.500694444447</v>
      </c>
      <c r="AN72" s="447">
        <v>1</v>
      </c>
      <c r="AO72" s="447">
        <v>3</v>
      </c>
      <c r="AP72" s="447" t="s">
        <v>446</v>
      </c>
      <c r="AQ72" s="447">
        <v>316.70746500000001</v>
      </c>
      <c r="AR72" s="447">
        <v>132539</v>
      </c>
      <c r="AS72" s="447">
        <v>111740</v>
      </c>
      <c r="AT72" s="447">
        <v>21.462</v>
      </c>
      <c r="AV72" s="448">
        <v>46128.500694444447</v>
      </c>
      <c r="AW72" s="449">
        <v>1</v>
      </c>
      <c r="AX72" s="450">
        <v>3</v>
      </c>
      <c r="AY72" s="450" t="s">
        <v>446</v>
      </c>
      <c r="AZ72" s="451">
        <v>320</v>
      </c>
      <c r="BB72" s="74" t="str">
        <f t="shared" si="23"/>
        <v>--</v>
      </c>
      <c r="BC72" s="11">
        <f t="shared" si="24"/>
        <v>316.70746500000001</v>
      </c>
      <c r="BD72" s="319">
        <v>87</v>
      </c>
      <c r="BE72" s="74"/>
      <c r="BF72" s="324"/>
      <c r="BH72" s="74" t="str">
        <f t="shared" si="25"/>
        <v>--</v>
      </c>
      <c r="BI72" s="313">
        <f t="shared" si="26"/>
        <v>320</v>
      </c>
      <c r="BJ72" s="319">
        <v>87</v>
      </c>
      <c r="BK72" s="74"/>
      <c r="BL72" s="313"/>
      <c r="BQ72" s="305"/>
      <c r="BR72" s="11"/>
      <c r="BS72" s="11"/>
      <c r="BT72" s="11"/>
      <c r="CA72" s="305"/>
      <c r="CB72" s="311"/>
      <c r="CC72" s="312"/>
    </row>
    <row r="73" spans="2:81" x14ac:dyDescent="0.25">
      <c r="B73" s="88">
        <v>46128.49690972222</v>
      </c>
      <c r="C73" s="87">
        <v>852.3</v>
      </c>
      <c r="D73" s="494"/>
      <c r="E73" s="495" t="s">
        <v>197</v>
      </c>
      <c r="F73" s="509"/>
      <c r="G73" s="509"/>
      <c r="H73" s="509"/>
      <c r="N73" s="472"/>
      <c r="O73" s="89">
        <v>46128</v>
      </c>
      <c r="P73" s="109">
        <v>0.50451388888888893</v>
      </c>
      <c r="Q73" s="87">
        <v>31.6</v>
      </c>
      <c r="R73" s="78" t="s">
        <v>14</v>
      </c>
      <c r="S73" s="87">
        <v>20.9</v>
      </c>
      <c r="T73" s="78" t="s">
        <v>45</v>
      </c>
      <c r="U73" s="608">
        <f t="shared" si="19"/>
        <v>12</v>
      </c>
      <c r="V73" s="609" t="str">
        <f t="shared" si="15"/>
        <v>-</v>
      </c>
      <c r="W73" s="609">
        <f t="shared" si="16"/>
        <v>20.9</v>
      </c>
      <c r="X73" s="609" t="str">
        <f t="shared" si="17"/>
        <v>-</v>
      </c>
      <c r="Y73" s="609" t="str">
        <f t="shared" si="18"/>
        <v>-</v>
      </c>
      <c r="AD73" s="615">
        <f t="shared" si="27"/>
        <v>46128.5</v>
      </c>
      <c r="AE73" s="73">
        <f t="shared" si="28"/>
        <v>21.440999999999999</v>
      </c>
      <c r="AF73" s="608">
        <f t="shared" si="33"/>
        <v>12</v>
      </c>
      <c r="AG73" s="609" t="str">
        <f t="shared" si="29"/>
        <v>-</v>
      </c>
      <c r="AH73" s="609">
        <f t="shared" si="30"/>
        <v>21.440999999999999</v>
      </c>
      <c r="AI73" s="609" t="str">
        <f t="shared" si="31"/>
        <v>-</v>
      </c>
      <c r="AJ73" s="609" t="str">
        <f t="shared" si="32"/>
        <v>-</v>
      </c>
      <c r="AK73" s="247"/>
      <c r="AM73" s="446">
        <v>46128.501388888886</v>
      </c>
      <c r="AN73" s="447">
        <v>1</v>
      </c>
      <c r="AO73" s="447">
        <v>3</v>
      </c>
      <c r="AP73" s="447" t="s">
        <v>446</v>
      </c>
      <c r="AQ73" s="447">
        <v>316.18565000000001</v>
      </c>
      <c r="AR73" s="447">
        <v>133442</v>
      </c>
      <c r="AS73" s="447">
        <v>111001</v>
      </c>
      <c r="AT73" s="447">
        <v>21.47</v>
      </c>
      <c r="AV73" s="448">
        <v>46128.501388888886</v>
      </c>
      <c r="AW73" s="449">
        <v>1</v>
      </c>
      <c r="AX73" s="450">
        <v>3</v>
      </c>
      <c r="AY73" s="450" t="s">
        <v>446</v>
      </c>
      <c r="AZ73" s="451">
        <v>320</v>
      </c>
      <c r="BB73" s="74" t="str">
        <f t="shared" si="23"/>
        <v>--</v>
      </c>
      <c r="BC73" s="11">
        <f t="shared" si="24"/>
        <v>316.18565000000001</v>
      </c>
      <c r="BD73" s="319">
        <v>88</v>
      </c>
      <c r="BE73" s="74"/>
      <c r="BF73" s="324"/>
      <c r="BH73" s="74" t="str">
        <f t="shared" si="25"/>
        <v>--</v>
      </c>
      <c r="BI73" s="313">
        <f t="shared" si="26"/>
        <v>320</v>
      </c>
      <c r="BJ73" s="319">
        <v>88</v>
      </c>
      <c r="BK73" s="74"/>
      <c r="BL73" s="313"/>
      <c r="BQ73" s="305"/>
      <c r="BR73" s="11"/>
      <c r="BS73" s="11"/>
      <c r="BT73" s="11"/>
      <c r="CA73" s="305"/>
      <c r="CB73" s="311"/>
      <c r="CC73" s="312"/>
    </row>
    <row r="74" spans="2:81" x14ac:dyDescent="0.25">
      <c r="B74" s="88">
        <v>46128.49795138889</v>
      </c>
      <c r="C74" s="87">
        <v>852.27</v>
      </c>
      <c r="D74" s="494"/>
      <c r="N74" s="472"/>
      <c r="O74" s="89">
        <v>46128</v>
      </c>
      <c r="P74" s="109">
        <v>0.50520833333333337</v>
      </c>
      <c r="Q74" s="87">
        <v>31.5</v>
      </c>
      <c r="R74" s="78" t="s">
        <v>14</v>
      </c>
      <c r="S74" s="87">
        <v>20.85</v>
      </c>
      <c r="T74" s="78" t="s">
        <v>45</v>
      </c>
      <c r="U74" s="608">
        <f t="shared" si="19"/>
        <v>12</v>
      </c>
      <c r="V74" s="609" t="str">
        <f t="shared" si="15"/>
        <v>-</v>
      </c>
      <c r="W74" s="609">
        <f t="shared" si="16"/>
        <v>20.85</v>
      </c>
      <c r="X74" s="609" t="str">
        <f t="shared" si="17"/>
        <v>-</v>
      </c>
      <c r="Y74" s="609" t="str">
        <f t="shared" si="18"/>
        <v>-</v>
      </c>
      <c r="AD74" s="615">
        <f t="shared" si="27"/>
        <v>46128.500694444447</v>
      </c>
      <c r="AE74" s="73">
        <f t="shared" si="28"/>
        <v>21.451000000000001</v>
      </c>
      <c r="AF74" s="608">
        <f t="shared" si="33"/>
        <v>12</v>
      </c>
      <c r="AG74" s="609" t="str">
        <f t="shared" si="29"/>
        <v>-</v>
      </c>
      <c r="AH74" s="609">
        <f t="shared" si="30"/>
        <v>21.451000000000001</v>
      </c>
      <c r="AI74" s="609" t="str">
        <f t="shared" si="31"/>
        <v>-</v>
      </c>
      <c r="AJ74" s="609" t="str">
        <f t="shared" si="32"/>
        <v>-</v>
      </c>
      <c r="AK74" s="247"/>
      <c r="AM74" s="446">
        <v>46128.501388888886</v>
      </c>
      <c r="AN74" s="447">
        <v>1</v>
      </c>
      <c r="AO74" s="447">
        <v>3</v>
      </c>
      <c r="AP74" s="447" t="s">
        <v>446</v>
      </c>
      <c r="AQ74" s="447">
        <v>316.04963099999998</v>
      </c>
      <c r="AR74" s="447">
        <v>132549</v>
      </c>
      <c r="AS74" s="447">
        <v>111748</v>
      </c>
      <c r="AT74" s="447">
        <v>21.478999999999999</v>
      </c>
      <c r="AV74" s="448">
        <v>46128.501388888886</v>
      </c>
      <c r="AW74" s="449">
        <v>1</v>
      </c>
      <c r="AX74" s="450">
        <v>3</v>
      </c>
      <c r="AY74" s="450" t="s">
        <v>446</v>
      </c>
      <c r="AZ74" s="451">
        <v>319</v>
      </c>
      <c r="BB74" s="74" t="str">
        <f t="shared" si="23"/>
        <v>--</v>
      </c>
      <c r="BC74" s="11">
        <f t="shared" si="24"/>
        <v>316.04963099999998</v>
      </c>
      <c r="BD74" s="319">
        <v>91</v>
      </c>
      <c r="BE74" s="74"/>
      <c r="BF74" s="324"/>
      <c r="BH74" s="74" t="str">
        <f t="shared" si="25"/>
        <v>--</v>
      </c>
      <c r="BI74" s="313">
        <f t="shared" si="26"/>
        <v>319</v>
      </c>
      <c r="BJ74" s="319">
        <v>91</v>
      </c>
      <c r="BK74" s="74"/>
      <c r="BL74" s="313"/>
      <c r="BQ74" s="305"/>
      <c r="BR74" s="11"/>
      <c r="BS74" s="11"/>
      <c r="BT74" s="11"/>
      <c r="CA74" s="305"/>
      <c r="CB74" s="311"/>
      <c r="CC74" s="312"/>
    </row>
    <row r="75" spans="2:81" x14ac:dyDescent="0.25">
      <c r="B75" s="88">
        <v>46128.498993055553</v>
      </c>
      <c r="C75" s="87">
        <v>852.24</v>
      </c>
      <c r="D75" s="494"/>
      <c r="E75" s="197" t="s">
        <v>196</v>
      </c>
      <c r="F75"/>
      <c r="L75" s="472"/>
      <c r="M75" s="472"/>
      <c r="O75" s="89">
        <v>46128</v>
      </c>
      <c r="P75" s="109">
        <v>0.50590277777777781</v>
      </c>
      <c r="Q75" s="87">
        <v>31.4</v>
      </c>
      <c r="R75" s="78" t="s">
        <v>14</v>
      </c>
      <c r="S75" s="87">
        <v>20.8</v>
      </c>
      <c r="T75" s="78" t="s">
        <v>45</v>
      </c>
      <c r="U75" s="608">
        <f t="shared" si="19"/>
        <v>12</v>
      </c>
      <c r="V75" s="609" t="str">
        <f t="shared" si="15"/>
        <v>-</v>
      </c>
      <c r="W75" s="609">
        <f t="shared" si="16"/>
        <v>20.8</v>
      </c>
      <c r="X75" s="609" t="str">
        <f t="shared" si="17"/>
        <v>-</v>
      </c>
      <c r="Y75" s="609" t="str">
        <f t="shared" si="18"/>
        <v>-</v>
      </c>
      <c r="AD75" s="615">
        <f t="shared" si="27"/>
        <v>46128.500694444447</v>
      </c>
      <c r="AE75" s="73">
        <f t="shared" si="28"/>
        <v>21.462</v>
      </c>
      <c r="AF75" s="608">
        <f t="shared" si="33"/>
        <v>12</v>
      </c>
      <c r="AG75" s="609" t="str">
        <f t="shared" si="29"/>
        <v>-</v>
      </c>
      <c r="AH75" s="609">
        <f t="shared" si="30"/>
        <v>21.462</v>
      </c>
      <c r="AI75" s="609" t="str">
        <f t="shared" si="31"/>
        <v>-</v>
      </c>
      <c r="AJ75" s="609" t="str">
        <f t="shared" si="32"/>
        <v>-</v>
      </c>
      <c r="AK75" s="247"/>
      <c r="AM75" s="446">
        <v>46128.502083333333</v>
      </c>
      <c r="AN75" s="447">
        <v>1</v>
      </c>
      <c r="AO75" s="447">
        <v>3</v>
      </c>
      <c r="AP75" s="447" t="s">
        <v>446</v>
      </c>
      <c r="AQ75" s="447">
        <v>315.79889100000003</v>
      </c>
      <c r="AR75" s="447">
        <v>133451</v>
      </c>
      <c r="AS75" s="447">
        <v>111010</v>
      </c>
      <c r="AT75" s="447">
        <v>21.486999999999998</v>
      </c>
      <c r="AV75" s="448">
        <v>46128.502083333333</v>
      </c>
      <c r="AW75" s="449">
        <v>1</v>
      </c>
      <c r="AX75" s="450">
        <v>3</v>
      </c>
      <c r="AY75" s="450" t="s">
        <v>446</v>
      </c>
      <c r="AZ75" s="451">
        <v>319</v>
      </c>
      <c r="BB75" s="74" t="str">
        <f t="shared" si="23"/>
        <v>--</v>
      </c>
      <c r="BC75" s="11">
        <f t="shared" si="24"/>
        <v>315.79889100000003</v>
      </c>
      <c r="BD75" s="319">
        <v>92</v>
      </c>
      <c r="BE75" s="74"/>
      <c r="BF75" s="324"/>
      <c r="BH75" s="74" t="str">
        <f t="shared" si="25"/>
        <v>--</v>
      </c>
      <c r="BI75" s="313">
        <f t="shared" si="26"/>
        <v>319</v>
      </c>
      <c r="BJ75" s="319">
        <v>92</v>
      </c>
      <c r="BK75" s="74"/>
      <c r="BL75" s="313"/>
      <c r="BQ75" s="305"/>
      <c r="BR75" s="11"/>
      <c r="BS75" s="11"/>
      <c r="BT75" s="11"/>
      <c r="CA75" s="305"/>
      <c r="CB75" s="311"/>
      <c r="CC75" s="312"/>
    </row>
    <row r="76" spans="2:81" x14ac:dyDescent="0.25">
      <c r="B76" s="88">
        <v>46128.500034722223</v>
      </c>
      <c r="C76" s="87">
        <v>852.23</v>
      </c>
      <c r="D76" s="494"/>
      <c r="E76" s="131" t="str">
        <f>Fotometro!B22</f>
        <v>Slope final*</v>
      </c>
      <c r="F76" s="562">
        <f>SLOPE(G6:G11,I6:I11)</f>
        <v>0.98842811232020777</v>
      </c>
      <c r="L76" s="472"/>
      <c r="M76" s="472"/>
      <c r="O76" s="89">
        <v>46128</v>
      </c>
      <c r="P76" s="109">
        <v>0.50659722222222225</v>
      </c>
      <c r="Q76" s="87">
        <v>31.4</v>
      </c>
      <c r="R76" s="78" t="s">
        <v>14</v>
      </c>
      <c r="S76" s="87">
        <v>20.8</v>
      </c>
      <c r="T76" s="78" t="s">
        <v>45</v>
      </c>
      <c r="U76" s="608">
        <f t="shared" si="19"/>
        <v>12</v>
      </c>
      <c r="V76" s="609" t="str">
        <f t="shared" si="15"/>
        <v>-</v>
      </c>
      <c r="W76" s="609">
        <f t="shared" si="16"/>
        <v>20.8</v>
      </c>
      <c r="X76" s="609" t="str">
        <f t="shared" si="17"/>
        <v>-</v>
      </c>
      <c r="Y76" s="609" t="str">
        <f t="shared" si="18"/>
        <v>-</v>
      </c>
      <c r="AD76" s="615">
        <f t="shared" si="27"/>
        <v>46128.501388888886</v>
      </c>
      <c r="AE76" s="73">
        <f t="shared" si="28"/>
        <v>21.47</v>
      </c>
      <c r="AF76" s="608">
        <f t="shared" si="33"/>
        <v>12</v>
      </c>
      <c r="AG76" s="609" t="str">
        <f t="shared" si="29"/>
        <v>-</v>
      </c>
      <c r="AH76" s="609">
        <f t="shared" si="30"/>
        <v>21.47</v>
      </c>
      <c r="AI76" s="609" t="str">
        <f t="shared" si="31"/>
        <v>-</v>
      </c>
      <c r="AJ76" s="609" t="str">
        <f t="shared" si="32"/>
        <v>-</v>
      </c>
      <c r="AK76" s="247"/>
      <c r="AM76" s="446">
        <v>46128.50277777778</v>
      </c>
      <c r="AN76" s="447">
        <v>1</v>
      </c>
      <c r="AO76" s="447">
        <v>3</v>
      </c>
      <c r="AP76" s="447">
        <v>0</v>
      </c>
      <c r="AQ76" s="447">
        <v>315.59776699999998</v>
      </c>
      <c r="AR76" s="447">
        <v>133464</v>
      </c>
      <c r="AS76" s="447">
        <v>111020</v>
      </c>
      <c r="AT76" s="447">
        <v>21.501999999999999</v>
      </c>
      <c r="AV76" s="448">
        <v>46128.50277777778</v>
      </c>
      <c r="AW76" s="449">
        <v>1</v>
      </c>
      <c r="AX76" s="450">
        <v>3</v>
      </c>
      <c r="AY76" s="450">
        <v>0</v>
      </c>
      <c r="AZ76" s="451">
        <v>319</v>
      </c>
      <c r="BB76" s="74">
        <f t="shared" si="23"/>
        <v>30</v>
      </c>
      <c r="BC76" s="11">
        <f t="shared" si="24"/>
        <v>315.59776699999998</v>
      </c>
      <c r="BD76" s="319">
        <v>93</v>
      </c>
      <c r="BE76" s="74"/>
      <c r="BF76" s="324"/>
      <c r="BH76" s="74">
        <f t="shared" si="25"/>
        <v>30</v>
      </c>
      <c r="BI76" s="313">
        <f t="shared" si="26"/>
        <v>319</v>
      </c>
      <c r="BJ76" s="319">
        <v>93</v>
      </c>
      <c r="BK76" s="74"/>
      <c r="BL76" s="313"/>
      <c r="BQ76" s="305"/>
      <c r="BR76" s="11"/>
      <c r="BS76" s="11"/>
      <c r="BT76" s="11"/>
      <c r="CA76" s="305"/>
      <c r="CB76" s="311"/>
      <c r="CC76" s="312"/>
    </row>
    <row r="77" spans="2:81" ht="15.75" thickBot="1" x14ac:dyDescent="0.3">
      <c r="B77" s="88">
        <v>46128.501076388886</v>
      </c>
      <c r="C77" s="87">
        <v>852.2</v>
      </c>
      <c r="D77" s="494"/>
      <c r="E77" s="131" t="str">
        <f>Fotometro!B23</f>
        <v>Offset final*</v>
      </c>
      <c r="F77" s="563">
        <f>INTERCEPT(G6:G11,I6:I11)</f>
        <v>9.5229193466025208E-2</v>
      </c>
      <c r="L77" s="472"/>
      <c r="M77" s="472"/>
      <c r="O77" s="89">
        <v>46128</v>
      </c>
      <c r="P77" s="109">
        <v>0.5072916666666667</v>
      </c>
      <c r="Q77" s="87">
        <v>31.2</v>
      </c>
      <c r="R77" s="78" t="s">
        <v>14</v>
      </c>
      <c r="S77" s="87">
        <v>20.75</v>
      </c>
      <c r="T77" s="78" t="s">
        <v>45</v>
      </c>
      <c r="U77" s="608">
        <f t="shared" si="19"/>
        <v>12</v>
      </c>
      <c r="V77" s="609" t="str">
        <f t="shared" si="15"/>
        <v>-</v>
      </c>
      <c r="W77" s="609">
        <f t="shared" si="16"/>
        <v>20.75</v>
      </c>
      <c r="X77" s="609" t="str">
        <f t="shared" si="17"/>
        <v>-</v>
      </c>
      <c r="Y77" s="609" t="str">
        <f t="shared" si="18"/>
        <v>-</v>
      </c>
      <c r="AD77" s="615">
        <f t="shared" si="27"/>
        <v>46128.501388888886</v>
      </c>
      <c r="AE77" s="73">
        <f t="shared" si="28"/>
        <v>21.478999999999999</v>
      </c>
      <c r="AF77" s="608">
        <f t="shared" si="33"/>
        <v>12</v>
      </c>
      <c r="AG77" s="609" t="str">
        <f t="shared" si="29"/>
        <v>-</v>
      </c>
      <c r="AH77" s="609">
        <f t="shared" si="30"/>
        <v>21.478999999999999</v>
      </c>
      <c r="AI77" s="609" t="str">
        <f t="shared" si="31"/>
        <v>-</v>
      </c>
      <c r="AJ77" s="609" t="str">
        <f t="shared" si="32"/>
        <v>-</v>
      </c>
      <c r="AK77" s="247"/>
      <c r="AM77" s="446">
        <v>46128.50277777778</v>
      </c>
      <c r="AN77" s="447">
        <v>1</v>
      </c>
      <c r="AO77" s="447">
        <v>3</v>
      </c>
      <c r="AP77" s="447">
        <v>1</v>
      </c>
      <c r="AQ77" s="447">
        <v>315.339112</v>
      </c>
      <c r="AR77" s="447">
        <v>132537</v>
      </c>
      <c r="AS77" s="447">
        <v>111735</v>
      </c>
      <c r="AT77" s="447">
        <v>21.509</v>
      </c>
      <c r="AV77" s="448">
        <v>46128.50277777778</v>
      </c>
      <c r="AW77" s="449">
        <v>1</v>
      </c>
      <c r="AX77" s="450">
        <v>3</v>
      </c>
      <c r="AY77" s="450">
        <v>1</v>
      </c>
      <c r="AZ77" s="451">
        <v>319</v>
      </c>
      <c r="BB77" s="74">
        <f t="shared" si="23"/>
        <v>31</v>
      </c>
      <c r="BC77" s="11">
        <f t="shared" si="24"/>
        <v>315.339112</v>
      </c>
      <c r="BD77" s="319">
        <v>94</v>
      </c>
      <c r="BE77" s="74"/>
      <c r="BF77" s="324"/>
      <c r="BH77" s="74">
        <f t="shared" si="25"/>
        <v>31</v>
      </c>
      <c r="BI77" s="313">
        <f t="shared" si="26"/>
        <v>319</v>
      </c>
      <c r="BJ77" s="319">
        <v>94</v>
      </c>
      <c r="BK77" s="74"/>
      <c r="BL77" s="313"/>
      <c r="BQ77" s="305"/>
      <c r="BR77" s="11"/>
      <c r="BS77" s="11"/>
      <c r="BT77" s="11"/>
      <c r="CA77" s="305"/>
      <c r="CB77" s="311"/>
      <c r="CC77" s="312"/>
    </row>
    <row r="78" spans="2:81" ht="15.75" thickBot="1" x14ac:dyDescent="0.3">
      <c r="B78" s="88">
        <v>46128.502118055556</v>
      </c>
      <c r="C78" s="87">
        <v>852.18</v>
      </c>
      <c r="D78" s="494"/>
      <c r="E78" s="512" t="s">
        <v>2</v>
      </c>
      <c r="F78" s="513" t="s">
        <v>35</v>
      </c>
      <c r="L78" s="472"/>
      <c r="M78" s="472"/>
      <c r="O78" s="89">
        <v>46128</v>
      </c>
      <c r="P78" s="109">
        <v>0.50798611111111114</v>
      </c>
      <c r="Q78" s="87">
        <v>31</v>
      </c>
      <c r="R78" s="78" t="s">
        <v>14</v>
      </c>
      <c r="S78" s="87">
        <v>20.7</v>
      </c>
      <c r="T78" s="78" t="s">
        <v>45</v>
      </c>
      <c r="U78" s="608">
        <f t="shared" si="19"/>
        <v>12</v>
      </c>
      <c r="V78" s="609" t="str">
        <f t="shared" si="15"/>
        <v>-</v>
      </c>
      <c r="W78" s="609">
        <f t="shared" si="16"/>
        <v>20.7</v>
      </c>
      <c r="X78" s="609" t="str">
        <f t="shared" si="17"/>
        <v>-</v>
      </c>
      <c r="Y78" s="609" t="str">
        <f t="shared" si="18"/>
        <v>-</v>
      </c>
      <c r="AD78" s="615">
        <f t="shared" si="27"/>
        <v>46128.502083333333</v>
      </c>
      <c r="AE78" s="73">
        <f t="shared" si="28"/>
        <v>21.486999999999998</v>
      </c>
      <c r="AF78" s="608">
        <f t="shared" si="33"/>
        <v>12</v>
      </c>
      <c r="AG78" s="609" t="str">
        <f t="shared" si="29"/>
        <v>-</v>
      </c>
      <c r="AH78" s="609">
        <f t="shared" si="30"/>
        <v>21.486999999999998</v>
      </c>
      <c r="AI78" s="609" t="str">
        <f t="shared" si="31"/>
        <v>-</v>
      </c>
      <c r="AJ78" s="609" t="str">
        <f t="shared" si="32"/>
        <v>-</v>
      </c>
      <c r="AK78" s="247"/>
      <c r="AM78" s="446">
        <v>46128.503472222219</v>
      </c>
      <c r="AN78" s="447">
        <v>1</v>
      </c>
      <c r="AO78" s="447">
        <v>3</v>
      </c>
      <c r="AP78" s="447">
        <v>2</v>
      </c>
      <c r="AQ78" s="447">
        <v>315.17988800000001</v>
      </c>
      <c r="AR78" s="447">
        <v>133447</v>
      </c>
      <c r="AS78" s="447">
        <v>111007</v>
      </c>
      <c r="AT78" s="447">
        <v>21.516999999999999</v>
      </c>
      <c r="AV78" s="448">
        <v>46128.503472222219</v>
      </c>
      <c r="AW78" s="449">
        <v>1</v>
      </c>
      <c r="AX78" s="450">
        <v>3</v>
      </c>
      <c r="AY78" s="450">
        <v>2</v>
      </c>
      <c r="AZ78" s="451">
        <v>319</v>
      </c>
      <c r="BB78" s="74">
        <f t="shared" si="23"/>
        <v>32</v>
      </c>
      <c r="BC78" s="11">
        <f t="shared" si="24"/>
        <v>315.17988800000001</v>
      </c>
      <c r="BD78" s="319">
        <v>95</v>
      </c>
      <c r="BE78" s="74"/>
      <c r="BF78" s="324"/>
      <c r="BH78" s="74">
        <f t="shared" si="25"/>
        <v>32</v>
      </c>
      <c r="BI78" s="313">
        <f t="shared" si="26"/>
        <v>319</v>
      </c>
      <c r="BJ78" s="319">
        <v>95</v>
      </c>
      <c r="BK78" s="74"/>
      <c r="BL78" s="313"/>
      <c r="BQ78" s="305"/>
      <c r="BR78" s="11"/>
      <c r="BS78" s="11"/>
      <c r="BT78" s="11"/>
      <c r="CA78" s="305"/>
      <c r="CB78" s="311"/>
      <c r="CC78" s="312"/>
    </row>
    <row r="79" spans="2:81" x14ac:dyDescent="0.25">
      <c r="B79" s="88">
        <v>46128.503159722219</v>
      </c>
      <c r="C79" s="87">
        <v>852.14</v>
      </c>
      <c r="D79" s="494"/>
      <c r="E79" s="516">
        <f>G7</f>
        <v>38.68564087499999</v>
      </c>
      <c r="F79" s="516">
        <f>I7*$F$76+$F$77</f>
        <v>39.014586116074206</v>
      </c>
      <c r="L79" s="472"/>
      <c r="M79" s="472"/>
      <c r="O79" s="89">
        <v>46128</v>
      </c>
      <c r="P79" s="109">
        <v>0.50868055555555558</v>
      </c>
      <c r="Q79" s="87">
        <v>30.9</v>
      </c>
      <c r="R79" s="78" t="s">
        <v>14</v>
      </c>
      <c r="S79" s="87">
        <v>20.65</v>
      </c>
      <c r="T79" s="78" t="s">
        <v>45</v>
      </c>
      <c r="U79" s="608">
        <f t="shared" si="19"/>
        <v>12</v>
      </c>
      <c r="V79" s="609" t="str">
        <f t="shared" si="15"/>
        <v>-</v>
      </c>
      <c r="W79" s="609">
        <f t="shared" si="16"/>
        <v>20.65</v>
      </c>
      <c r="X79" s="609" t="str">
        <f t="shared" si="17"/>
        <v>-</v>
      </c>
      <c r="Y79" s="609" t="str">
        <f t="shared" si="18"/>
        <v>-</v>
      </c>
      <c r="AD79" s="615">
        <f t="shared" si="27"/>
        <v>46128.50277777778</v>
      </c>
      <c r="AE79" s="73">
        <f t="shared" si="28"/>
        <v>21.501999999999999</v>
      </c>
      <c r="AF79" s="608">
        <f t="shared" si="33"/>
        <v>12</v>
      </c>
      <c r="AG79" s="609" t="str">
        <f t="shared" si="29"/>
        <v>-</v>
      </c>
      <c r="AH79" s="609">
        <f t="shared" si="30"/>
        <v>21.501999999999999</v>
      </c>
      <c r="AI79" s="609" t="str">
        <f t="shared" si="31"/>
        <v>-</v>
      </c>
      <c r="AJ79" s="609" t="str">
        <f t="shared" si="32"/>
        <v>-</v>
      </c>
      <c r="AK79" s="247"/>
      <c r="AM79" s="446">
        <v>46128.503472222219</v>
      </c>
      <c r="AN79" s="447">
        <v>1</v>
      </c>
      <c r="AO79" s="447">
        <v>3</v>
      </c>
      <c r="AP79" s="447">
        <v>3</v>
      </c>
      <c r="AQ79" s="447">
        <v>314.84368899999998</v>
      </c>
      <c r="AR79" s="447">
        <v>132554</v>
      </c>
      <c r="AS79" s="447">
        <v>111748</v>
      </c>
      <c r="AT79" s="447">
        <v>21.523</v>
      </c>
      <c r="AV79" s="448">
        <v>46128.503472222219</v>
      </c>
      <c r="AW79" s="449">
        <v>1</v>
      </c>
      <c r="AX79" s="450">
        <v>3</v>
      </c>
      <c r="AY79" s="450">
        <v>3</v>
      </c>
      <c r="AZ79" s="451">
        <v>319</v>
      </c>
      <c r="BB79" s="74">
        <f t="shared" si="23"/>
        <v>33</v>
      </c>
      <c r="BC79" s="11">
        <f t="shared" si="24"/>
        <v>314.84368899999998</v>
      </c>
      <c r="BD79" s="319">
        <v>96</v>
      </c>
      <c r="BE79" s="74"/>
      <c r="BF79" s="324"/>
      <c r="BH79" s="74">
        <f t="shared" si="25"/>
        <v>33</v>
      </c>
      <c r="BI79" s="313">
        <f t="shared" si="26"/>
        <v>319</v>
      </c>
      <c r="BJ79" s="319">
        <v>96</v>
      </c>
      <c r="BK79" s="74"/>
      <c r="BL79" s="313"/>
      <c r="BQ79" s="305"/>
      <c r="BR79" s="11"/>
      <c r="BS79" s="11"/>
      <c r="BT79" s="11"/>
      <c r="CA79" s="305"/>
      <c r="CB79" s="311"/>
      <c r="CC79" s="312"/>
    </row>
    <row r="80" spans="2:81" x14ac:dyDescent="0.25">
      <c r="B80" s="88">
        <v>46128.504201388889</v>
      </c>
      <c r="C80" s="87">
        <v>852.11</v>
      </c>
      <c r="D80" s="494"/>
      <c r="E80" s="516">
        <f>G8</f>
        <v>169.30036049999998</v>
      </c>
      <c r="F80" s="516">
        <f>I8*$F$76+$F$77</f>
        <v>169.3635434283016</v>
      </c>
      <c r="N80" s="472"/>
      <c r="O80" s="89">
        <v>46128</v>
      </c>
      <c r="P80" s="109">
        <v>0.50937500000000002</v>
      </c>
      <c r="Q80" s="87">
        <v>30.8</v>
      </c>
      <c r="R80" s="78" t="s">
        <v>14</v>
      </c>
      <c r="S80" s="87">
        <v>20.6</v>
      </c>
      <c r="T80" s="78" t="s">
        <v>45</v>
      </c>
      <c r="U80" s="608">
        <f t="shared" si="19"/>
        <v>12</v>
      </c>
      <c r="V80" s="609" t="str">
        <f t="shared" si="15"/>
        <v>-</v>
      </c>
      <c r="W80" s="609">
        <f t="shared" si="16"/>
        <v>20.6</v>
      </c>
      <c r="X80" s="609" t="str">
        <f t="shared" si="17"/>
        <v>-</v>
      </c>
      <c r="Y80" s="609" t="str">
        <f t="shared" si="18"/>
        <v>-</v>
      </c>
      <c r="AD80" s="615">
        <f t="shared" si="27"/>
        <v>46128.50277777778</v>
      </c>
      <c r="AE80" s="73">
        <f t="shared" si="28"/>
        <v>21.509</v>
      </c>
      <c r="AF80" s="608">
        <f t="shared" si="33"/>
        <v>12</v>
      </c>
      <c r="AG80" s="609" t="str">
        <f t="shared" si="29"/>
        <v>-</v>
      </c>
      <c r="AH80" s="609">
        <f t="shared" si="30"/>
        <v>21.509</v>
      </c>
      <c r="AI80" s="609" t="str">
        <f t="shared" si="31"/>
        <v>-</v>
      </c>
      <c r="AJ80" s="609" t="str">
        <f t="shared" si="32"/>
        <v>-</v>
      </c>
      <c r="AK80" s="247"/>
      <c r="AM80" s="446">
        <v>46128.504166666666</v>
      </c>
      <c r="AN80" s="447">
        <v>1</v>
      </c>
      <c r="AO80" s="447">
        <v>3</v>
      </c>
      <c r="AP80" s="447">
        <v>4</v>
      </c>
      <c r="AQ80" s="447">
        <v>315.05708299999998</v>
      </c>
      <c r="AR80" s="447">
        <v>133449</v>
      </c>
      <c r="AS80" s="447">
        <v>111008</v>
      </c>
      <c r="AT80" s="447">
        <v>21.527999999999999</v>
      </c>
      <c r="AV80" s="448">
        <v>46128.504166666666</v>
      </c>
      <c r="AW80" s="449">
        <v>1</v>
      </c>
      <c r="AX80" s="450">
        <v>3</v>
      </c>
      <c r="AY80" s="450">
        <v>4</v>
      </c>
      <c r="AZ80" s="451">
        <v>318</v>
      </c>
      <c r="BB80" s="74">
        <f t="shared" si="23"/>
        <v>34</v>
      </c>
      <c r="BC80" s="11">
        <f t="shared" si="24"/>
        <v>315.05708299999998</v>
      </c>
      <c r="BD80" s="319">
        <v>97</v>
      </c>
      <c r="BE80" s="74"/>
      <c r="BF80" s="324"/>
      <c r="BH80" s="74">
        <f t="shared" si="25"/>
        <v>34</v>
      </c>
      <c r="BI80" s="313">
        <f t="shared" si="26"/>
        <v>318</v>
      </c>
      <c r="BJ80" s="319">
        <v>97</v>
      </c>
      <c r="BK80" s="74"/>
      <c r="BL80" s="313"/>
      <c r="BQ80" s="305"/>
      <c r="BR80" s="11"/>
      <c r="BS80" s="11"/>
      <c r="BT80" s="11"/>
      <c r="CA80" s="305"/>
      <c r="CB80" s="311"/>
      <c r="CC80" s="312"/>
    </row>
    <row r="81" spans="2:81" x14ac:dyDescent="0.25">
      <c r="B81" s="88">
        <v>46128.505243055559</v>
      </c>
      <c r="C81" s="87">
        <v>852.06</v>
      </c>
      <c r="D81" s="494"/>
      <c r="E81" s="516">
        <f>G9</f>
        <v>314.66140649999994</v>
      </c>
      <c r="F81" s="516">
        <f>I9*$F$76+$F$77</f>
        <v>314.7860294534122</v>
      </c>
      <c r="N81" s="472"/>
      <c r="O81" s="89">
        <v>46128</v>
      </c>
      <c r="P81" s="109">
        <v>0.51006944444444446</v>
      </c>
      <c r="Q81" s="87">
        <v>30.6</v>
      </c>
      <c r="R81" s="78" t="s">
        <v>14</v>
      </c>
      <c r="S81" s="87">
        <v>20.6</v>
      </c>
      <c r="T81" s="78" t="s">
        <v>45</v>
      </c>
      <c r="U81" s="608">
        <f t="shared" si="19"/>
        <v>12</v>
      </c>
      <c r="V81" s="609" t="str">
        <f t="shared" si="15"/>
        <v>-</v>
      </c>
      <c r="W81" s="609">
        <f t="shared" si="16"/>
        <v>20.6</v>
      </c>
      <c r="X81" s="609" t="str">
        <f t="shared" si="17"/>
        <v>-</v>
      </c>
      <c r="Y81" s="609" t="str">
        <f t="shared" si="18"/>
        <v>-</v>
      </c>
      <c r="AD81" s="615">
        <f t="shared" si="27"/>
        <v>46128.503472222219</v>
      </c>
      <c r="AE81" s="73">
        <f t="shared" si="28"/>
        <v>21.516999999999999</v>
      </c>
      <c r="AF81" s="608">
        <f t="shared" si="33"/>
        <v>12</v>
      </c>
      <c r="AG81" s="609" t="str">
        <f t="shared" si="29"/>
        <v>-</v>
      </c>
      <c r="AH81" s="609">
        <f t="shared" si="30"/>
        <v>21.516999999999999</v>
      </c>
      <c r="AI81" s="609" t="str">
        <f t="shared" si="31"/>
        <v>-</v>
      </c>
      <c r="AJ81" s="609" t="str">
        <f t="shared" si="32"/>
        <v>-</v>
      </c>
      <c r="AK81" s="247"/>
      <c r="AM81" s="446">
        <v>46128.504861111112</v>
      </c>
      <c r="AN81" s="447">
        <v>1</v>
      </c>
      <c r="AO81" s="447">
        <v>3</v>
      </c>
      <c r="AP81" s="447">
        <v>5</v>
      </c>
      <c r="AQ81" s="447">
        <v>314.59067700000003</v>
      </c>
      <c r="AR81" s="447">
        <v>132580</v>
      </c>
      <c r="AS81" s="447">
        <v>111768</v>
      </c>
      <c r="AT81" s="447">
        <v>21.536000000000001</v>
      </c>
      <c r="AV81" s="448">
        <v>46128.504861111112</v>
      </c>
      <c r="AW81" s="449">
        <v>1</v>
      </c>
      <c r="AX81" s="450">
        <v>3</v>
      </c>
      <c r="AY81" s="450">
        <v>5</v>
      </c>
      <c r="AZ81" s="451">
        <v>318</v>
      </c>
      <c r="BB81" s="74">
        <f t="shared" si="23"/>
        <v>35</v>
      </c>
      <c r="BC81" s="11">
        <f t="shared" si="24"/>
        <v>314.59067700000003</v>
      </c>
      <c r="BD81" s="319">
        <v>98</v>
      </c>
      <c r="BE81" s="74"/>
      <c r="BF81" s="324"/>
      <c r="BH81" s="74">
        <f t="shared" si="25"/>
        <v>35</v>
      </c>
      <c r="BI81" s="313">
        <f t="shared" si="26"/>
        <v>318</v>
      </c>
      <c r="BJ81" s="319">
        <v>98</v>
      </c>
      <c r="BK81" s="74"/>
      <c r="BL81" s="313"/>
      <c r="BQ81" s="305"/>
      <c r="BR81" s="11"/>
      <c r="BS81" s="11"/>
      <c r="BT81" s="11"/>
      <c r="CA81" s="305"/>
      <c r="CB81" s="311"/>
      <c r="CC81" s="312"/>
    </row>
    <row r="82" spans="2:81" x14ac:dyDescent="0.25">
      <c r="B82" s="88">
        <v>46128.506284722222</v>
      </c>
      <c r="C82" s="87">
        <v>852.02</v>
      </c>
      <c r="D82" s="494"/>
      <c r="E82" s="516">
        <f>G10</f>
        <v>447.74649637500005</v>
      </c>
      <c r="F82" s="516">
        <f>I10*$F$76+$F$77</f>
        <v>447.60605704644007</v>
      </c>
      <c r="N82" s="472"/>
      <c r="O82" s="89">
        <v>46128</v>
      </c>
      <c r="P82" s="109">
        <v>0.51076388888888891</v>
      </c>
      <c r="Q82" s="87">
        <v>30.6</v>
      </c>
      <c r="R82" s="78" t="s">
        <v>14</v>
      </c>
      <c r="S82" s="87">
        <v>20.55</v>
      </c>
      <c r="T82" s="78" t="s">
        <v>45</v>
      </c>
      <c r="U82" s="608">
        <f t="shared" si="19"/>
        <v>12</v>
      </c>
      <c r="V82" s="609" t="str">
        <f t="shared" si="15"/>
        <v>-</v>
      </c>
      <c r="W82" s="609">
        <f t="shared" si="16"/>
        <v>20.55</v>
      </c>
      <c r="X82" s="609" t="str">
        <f t="shared" si="17"/>
        <v>-</v>
      </c>
      <c r="Y82" s="609" t="str">
        <f t="shared" si="18"/>
        <v>-</v>
      </c>
      <c r="AD82" s="615">
        <f t="shared" si="27"/>
        <v>46128.503472222219</v>
      </c>
      <c r="AE82" s="73">
        <f t="shared" si="28"/>
        <v>21.523</v>
      </c>
      <c r="AF82" s="608">
        <f t="shared" si="33"/>
        <v>12</v>
      </c>
      <c r="AG82" s="609" t="str">
        <f t="shared" si="29"/>
        <v>-</v>
      </c>
      <c r="AH82" s="609">
        <f t="shared" si="30"/>
        <v>21.523</v>
      </c>
      <c r="AI82" s="609" t="str">
        <f t="shared" si="31"/>
        <v>-</v>
      </c>
      <c r="AJ82" s="609" t="str">
        <f t="shared" si="32"/>
        <v>-</v>
      </c>
      <c r="AK82" s="247"/>
      <c r="AM82" s="446">
        <v>46128.504861111112</v>
      </c>
      <c r="AN82" s="447">
        <v>1</v>
      </c>
      <c r="AO82" s="447">
        <v>3</v>
      </c>
      <c r="AP82" s="447">
        <v>6</v>
      </c>
      <c r="AQ82" s="447">
        <v>314.39800200000002</v>
      </c>
      <c r="AR82" s="447">
        <v>133457</v>
      </c>
      <c r="AS82" s="447">
        <v>111016</v>
      </c>
      <c r="AT82" s="447">
        <v>21.54</v>
      </c>
      <c r="AV82" s="448">
        <v>46128.504861111112</v>
      </c>
      <c r="AW82" s="449">
        <v>1</v>
      </c>
      <c r="AX82" s="450">
        <v>3</v>
      </c>
      <c r="AY82" s="450">
        <v>6</v>
      </c>
      <c r="AZ82" s="451">
        <v>318</v>
      </c>
      <c r="BB82" s="74">
        <f t="shared" si="23"/>
        <v>36</v>
      </c>
      <c r="BC82" s="11">
        <f t="shared" si="24"/>
        <v>314.39800200000002</v>
      </c>
      <c r="BD82" s="319">
        <v>101</v>
      </c>
      <c r="BE82" s="74"/>
      <c r="BF82" s="324"/>
      <c r="BH82" s="74">
        <f t="shared" si="25"/>
        <v>36</v>
      </c>
      <c r="BI82" s="313">
        <f t="shared" si="26"/>
        <v>318</v>
      </c>
      <c r="BJ82" s="319">
        <v>101</v>
      </c>
      <c r="BK82" s="74"/>
      <c r="BL82" s="313"/>
      <c r="BQ82" s="305"/>
      <c r="BR82" s="11"/>
      <c r="BS82" s="11"/>
      <c r="BT82" s="11"/>
      <c r="CA82" s="305"/>
      <c r="CB82" s="311"/>
      <c r="CC82" s="312"/>
    </row>
    <row r="83" spans="2:81" x14ac:dyDescent="0.25">
      <c r="B83" s="88">
        <v>46128.507326388892</v>
      </c>
      <c r="C83" s="87">
        <v>851.98</v>
      </c>
      <c r="D83" s="494"/>
      <c r="N83" s="472"/>
      <c r="O83" s="89">
        <v>46128</v>
      </c>
      <c r="P83" s="109">
        <v>0.51145833333333335</v>
      </c>
      <c r="Q83" s="87">
        <v>31</v>
      </c>
      <c r="R83" s="78" t="s">
        <v>14</v>
      </c>
      <c r="S83" s="87">
        <v>20.65</v>
      </c>
      <c r="T83" s="78" t="s">
        <v>45</v>
      </c>
      <c r="U83" s="608">
        <f t="shared" si="19"/>
        <v>12</v>
      </c>
      <c r="V83" s="609" t="str">
        <f t="shared" si="15"/>
        <v>-</v>
      </c>
      <c r="W83" s="609">
        <f t="shared" si="16"/>
        <v>20.65</v>
      </c>
      <c r="X83" s="609" t="str">
        <f t="shared" si="17"/>
        <v>-</v>
      </c>
      <c r="Y83" s="609" t="str">
        <f t="shared" si="18"/>
        <v>-</v>
      </c>
      <c r="AD83" s="615">
        <f t="shared" si="27"/>
        <v>46128.504166666666</v>
      </c>
      <c r="AE83" s="73">
        <f t="shared" si="28"/>
        <v>21.527999999999999</v>
      </c>
      <c r="AF83" s="608">
        <f t="shared" si="33"/>
        <v>12</v>
      </c>
      <c r="AG83" s="609" t="str">
        <f t="shared" si="29"/>
        <v>-</v>
      </c>
      <c r="AH83" s="609">
        <f t="shared" si="30"/>
        <v>21.527999999999999</v>
      </c>
      <c r="AI83" s="609" t="str">
        <f t="shared" si="31"/>
        <v>-</v>
      </c>
      <c r="AJ83" s="609" t="str">
        <f t="shared" si="32"/>
        <v>-</v>
      </c>
      <c r="AK83" s="247"/>
      <c r="AM83" s="446">
        <v>46128.505555555559</v>
      </c>
      <c r="AN83" s="447">
        <v>1</v>
      </c>
      <c r="AO83" s="447">
        <v>3</v>
      </c>
      <c r="AP83" s="447">
        <v>7</v>
      </c>
      <c r="AQ83" s="447">
        <v>314.034738</v>
      </c>
      <c r="AR83" s="447">
        <v>132596</v>
      </c>
      <c r="AS83" s="447">
        <v>111780</v>
      </c>
      <c r="AT83" s="447">
        <v>21.545000000000002</v>
      </c>
      <c r="AV83" s="448">
        <v>46128.505555555559</v>
      </c>
      <c r="AW83" s="449">
        <v>1</v>
      </c>
      <c r="AX83" s="450">
        <v>3</v>
      </c>
      <c r="AY83" s="450">
        <v>7</v>
      </c>
      <c r="AZ83" s="451">
        <v>318</v>
      </c>
      <c r="BB83" s="74">
        <f t="shared" si="23"/>
        <v>37</v>
      </c>
      <c r="BC83" s="11">
        <f t="shared" si="24"/>
        <v>314.034738</v>
      </c>
      <c r="BD83" s="319">
        <v>102</v>
      </c>
      <c r="BE83" s="74"/>
      <c r="BF83" s="324"/>
      <c r="BH83" s="74">
        <f t="shared" si="25"/>
        <v>37</v>
      </c>
      <c r="BI83" s="313">
        <f t="shared" si="26"/>
        <v>318</v>
      </c>
      <c r="BJ83" s="319">
        <v>102</v>
      </c>
      <c r="BK83" s="74"/>
      <c r="BL83" s="313"/>
      <c r="BQ83" s="305"/>
      <c r="BR83" s="11"/>
      <c r="BS83" s="11"/>
      <c r="BT83" s="11"/>
      <c r="CA83" s="305"/>
      <c r="CB83" s="311"/>
      <c r="CC83" s="312"/>
    </row>
    <row r="84" spans="2:81" x14ac:dyDescent="0.25">
      <c r="B84" s="88">
        <v>46128.508368055554</v>
      </c>
      <c r="C84" s="87">
        <v>851.93</v>
      </c>
      <c r="D84" s="494"/>
      <c r="N84" s="472"/>
      <c r="O84" s="89">
        <v>46128</v>
      </c>
      <c r="P84" s="109">
        <v>0.51215277777777779</v>
      </c>
      <c r="Q84" s="87">
        <v>31.3</v>
      </c>
      <c r="R84" s="78" t="s">
        <v>14</v>
      </c>
      <c r="S84" s="87">
        <v>20.8</v>
      </c>
      <c r="T84" s="78" t="s">
        <v>45</v>
      </c>
      <c r="U84" s="608">
        <f t="shared" si="19"/>
        <v>12</v>
      </c>
      <c r="V84" s="609" t="str">
        <f t="shared" si="15"/>
        <v>-</v>
      </c>
      <c r="W84" s="609">
        <f t="shared" si="16"/>
        <v>20.8</v>
      </c>
      <c r="X84" s="609" t="str">
        <f t="shared" si="17"/>
        <v>-</v>
      </c>
      <c r="Y84" s="609" t="str">
        <f t="shared" si="18"/>
        <v>-</v>
      </c>
      <c r="AD84" s="615">
        <f t="shared" si="27"/>
        <v>46128.504861111112</v>
      </c>
      <c r="AE84" s="73">
        <f t="shared" si="28"/>
        <v>21.536000000000001</v>
      </c>
      <c r="AF84" s="608">
        <f t="shared" si="33"/>
        <v>12</v>
      </c>
      <c r="AG84" s="609" t="str">
        <f t="shared" si="29"/>
        <v>-</v>
      </c>
      <c r="AH84" s="609">
        <f t="shared" si="30"/>
        <v>21.536000000000001</v>
      </c>
      <c r="AI84" s="609" t="str">
        <f t="shared" si="31"/>
        <v>-</v>
      </c>
      <c r="AJ84" s="609" t="str">
        <f t="shared" si="32"/>
        <v>-</v>
      </c>
      <c r="AK84" s="247"/>
      <c r="AM84" s="446">
        <v>46128.505555555559</v>
      </c>
      <c r="AN84" s="447">
        <v>1</v>
      </c>
      <c r="AO84" s="447">
        <v>3</v>
      </c>
      <c r="AP84" s="447">
        <v>8</v>
      </c>
      <c r="AQ84" s="447">
        <v>313.84806300000002</v>
      </c>
      <c r="AR84" s="447">
        <v>133488</v>
      </c>
      <c r="AS84" s="447">
        <v>111043</v>
      </c>
      <c r="AT84" s="447">
        <v>21.55</v>
      </c>
      <c r="AV84" s="448">
        <v>46128.505555555559</v>
      </c>
      <c r="AW84" s="449">
        <v>1</v>
      </c>
      <c r="AX84" s="450">
        <v>3</v>
      </c>
      <c r="AY84" s="450">
        <v>8</v>
      </c>
      <c r="AZ84" s="451">
        <v>318</v>
      </c>
      <c r="BB84" s="74">
        <f t="shared" si="23"/>
        <v>38</v>
      </c>
      <c r="BC84" s="11">
        <f t="shared" si="24"/>
        <v>313.84806300000002</v>
      </c>
      <c r="BD84" s="319">
        <v>103</v>
      </c>
      <c r="BE84" s="74"/>
      <c r="BF84" s="324"/>
      <c r="BH84" s="74">
        <f t="shared" si="25"/>
        <v>38</v>
      </c>
      <c r="BI84" s="313">
        <f t="shared" si="26"/>
        <v>318</v>
      </c>
      <c r="BJ84" s="319">
        <v>103</v>
      </c>
      <c r="BK84" s="74"/>
      <c r="BL84" s="313"/>
      <c r="BQ84" s="305"/>
      <c r="BR84" s="11"/>
      <c r="BS84" s="11"/>
      <c r="BT84" s="11"/>
      <c r="CA84" s="305"/>
      <c r="CB84" s="311"/>
      <c r="CC84" s="312"/>
    </row>
    <row r="85" spans="2:81" x14ac:dyDescent="0.25">
      <c r="B85" s="88">
        <v>46128.509409722225</v>
      </c>
      <c r="C85" s="87">
        <v>851.92</v>
      </c>
      <c r="D85" s="494"/>
      <c r="N85" s="472"/>
      <c r="O85" s="89">
        <v>46128</v>
      </c>
      <c r="P85" s="109">
        <v>0.51284722222222223</v>
      </c>
      <c r="Q85" s="87">
        <v>31.6</v>
      </c>
      <c r="R85" s="78" t="s">
        <v>14</v>
      </c>
      <c r="S85" s="87">
        <v>20.9</v>
      </c>
      <c r="T85" s="78" t="s">
        <v>45</v>
      </c>
      <c r="U85" s="608">
        <f t="shared" si="19"/>
        <v>12</v>
      </c>
      <c r="V85" s="609" t="str">
        <f t="shared" si="15"/>
        <v>-</v>
      </c>
      <c r="W85" s="609">
        <f t="shared" si="16"/>
        <v>20.9</v>
      </c>
      <c r="X85" s="609" t="str">
        <f t="shared" si="17"/>
        <v>-</v>
      </c>
      <c r="Y85" s="609" t="str">
        <f t="shared" si="18"/>
        <v>-</v>
      </c>
      <c r="AD85" s="615">
        <f t="shared" si="27"/>
        <v>46128.504861111112</v>
      </c>
      <c r="AE85" s="73">
        <f t="shared" si="28"/>
        <v>21.54</v>
      </c>
      <c r="AF85" s="608">
        <f t="shared" si="33"/>
        <v>12</v>
      </c>
      <c r="AG85" s="609" t="str">
        <f t="shared" si="29"/>
        <v>-</v>
      </c>
      <c r="AH85" s="609">
        <f t="shared" si="30"/>
        <v>21.54</v>
      </c>
      <c r="AI85" s="609" t="str">
        <f t="shared" si="31"/>
        <v>-</v>
      </c>
      <c r="AJ85" s="609" t="str">
        <f t="shared" si="32"/>
        <v>-</v>
      </c>
      <c r="AK85" s="247"/>
      <c r="AM85" s="446">
        <v>46128.506249999999</v>
      </c>
      <c r="AN85" s="447">
        <v>1</v>
      </c>
      <c r="AO85" s="447">
        <v>4</v>
      </c>
      <c r="AP85" s="447" t="s">
        <v>446</v>
      </c>
      <c r="AQ85" s="447">
        <v>400.00245699999999</v>
      </c>
      <c r="AR85" s="447">
        <v>131288</v>
      </c>
      <c r="AS85" s="447">
        <v>111042</v>
      </c>
      <c r="AT85" s="447">
        <v>21.555</v>
      </c>
      <c r="AV85" s="448">
        <v>46128.506249999999</v>
      </c>
      <c r="AW85" s="449">
        <v>1</v>
      </c>
      <c r="AX85" s="450">
        <v>4</v>
      </c>
      <c r="AY85" s="450" t="s">
        <v>446</v>
      </c>
      <c r="AZ85" s="451">
        <v>456</v>
      </c>
      <c r="BB85" s="74" t="str">
        <f t="shared" si="23"/>
        <v>--</v>
      </c>
      <c r="BC85" s="11">
        <f t="shared" si="24"/>
        <v>400.00245699999999</v>
      </c>
      <c r="BD85" s="319">
        <v>104</v>
      </c>
      <c r="BE85" s="74"/>
      <c r="BF85" s="324"/>
      <c r="BH85" s="74" t="str">
        <f t="shared" si="25"/>
        <v>--</v>
      </c>
      <c r="BI85" s="313">
        <f t="shared" si="26"/>
        <v>456</v>
      </c>
      <c r="BJ85" s="319">
        <v>104</v>
      </c>
      <c r="BK85" s="74"/>
      <c r="BL85" s="313"/>
      <c r="BQ85" s="305"/>
      <c r="BR85" s="11"/>
      <c r="BS85" s="11"/>
      <c r="BT85" s="11"/>
      <c r="CA85" s="305"/>
      <c r="CB85" s="311"/>
      <c r="CC85" s="312"/>
    </row>
    <row r="86" spans="2:81" x14ac:dyDescent="0.25">
      <c r="B86" s="88">
        <v>46128.510451388887</v>
      </c>
      <c r="C86" s="87">
        <v>851.9</v>
      </c>
      <c r="D86" s="494"/>
      <c r="N86" s="472"/>
      <c r="O86" s="89">
        <v>46128</v>
      </c>
      <c r="P86" s="109">
        <v>0.51354166666666667</v>
      </c>
      <c r="Q86" s="87">
        <v>31.9</v>
      </c>
      <c r="R86" s="78" t="s">
        <v>14</v>
      </c>
      <c r="S86" s="87">
        <v>21</v>
      </c>
      <c r="T86" s="78" t="s">
        <v>45</v>
      </c>
      <c r="U86" s="608">
        <f t="shared" si="19"/>
        <v>12</v>
      </c>
      <c r="V86" s="609" t="str">
        <f t="shared" si="15"/>
        <v>-</v>
      </c>
      <c r="W86" s="609">
        <f t="shared" si="16"/>
        <v>21</v>
      </c>
      <c r="X86" s="609" t="str">
        <f t="shared" si="17"/>
        <v>-</v>
      </c>
      <c r="Y86" s="609" t="str">
        <f t="shared" si="18"/>
        <v>-</v>
      </c>
      <c r="AD86" s="615">
        <f t="shared" si="27"/>
        <v>46128.505555555559</v>
      </c>
      <c r="AE86" s="73">
        <f t="shared" si="28"/>
        <v>21.545000000000002</v>
      </c>
      <c r="AF86" s="608">
        <f t="shared" si="33"/>
        <v>12</v>
      </c>
      <c r="AG86" s="609" t="str">
        <f t="shared" si="29"/>
        <v>-</v>
      </c>
      <c r="AH86" s="609">
        <f t="shared" si="30"/>
        <v>21.545000000000002</v>
      </c>
      <c r="AI86" s="609" t="str">
        <f t="shared" si="31"/>
        <v>-</v>
      </c>
      <c r="AJ86" s="609" t="str">
        <f t="shared" si="32"/>
        <v>-</v>
      </c>
      <c r="AK86" s="247"/>
      <c r="AM86" s="446">
        <v>46128.506944444445</v>
      </c>
      <c r="AN86" s="447">
        <v>1</v>
      </c>
      <c r="AO86" s="447">
        <v>4</v>
      </c>
      <c r="AP86" s="447" t="s">
        <v>446</v>
      </c>
      <c r="AQ86" s="447">
        <v>465.05880000000002</v>
      </c>
      <c r="AR86" s="447">
        <v>132582</v>
      </c>
      <c r="AS86" s="447">
        <v>109945</v>
      </c>
      <c r="AT86" s="447">
        <v>21.558</v>
      </c>
      <c r="AV86" s="448">
        <v>46128.506944444445</v>
      </c>
      <c r="AW86" s="449">
        <v>1</v>
      </c>
      <c r="AX86" s="450">
        <v>4</v>
      </c>
      <c r="AY86" s="450" t="s">
        <v>446</v>
      </c>
      <c r="AZ86" s="451">
        <v>468</v>
      </c>
      <c r="BB86" s="74" t="str">
        <f t="shared" si="23"/>
        <v>--</v>
      </c>
      <c r="BC86" s="11">
        <f t="shared" si="24"/>
        <v>465.05880000000002</v>
      </c>
      <c r="BD86" s="319">
        <v>105</v>
      </c>
      <c r="BE86" s="74"/>
      <c r="BF86" s="324"/>
      <c r="BH86" s="74" t="str">
        <f t="shared" si="25"/>
        <v>--</v>
      </c>
      <c r="BI86" s="313">
        <f t="shared" si="26"/>
        <v>468</v>
      </c>
      <c r="BJ86" s="319">
        <v>105</v>
      </c>
      <c r="BK86" s="74"/>
      <c r="BL86" s="313"/>
      <c r="BQ86" s="305"/>
      <c r="BR86" s="11"/>
      <c r="BS86" s="11"/>
      <c r="BT86" s="11"/>
      <c r="CA86" s="305"/>
      <c r="CB86" s="311"/>
      <c r="CC86" s="312"/>
    </row>
    <row r="87" spans="2:81" ht="15.75" thickBot="1" x14ac:dyDescent="0.3">
      <c r="B87" s="88">
        <v>46128.511493055557</v>
      </c>
      <c r="C87" s="87">
        <v>851.86</v>
      </c>
      <c r="D87" s="494"/>
      <c r="E87" s="290"/>
      <c r="N87" s="472"/>
      <c r="O87" s="89">
        <v>46128</v>
      </c>
      <c r="P87" s="109">
        <v>0.51423611111111112</v>
      </c>
      <c r="Q87" s="87">
        <v>32.9</v>
      </c>
      <c r="R87" s="78" t="s">
        <v>14</v>
      </c>
      <c r="S87" s="87">
        <v>21.15</v>
      </c>
      <c r="T87" s="78" t="s">
        <v>45</v>
      </c>
      <c r="U87" s="608">
        <f t="shared" si="19"/>
        <v>12</v>
      </c>
      <c r="V87" s="609" t="str">
        <f t="shared" si="15"/>
        <v>-</v>
      </c>
      <c r="W87" s="609">
        <f t="shared" si="16"/>
        <v>21.15</v>
      </c>
      <c r="X87" s="609" t="str">
        <f t="shared" si="17"/>
        <v>-</v>
      </c>
      <c r="Y87" s="609" t="str">
        <f t="shared" si="18"/>
        <v>-</v>
      </c>
      <c r="AD87" s="615">
        <f t="shared" si="27"/>
        <v>46128.505555555559</v>
      </c>
      <c r="AE87" s="73">
        <f t="shared" si="28"/>
        <v>21.55</v>
      </c>
      <c r="AF87" s="608">
        <f t="shared" si="33"/>
        <v>12</v>
      </c>
      <c r="AG87" s="609" t="str">
        <f t="shared" si="29"/>
        <v>-</v>
      </c>
      <c r="AH87" s="609">
        <f t="shared" si="30"/>
        <v>21.55</v>
      </c>
      <c r="AI87" s="609" t="str">
        <f t="shared" si="31"/>
        <v>-</v>
      </c>
      <c r="AJ87" s="609" t="str">
        <f t="shared" si="32"/>
        <v>-</v>
      </c>
      <c r="AK87" s="247"/>
      <c r="AM87" s="446">
        <v>46128.506944444445</v>
      </c>
      <c r="AN87" s="447">
        <v>1</v>
      </c>
      <c r="AO87" s="447">
        <v>4</v>
      </c>
      <c r="AP87" s="447" t="s">
        <v>446</v>
      </c>
      <c r="AQ87" s="447">
        <v>459.53139700000003</v>
      </c>
      <c r="AR87" s="447">
        <v>131303</v>
      </c>
      <c r="AS87" s="447">
        <v>111029</v>
      </c>
      <c r="AT87" s="447">
        <v>21.561</v>
      </c>
      <c r="AV87" s="448">
        <v>46128.506944444445</v>
      </c>
      <c r="AW87" s="449">
        <v>1</v>
      </c>
      <c r="AX87" s="450">
        <v>4</v>
      </c>
      <c r="AY87" s="450" t="s">
        <v>446</v>
      </c>
      <c r="AZ87" s="451">
        <v>463</v>
      </c>
      <c r="BB87" s="74" t="str">
        <f t="shared" si="23"/>
        <v>--</v>
      </c>
      <c r="BC87" s="11">
        <f t="shared" si="24"/>
        <v>459.53139700000003</v>
      </c>
      <c r="BD87" s="319">
        <v>106</v>
      </c>
      <c r="BE87" s="74"/>
      <c r="BF87" s="324"/>
      <c r="BH87" s="74" t="str">
        <f t="shared" si="25"/>
        <v>--</v>
      </c>
      <c r="BI87" s="313">
        <f t="shared" si="26"/>
        <v>463</v>
      </c>
      <c r="BJ87" s="319">
        <v>106</v>
      </c>
      <c r="BK87" s="74"/>
      <c r="BL87" s="313"/>
      <c r="BQ87" s="305"/>
      <c r="BR87" s="11"/>
      <c r="BS87" s="11"/>
      <c r="BT87" s="11"/>
      <c r="CA87" s="305"/>
      <c r="CB87" s="311"/>
      <c r="CC87" s="312"/>
    </row>
    <row r="88" spans="2:81" ht="15.75" thickBot="1" x14ac:dyDescent="0.3">
      <c r="B88" s="88">
        <v>46128.51253472222</v>
      </c>
      <c r="C88" s="87">
        <v>851.83</v>
      </c>
      <c r="D88" s="494"/>
      <c r="E88" s="512" t="s">
        <v>2</v>
      </c>
      <c r="F88" s="513" t="s">
        <v>35</v>
      </c>
      <c r="G88" s="564" t="s">
        <v>185</v>
      </c>
      <c r="J88" s="501" t="s">
        <v>189</v>
      </c>
      <c r="K88" s="510"/>
      <c r="N88" s="472"/>
      <c r="O88" s="89">
        <v>46128</v>
      </c>
      <c r="P88" s="109">
        <v>0.51493055555555556</v>
      </c>
      <c r="Q88" s="87">
        <v>33.700000000000003</v>
      </c>
      <c r="R88" s="78" t="s">
        <v>14</v>
      </c>
      <c r="S88" s="87">
        <v>21.15</v>
      </c>
      <c r="T88" s="78" t="s">
        <v>45</v>
      </c>
      <c r="U88" s="608">
        <f t="shared" si="19"/>
        <v>12</v>
      </c>
      <c r="V88" s="609" t="str">
        <f t="shared" si="15"/>
        <v>-</v>
      </c>
      <c r="W88" s="609">
        <f t="shared" si="16"/>
        <v>21.15</v>
      </c>
      <c r="X88" s="609" t="str">
        <f t="shared" si="17"/>
        <v>-</v>
      </c>
      <c r="Y88" s="609" t="str">
        <f t="shared" si="18"/>
        <v>-</v>
      </c>
      <c r="AD88" s="615">
        <f t="shared" si="27"/>
        <v>46128.506249999999</v>
      </c>
      <c r="AE88" s="73">
        <f t="shared" si="28"/>
        <v>21.555</v>
      </c>
      <c r="AF88" s="608">
        <f t="shared" si="33"/>
        <v>12</v>
      </c>
      <c r="AG88" s="609" t="str">
        <f t="shared" si="29"/>
        <v>-</v>
      </c>
      <c r="AH88" s="609">
        <f t="shared" si="30"/>
        <v>21.555</v>
      </c>
      <c r="AI88" s="609" t="str">
        <f t="shared" si="31"/>
        <v>-</v>
      </c>
      <c r="AJ88" s="609" t="str">
        <f t="shared" si="32"/>
        <v>-</v>
      </c>
      <c r="AK88" s="247"/>
      <c r="AM88" s="446">
        <v>46128.507638888892</v>
      </c>
      <c r="AN88" s="447">
        <v>1</v>
      </c>
      <c r="AO88" s="447">
        <v>4</v>
      </c>
      <c r="AP88" s="447" t="s">
        <v>446</v>
      </c>
      <c r="AQ88" s="447">
        <v>457.37244099999998</v>
      </c>
      <c r="AR88" s="447">
        <v>132591</v>
      </c>
      <c r="AS88" s="447">
        <v>109963</v>
      </c>
      <c r="AT88" s="447">
        <v>21.562000000000001</v>
      </c>
      <c r="AV88" s="448">
        <v>46128.507638888892</v>
      </c>
      <c r="AW88" s="449">
        <v>1</v>
      </c>
      <c r="AX88" s="450">
        <v>4</v>
      </c>
      <c r="AY88" s="450" t="s">
        <v>446</v>
      </c>
      <c r="AZ88" s="451">
        <v>462</v>
      </c>
      <c r="BB88" s="74" t="str">
        <f t="shared" si="23"/>
        <v>--</v>
      </c>
      <c r="BC88" s="11">
        <f t="shared" si="24"/>
        <v>457.37244099999998</v>
      </c>
      <c r="BD88" s="319">
        <v>107</v>
      </c>
      <c r="BE88" s="74"/>
      <c r="BF88" s="324"/>
      <c r="BH88" s="74" t="str">
        <f t="shared" si="25"/>
        <v>--</v>
      </c>
      <c r="BI88" s="313">
        <f t="shared" si="26"/>
        <v>462</v>
      </c>
      <c r="BJ88" s="319">
        <v>107</v>
      </c>
      <c r="BK88" s="74"/>
      <c r="BL88" s="313"/>
      <c r="BQ88" s="305"/>
      <c r="BR88" s="11"/>
      <c r="BS88" s="11"/>
      <c r="BT88" s="11"/>
      <c r="CA88" s="305"/>
      <c r="CB88" s="311"/>
      <c r="CC88" s="312"/>
    </row>
    <row r="89" spans="2:81" ht="15.75" thickBot="1" x14ac:dyDescent="0.3">
      <c r="B89" s="88">
        <v>46128.51357638889</v>
      </c>
      <c r="C89" s="87">
        <v>851.79</v>
      </c>
      <c r="D89" s="494"/>
      <c r="E89" s="549">
        <f t="shared" ref="E89:F92" si="34">E79</f>
        <v>38.68564087499999</v>
      </c>
      <c r="F89" s="549">
        <f t="shared" si="34"/>
        <v>39.014586116074206</v>
      </c>
      <c r="G89" s="115">
        <f>ABS((F89-E89)/$K$90*100)</f>
        <v>6.5789048214843146E-2</v>
      </c>
      <c r="J89" s="551" t="s">
        <v>190</v>
      </c>
      <c r="K89" s="552" t="s">
        <v>328</v>
      </c>
      <c r="N89" s="472"/>
      <c r="O89" s="89">
        <v>46128</v>
      </c>
      <c r="P89" s="109">
        <v>0.515625</v>
      </c>
      <c r="Q89" s="87">
        <v>33.6</v>
      </c>
      <c r="R89" s="78" t="s">
        <v>14</v>
      </c>
      <c r="S89" s="87">
        <v>21.1</v>
      </c>
      <c r="T89" s="78" t="s">
        <v>45</v>
      </c>
      <c r="U89" s="608">
        <f t="shared" si="19"/>
        <v>12</v>
      </c>
      <c r="V89" s="609" t="str">
        <f t="shared" si="15"/>
        <v>-</v>
      </c>
      <c r="W89" s="609">
        <f t="shared" si="16"/>
        <v>21.1</v>
      </c>
      <c r="X89" s="609" t="str">
        <f t="shared" si="17"/>
        <v>-</v>
      </c>
      <c r="Y89" s="609" t="str">
        <f t="shared" si="18"/>
        <v>-</v>
      </c>
      <c r="AD89" s="615">
        <f t="shared" si="27"/>
        <v>46128.506944444445</v>
      </c>
      <c r="AE89" s="73">
        <f t="shared" si="28"/>
        <v>21.558</v>
      </c>
      <c r="AF89" s="608">
        <f t="shared" si="33"/>
        <v>12</v>
      </c>
      <c r="AG89" s="609" t="str">
        <f t="shared" si="29"/>
        <v>-</v>
      </c>
      <c r="AH89" s="609">
        <f t="shared" si="30"/>
        <v>21.558</v>
      </c>
      <c r="AI89" s="609" t="str">
        <f t="shared" si="31"/>
        <v>-</v>
      </c>
      <c r="AJ89" s="609" t="str">
        <f t="shared" si="32"/>
        <v>-</v>
      </c>
      <c r="AK89" s="247"/>
      <c r="AM89" s="446">
        <v>46128.507638888892</v>
      </c>
      <c r="AN89" s="447">
        <v>1</v>
      </c>
      <c r="AO89" s="447">
        <v>4</v>
      </c>
      <c r="AP89" s="447" t="s">
        <v>446</v>
      </c>
      <c r="AQ89" s="447">
        <v>454.83342599999997</v>
      </c>
      <c r="AR89" s="447">
        <v>131325</v>
      </c>
      <c r="AS89" s="447">
        <v>111036</v>
      </c>
      <c r="AT89" s="447">
        <v>21.564</v>
      </c>
      <c r="AV89" s="448">
        <v>46128.507638888892</v>
      </c>
      <c r="AW89" s="449">
        <v>1</v>
      </c>
      <c r="AX89" s="450">
        <v>4</v>
      </c>
      <c r="AY89" s="450" t="s">
        <v>446</v>
      </c>
      <c r="AZ89" s="451">
        <v>461</v>
      </c>
      <c r="BB89" s="74" t="str">
        <f t="shared" si="23"/>
        <v>--</v>
      </c>
      <c r="BC89" s="11">
        <f t="shared" si="24"/>
        <v>454.83342599999997</v>
      </c>
      <c r="BD89" s="319">
        <v>108</v>
      </c>
      <c r="BE89" s="74"/>
      <c r="BF89" s="324"/>
      <c r="BH89" s="74" t="str">
        <f t="shared" si="25"/>
        <v>--</v>
      </c>
      <c r="BI89" s="313">
        <f t="shared" si="26"/>
        <v>461</v>
      </c>
      <c r="BJ89" s="319">
        <v>108</v>
      </c>
      <c r="BK89" s="74"/>
      <c r="BL89" s="313"/>
      <c r="BQ89" s="305"/>
      <c r="BR89" s="11"/>
      <c r="BS89" s="11"/>
      <c r="BT89" s="11"/>
      <c r="CA89" s="305"/>
      <c r="CB89" s="311"/>
      <c r="CC89" s="312"/>
    </row>
    <row r="90" spans="2:81" ht="15.75" thickBot="1" x14ac:dyDescent="0.3">
      <c r="B90" s="88">
        <v>46128.514618055553</v>
      </c>
      <c r="C90" s="87">
        <v>851.75</v>
      </c>
      <c r="D90" s="494"/>
      <c r="E90" s="549">
        <f t="shared" si="34"/>
        <v>169.30036049999998</v>
      </c>
      <c r="F90" s="549">
        <f t="shared" si="34"/>
        <v>169.3635434283016</v>
      </c>
      <c r="G90" s="115">
        <f t="shared" ref="G90:G92" si="35">ABS((F90-E90)/$K$90*100)</f>
        <v>1.2636585660322908E-2</v>
      </c>
      <c r="J90" s="553">
        <f>Fotometro!B8</f>
        <v>1</v>
      </c>
      <c r="K90" s="554">
        <f>K57</f>
        <v>500</v>
      </c>
      <c r="N90" s="472"/>
      <c r="O90" s="89">
        <v>46128</v>
      </c>
      <c r="P90" s="109">
        <v>0.51631944444444444</v>
      </c>
      <c r="Q90" s="87">
        <v>33.1</v>
      </c>
      <c r="R90" s="78" t="s">
        <v>14</v>
      </c>
      <c r="S90" s="87">
        <v>21.05</v>
      </c>
      <c r="T90" s="78" t="s">
        <v>45</v>
      </c>
      <c r="U90" s="608">
        <f t="shared" si="19"/>
        <v>12</v>
      </c>
      <c r="V90" s="609" t="str">
        <f t="shared" si="15"/>
        <v>-</v>
      </c>
      <c r="W90" s="609">
        <f t="shared" si="16"/>
        <v>21.05</v>
      </c>
      <c r="X90" s="609" t="str">
        <f t="shared" si="17"/>
        <v>-</v>
      </c>
      <c r="Y90" s="609" t="str">
        <f t="shared" si="18"/>
        <v>-</v>
      </c>
      <c r="AD90" s="615">
        <f t="shared" si="27"/>
        <v>46128.506944444445</v>
      </c>
      <c r="AE90" s="73">
        <f t="shared" si="28"/>
        <v>21.561</v>
      </c>
      <c r="AF90" s="608">
        <f t="shared" si="33"/>
        <v>12</v>
      </c>
      <c r="AG90" s="609" t="str">
        <f t="shared" si="29"/>
        <v>-</v>
      </c>
      <c r="AH90" s="609">
        <f t="shared" si="30"/>
        <v>21.561</v>
      </c>
      <c r="AI90" s="609" t="str">
        <f t="shared" si="31"/>
        <v>-</v>
      </c>
      <c r="AJ90" s="609" t="str">
        <f t="shared" si="32"/>
        <v>-</v>
      </c>
      <c r="AK90" s="247"/>
      <c r="AM90" s="446">
        <v>46128.508333333331</v>
      </c>
      <c r="AN90" s="447">
        <v>1</v>
      </c>
      <c r="AO90" s="447">
        <v>4</v>
      </c>
      <c r="AP90" s="447" t="s">
        <v>446</v>
      </c>
      <c r="AQ90" s="447">
        <v>453.54175900000001</v>
      </c>
      <c r="AR90" s="447">
        <v>132600</v>
      </c>
      <c r="AS90" s="447">
        <v>109977</v>
      </c>
      <c r="AT90" s="447">
        <v>21.565999999999999</v>
      </c>
      <c r="AV90" s="448">
        <v>46128.508333333331</v>
      </c>
      <c r="AW90" s="449">
        <v>1</v>
      </c>
      <c r="AX90" s="450">
        <v>4</v>
      </c>
      <c r="AY90" s="450" t="s">
        <v>446</v>
      </c>
      <c r="AZ90" s="451">
        <v>460</v>
      </c>
      <c r="BB90" s="74" t="str">
        <f t="shared" si="23"/>
        <v>--</v>
      </c>
      <c r="BC90" s="11">
        <f t="shared" si="24"/>
        <v>453.54175900000001</v>
      </c>
      <c r="BD90" s="319">
        <v>111</v>
      </c>
      <c r="BE90" s="74"/>
      <c r="BF90" s="324"/>
      <c r="BH90" s="74" t="str">
        <f t="shared" si="25"/>
        <v>--</v>
      </c>
      <c r="BI90" s="313">
        <f t="shared" si="26"/>
        <v>460</v>
      </c>
      <c r="BJ90" s="319">
        <v>111</v>
      </c>
      <c r="BK90" s="74"/>
      <c r="BL90" s="313"/>
      <c r="BQ90" s="305"/>
      <c r="BR90" s="11"/>
      <c r="BS90" s="11"/>
      <c r="BT90" s="11"/>
      <c r="CA90" s="305"/>
      <c r="CB90" s="311"/>
      <c r="CC90" s="312"/>
    </row>
    <row r="91" spans="2:81" x14ac:dyDescent="0.25">
      <c r="B91" s="88">
        <v>46128.515659722223</v>
      </c>
      <c r="C91" s="87">
        <v>851.72</v>
      </c>
      <c r="D91" s="494"/>
      <c r="E91" s="549">
        <f t="shared" si="34"/>
        <v>314.66140649999994</v>
      </c>
      <c r="F91" s="549">
        <f t="shared" si="34"/>
        <v>314.7860294534122</v>
      </c>
      <c r="G91" s="115">
        <f t="shared" si="35"/>
        <v>2.4924590682451255E-2</v>
      </c>
      <c r="N91" s="472"/>
      <c r="O91" s="89">
        <v>46128</v>
      </c>
      <c r="P91" s="109">
        <v>0.51701388888888888</v>
      </c>
      <c r="Q91" s="87">
        <v>32.700000000000003</v>
      </c>
      <c r="R91" s="78" t="s">
        <v>14</v>
      </c>
      <c r="S91" s="87">
        <v>21.05</v>
      </c>
      <c r="T91" s="78" t="s">
        <v>45</v>
      </c>
      <c r="U91" s="608">
        <f t="shared" si="19"/>
        <v>12</v>
      </c>
      <c r="V91" s="609" t="str">
        <f t="shared" ref="V91:V154" si="36">IF(U91=$Q$13, S91, "-")</f>
        <v>-</v>
      </c>
      <c r="W91" s="609">
        <f t="shared" ref="W91:W154" si="37">IF(U91=$R$13, S91, "-")</f>
        <v>21.05</v>
      </c>
      <c r="X91" s="609" t="str">
        <f t="shared" ref="X91:X154" si="38">IF(U91=$S$13, S91, "-")</f>
        <v>-</v>
      </c>
      <c r="Y91" s="609" t="str">
        <f t="shared" ref="Y91:Y154" si="39">IF(U91=$T$13, S91, "-")</f>
        <v>-</v>
      </c>
      <c r="AD91" s="615">
        <f t="shared" si="27"/>
        <v>46128.507638888892</v>
      </c>
      <c r="AE91" s="73">
        <f t="shared" si="28"/>
        <v>21.562000000000001</v>
      </c>
      <c r="AF91" s="608">
        <f t="shared" si="33"/>
        <v>12</v>
      </c>
      <c r="AG91" s="609" t="str">
        <f t="shared" si="29"/>
        <v>-</v>
      </c>
      <c r="AH91" s="609">
        <f t="shared" si="30"/>
        <v>21.562000000000001</v>
      </c>
      <c r="AI91" s="609" t="str">
        <f t="shared" si="31"/>
        <v>-</v>
      </c>
      <c r="AJ91" s="609" t="str">
        <f t="shared" si="32"/>
        <v>-</v>
      </c>
      <c r="AK91" s="247"/>
      <c r="AM91" s="446">
        <v>46128.508333333331</v>
      </c>
      <c r="AN91" s="447">
        <v>1</v>
      </c>
      <c r="AO91" s="447">
        <v>4</v>
      </c>
      <c r="AP91" s="447" t="s">
        <v>446</v>
      </c>
      <c r="AQ91" s="447">
        <v>452.04034300000001</v>
      </c>
      <c r="AR91" s="447">
        <v>131340</v>
      </c>
      <c r="AS91" s="447">
        <v>111042</v>
      </c>
      <c r="AT91" s="447">
        <v>21.565999999999999</v>
      </c>
      <c r="AV91" s="448">
        <v>46128.508333333331</v>
      </c>
      <c r="AW91" s="449">
        <v>1</v>
      </c>
      <c r="AX91" s="450">
        <v>4</v>
      </c>
      <c r="AY91" s="450" t="s">
        <v>446</v>
      </c>
      <c r="AZ91" s="451">
        <v>459</v>
      </c>
      <c r="BB91" s="74" t="str">
        <f t="shared" si="23"/>
        <v>--</v>
      </c>
      <c r="BC91" s="11">
        <f t="shared" si="24"/>
        <v>452.04034300000001</v>
      </c>
      <c r="BD91" s="319">
        <v>112</v>
      </c>
      <c r="BE91" s="74"/>
      <c r="BF91" s="324"/>
      <c r="BH91" s="74" t="str">
        <f t="shared" si="25"/>
        <v>--</v>
      </c>
      <c r="BI91" s="313">
        <f t="shared" si="26"/>
        <v>459</v>
      </c>
      <c r="BJ91" s="319">
        <v>112</v>
      </c>
      <c r="BK91" s="74"/>
      <c r="BL91" s="313"/>
      <c r="BQ91" s="305"/>
      <c r="BR91" s="11"/>
      <c r="BS91" s="11"/>
      <c r="BT91" s="11"/>
      <c r="CA91" s="305"/>
      <c r="CB91" s="311"/>
      <c r="CC91" s="312"/>
    </row>
    <row r="92" spans="2:81" x14ac:dyDescent="0.25">
      <c r="B92" s="88">
        <v>46128.516701388886</v>
      </c>
      <c r="C92" s="87">
        <v>851.69</v>
      </c>
      <c r="D92" s="494"/>
      <c r="E92" s="549">
        <f t="shared" si="34"/>
        <v>447.74649637500005</v>
      </c>
      <c r="F92" s="549">
        <f t="shared" si="34"/>
        <v>447.60605704644007</v>
      </c>
      <c r="G92" s="115">
        <f t="shared" si="35"/>
        <v>2.8087865711995619E-2</v>
      </c>
      <c r="N92" s="472"/>
      <c r="O92" s="89">
        <v>46128</v>
      </c>
      <c r="P92" s="109">
        <v>0.51770833333333333</v>
      </c>
      <c r="Q92" s="87">
        <v>32.4</v>
      </c>
      <c r="R92" s="78" t="s">
        <v>14</v>
      </c>
      <c r="S92" s="87">
        <v>20.95</v>
      </c>
      <c r="T92" s="78" t="s">
        <v>45</v>
      </c>
      <c r="U92" s="608">
        <f t="shared" ref="U92:U155" si="40">IF(ISNUMBER(S92), HOUR(P92), "-")</f>
        <v>12</v>
      </c>
      <c r="V92" s="609" t="str">
        <f t="shared" si="36"/>
        <v>-</v>
      </c>
      <c r="W92" s="609">
        <f t="shared" si="37"/>
        <v>20.95</v>
      </c>
      <c r="X92" s="609" t="str">
        <f t="shared" si="38"/>
        <v>-</v>
      </c>
      <c r="Y92" s="609" t="str">
        <f t="shared" si="39"/>
        <v>-</v>
      </c>
      <c r="AD92" s="615">
        <f t="shared" si="27"/>
        <v>46128.507638888892</v>
      </c>
      <c r="AE92" s="73">
        <f t="shared" si="28"/>
        <v>21.564</v>
      </c>
      <c r="AF92" s="608">
        <f t="shared" si="33"/>
        <v>12</v>
      </c>
      <c r="AG92" s="609" t="str">
        <f t="shared" si="29"/>
        <v>-</v>
      </c>
      <c r="AH92" s="609">
        <f t="shared" si="30"/>
        <v>21.564</v>
      </c>
      <c r="AI92" s="609" t="str">
        <f t="shared" si="31"/>
        <v>-</v>
      </c>
      <c r="AJ92" s="609" t="str">
        <f t="shared" si="32"/>
        <v>-</v>
      </c>
      <c r="AK92" s="247"/>
      <c r="AM92" s="446">
        <v>46128.509027777778</v>
      </c>
      <c r="AN92" s="447">
        <v>1</v>
      </c>
      <c r="AO92" s="447">
        <v>4</v>
      </c>
      <c r="AP92" s="447" t="s">
        <v>446</v>
      </c>
      <c r="AQ92" s="447">
        <v>451.50335100000001</v>
      </c>
      <c r="AR92" s="447">
        <v>132617</v>
      </c>
      <c r="AS92" s="447">
        <v>109994</v>
      </c>
      <c r="AT92" s="447">
        <v>21.567</v>
      </c>
      <c r="AV92" s="448">
        <v>46128.509027777778</v>
      </c>
      <c r="AW92" s="449">
        <v>1</v>
      </c>
      <c r="AX92" s="450">
        <v>4</v>
      </c>
      <c r="AY92" s="450" t="s">
        <v>446</v>
      </c>
      <c r="AZ92" s="451">
        <v>457</v>
      </c>
      <c r="BB92" s="74" t="str">
        <f t="shared" si="23"/>
        <v>--</v>
      </c>
      <c r="BC92" s="11">
        <f t="shared" si="24"/>
        <v>451.50335100000001</v>
      </c>
      <c r="BD92" s="319">
        <v>113</v>
      </c>
      <c r="BE92" s="74"/>
      <c r="BF92" s="324"/>
      <c r="BH92" s="74" t="str">
        <f t="shared" si="25"/>
        <v>--</v>
      </c>
      <c r="BI92" s="313">
        <f t="shared" si="26"/>
        <v>457</v>
      </c>
      <c r="BJ92" s="319">
        <v>113</v>
      </c>
      <c r="BK92" s="74"/>
      <c r="BL92" s="313"/>
      <c r="BQ92" s="305"/>
      <c r="BR92" s="11"/>
      <c r="BS92" s="11"/>
      <c r="BT92" s="11"/>
      <c r="CA92" s="305"/>
      <c r="CB92" s="311"/>
      <c r="CC92" s="312"/>
    </row>
    <row r="93" spans="2:81" ht="15.75" thickBot="1" x14ac:dyDescent="0.3">
      <c r="B93" s="88">
        <v>46128.517743055556</v>
      </c>
      <c r="C93" s="87">
        <v>851.64</v>
      </c>
      <c r="D93" s="494"/>
      <c r="N93" s="472"/>
      <c r="O93" s="89">
        <v>46128</v>
      </c>
      <c r="P93" s="109">
        <v>0.51840277777777777</v>
      </c>
      <c r="Q93" s="87">
        <v>32.200000000000003</v>
      </c>
      <c r="R93" s="78" t="s">
        <v>14</v>
      </c>
      <c r="S93" s="87">
        <v>20.95</v>
      </c>
      <c r="T93" s="78" t="s">
        <v>45</v>
      </c>
      <c r="U93" s="608">
        <f t="shared" si="40"/>
        <v>12</v>
      </c>
      <c r="V93" s="609" t="str">
        <f t="shared" si="36"/>
        <v>-</v>
      </c>
      <c r="W93" s="609">
        <f t="shared" si="37"/>
        <v>20.95</v>
      </c>
      <c r="X93" s="609" t="str">
        <f t="shared" si="38"/>
        <v>-</v>
      </c>
      <c r="Y93" s="609" t="str">
        <f t="shared" si="39"/>
        <v>-</v>
      </c>
      <c r="AD93" s="615">
        <f t="shared" si="27"/>
        <v>46128.508333333331</v>
      </c>
      <c r="AE93" s="73">
        <f t="shared" si="28"/>
        <v>21.565999999999999</v>
      </c>
      <c r="AF93" s="608">
        <f t="shared" si="33"/>
        <v>12</v>
      </c>
      <c r="AG93" s="609" t="str">
        <f t="shared" si="29"/>
        <v>-</v>
      </c>
      <c r="AH93" s="609">
        <f t="shared" si="30"/>
        <v>21.565999999999999</v>
      </c>
      <c r="AI93" s="609" t="str">
        <f t="shared" si="31"/>
        <v>-</v>
      </c>
      <c r="AJ93" s="609" t="str">
        <f t="shared" si="32"/>
        <v>-</v>
      </c>
      <c r="AK93" s="247"/>
      <c r="AM93" s="446">
        <v>46128.509027777778</v>
      </c>
      <c r="AN93" s="447">
        <v>1</v>
      </c>
      <c r="AO93" s="447">
        <v>4</v>
      </c>
      <c r="AP93" s="447" t="s">
        <v>446</v>
      </c>
      <c r="AQ93" s="447">
        <v>450.764431</v>
      </c>
      <c r="AR93" s="447">
        <v>131359</v>
      </c>
      <c r="AS93" s="447">
        <v>111055</v>
      </c>
      <c r="AT93" s="447">
        <v>21.567</v>
      </c>
      <c r="AV93" s="448">
        <v>46128.509027777778</v>
      </c>
      <c r="AW93" s="449">
        <v>1</v>
      </c>
      <c r="AX93" s="450">
        <v>4</v>
      </c>
      <c r="AY93" s="450" t="s">
        <v>446</v>
      </c>
      <c r="AZ93" s="451">
        <v>456</v>
      </c>
      <c r="BB93" s="74" t="str">
        <f t="shared" si="23"/>
        <v>--</v>
      </c>
      <c r="BC93" s="11">
        <f t="shared" si="24"/>
        <v>450.764431</v>
      </c>
      <c r="BD93" s="319">
        <v>114</v>
      </c>
      <c r="BE93" s="74"/>
      <c r="BF93" s="324"/>
      <c r="BH93" s="74" t="str">
        <f t="shared" si="25"/>
        <v>--</v>
      </c>
      <c r="BI93" s="313">
        <f t="shared" si="26"/>
        <v>456</v>
      </c>
      <c r="BJ93" s="319">
        <v>114</v>
      </c>
      <c r="BK93" s="74"/>
      <c r="BL93" s="313"/>
      <c r="BQ93" s="305"/>
      <c r="BR93" s="11"/>
      <c r="BS93" s="11"/>
      <c r="BT93" s="11"/>
      <c r="CA93" s="305"/>
      <c r="CB93" s="311"/>
      <c r="CC93" s="312"/>
    </row>
    <row r="94" spans="2:81" ht="30.75" thickBot="1" x14ac:dyDescent="0.3">
      <c r="B94" s="88">
        <v>46128.518784722219</v>
      </c>
      <c r="C94" s="87">
        <v>851.6</v>
      </c>
      <c r="D94" s="494"/>
      <c r="E94" s="555" t="s">
        <v>199</v>
      </c>
      <c r="F94" s="556" t="s">
        <v>200</v>
      </c>
      <c r="G94" s="556" t="s">
        <v>186</v>
      </c>
      <c r="H94" s="556" t="s">
        <v>187</v>
      </c>
      <c r="I94" s="1022" t="s">
        <v>188</v>
      </c>
      <c r="J94" s="1023"/>
      <c r="N94" s="472"/>
      <c r="O94" s="89">
        <v>46128</v>
      </c>
      <c r="P94" s="109">
        <v>0.51909722222222221</v>
      </c>
      <c r="Q94" s="87">
        <v>32.1</v>
      </c>
      <c r="R94" s="78" t="s">
        <v>14</v>
      </c>
      <c r="S94" s="87">
        <v>20.9</v>
      </c>
      <c r="T94" s="78" t="s">
        <v>45</v>
      </c>
      <c r="U94" s="608">
        <f t="shared" si="40"/>
        <v>12</v>
      </c>
      <c r="V94" s="609" t="str">
        <f t="shared" si="36"/>
        <v>-</v>
      </c>
      <c r="W94" s="609">
        <f t="shared" si="37"/>
        <v>20.9</v>
      </c>
      <c r="X94" s="609" t="str">
        <f t="shared" si="38"/>
        <v>-</v>
      </c>
      <c r="Y94" s="609" t="str">
        <f t="shared" si="39"/>
        <v>-</v>
      </c>
      <c r="AD94" s="615">
        <f t="shared" si="27"/>
        <v>46128.508333333331</v>
      </c>
      <c r="AE94" s="73">
        <f t="shared" si="28"/>
        <v>21.565999999999999</v>
      </c>
      <c r="AF94" s="608">
        <f t="shared" si="33"/>
        <v>12</v>
      </c>
      <c r="AG94" s="609" t="str">
        <f t="shared" si="29"/>
        <v>-</v>
      </c>
      <c r="AH94" s="609">
        <f t="shared" si="30"/>
        <v>21.565999999999999</v>
      </c>
      <c r="AI94" s="609" t="str">
        <f t="shared" si="31"/>
        <v>-</v>
      </c>
      <c r="AJ94" s="609" t="str">
        <f t="shared" si="32"/>
        <v>-</v>
      </c>
      <c r="AK94" s="247"/>
      <c r="AM94" s="446">
        <v>46128.509722222225</v>
      </c>
      <c r="AN94" s="447">
        <v>1</v>
      </c>
      <c r="AO94" s="447">
        <v>4</v>
      </c>
      <c r="AP94" s="447" t="s">
        <v>446</v>
      </c>
      <c r="AQ94" s="447">
        <v>450.64124399999997</v>
      </c>
      <c r="AR94" s="447">
        <v>132629</v>
      </c>
      <c r="AS94" s="447">
        <v>110005</v>
      </c>
      <c r="AT94" s="447">
        <v>21.568000000000001</v>
      </c>
      <c r="AV94" s="448">
        <v>46128.509722222225</v>
      </c>
      <c r="AW94" s="449">
        <v>1</v>
      </c>
      <c r="AX94" s="450">
        <v>4</v>
      </c>
      <c r="AY94" s="450" t="s">
        <v>446</v>
      </c>
      <c r="AZ94" s="451">
        <v>456</v>
      </c>
      <c r="BB94" s="74" t="str">
        <f t="shared" si="23"/>
        <v>--</v>
      </c>
      <c r="BC94" s="11">
        <f t="shared" si="24"/>
        <v>450.64124399999997</v>
      </c>
      <c r="BD94" s="319">
        <v>115</v>
      </c>
      <c r="BE94" s="74"/>
      <c r="BF94" s="324"/>
      <c r="BH94" s="74" t="str">
        <f t="shared" si="25"/>
        <v>--</v>
      </c>
      <c r="BI94" s="313">
        <f t="shared" si="26"/>
        <v>456</v>
      </c>
      <c r="BJ94" s="319">
        <v>115</v>
      </c>
      <c r="BK94" s="74"/>
      <c r="BL94" s="313"/>
      <c r="BQ94" s="305"/>
      <c r="BR94" s="11"/>
      <c r="BS94" s="11"/>
      <c r="BT94" s="11"/>
      <c r="CA94" s="305"/>
      <c r="CB94" s="311"/>
      <c r="CC94" s="312"/>
    </row>
    <row r="95" spans="2:81" x14ac:dyDescent="0.25">
      <c r="B95" s="88">
        <v>46128.519826388889</v>
      </c>
      <c r="C95" s="87">
        <v>851.56</v>
      </c>
      <c r="D95" s="494"/>
      <c r="E95" s="557">
        <f>F89</f>
        <v>39.014586116074206</v>
      </c>
      <c r="F95" s="557">
        <f>F89</f>
        <v>39.014586116074206</v>
      </c>
      <c r="G95" s="558">
        <f>ABS((E95-E89)/$K$90*100)</f>
        <v>6.5789048214843146E-2</v>
      </c>
      <c r="H95" s="558">
        <f>ABS((F95-E89)/$K$90*100)</f>
        <v>6.5789048214843146E-2</v>
      </c>
      <c r="I95" s="1020" t="str">
        <f>IF(AND(G95&lt;$J$90,H95&lt;$J$90),"Dentro especif.","fuera especif.")</f>
        <v>Dentro especif.</v>
      </c>
      <c r="J95" s="1021"/>
      <c r="N95" s="472"/>
      <c r="O95" s="89">
        <v>46128</v>
      </c>
      <c r="P95" s="109">
        <v>0.51979166666666665</v>
      </c>
      <c r="Q95" s="87">
        <v>32</v>
      </c>
      <c r="R95" s="78" t="s">
        <v>14</v>
      </c>
      <c r="S95" s="87">
        <v>20.9</v>
      </c>
      <c r="T95" s="78" t="s">
        <v>45</v>
      </c>
      <c r="U95" s="608">
        <f t="shared" si="40"/>
        <v>12</v>
      </c>
      <c r="V95" s="609" t="str">
        <f t="shared" si="36"/>
        <v>-</v>
      </c>
      <c r="W95" s="609">
        <f t="shared" si="37"/>
        <v>20.9</v>
      </c>
      <c r="X95" s="609" t="str">
        <f t="shared" si="38"/>
        <v>-</v>
      </c>
      <c r="Y95" s="609" t="str">
        <f t="shared" si="39"/>
        <v>-</v>
      </c>
      <c r="AD95" s="615">
        <f t="shared" si="27"/>
        <v>46128.509027777778</v>
      </c>
      <c r="AE95" s="73">
        <f t="shared" si="28"/>
        <v>21.567</v>
      </c>
      <c r="AF95" s="608">
        <f t="shared" si="33"/>
        <v>12</v>
      </c>
      <c r="AG95" s="609" t="str">
        <f t="shared" si="29"/>
        <v>-</v>
      </c>
      <c r="AH95" s="609">
        <f t="shared" si="30"/>
        <v>21.567</v>
      </c>
      <c r="AI95" s="609" t="str">
        <f t="shared" si="31"/>
        <v>-</v>
      </c>
      <c r="AJ95" s="609" t="str">
        <f t="shared" si="32"/>
        <v>-</v>
      </c>
      <c r="AK95" s="247"/>
      <c r="AM95" s="446">
        <v>46128.509722222225</v>
      </c>
      <c r="AN95" s="447">
        <v>1</v>
      </c>
      <c r="AO95" s="447">
        <v>4</v>
      </c>
      <c r="AP95" s="447" t="s">
        <v>446</v>
      </c>
      <c r="AQ95" s="447">
        <v>450.00039500000003</v>
      </c>
      <c r="AR95" s="447">
        <v>131381</v>
      </c>
      <c r="AS95" s="447">
        <v>111071</v>
      </c>
      <c r="AT95" s="447">
        <v>21.568000000000001</v>
      </c>
      <c r="AV95" s="448">
        <v>46128.509722222225</v>
      </c>
      <c r="AW95" s="449">
        <v>1</v>
      </c>
      <c r="AX95" s="450">
        <v>4</v>
      </c>
      <c r="AY95" s="450" t="s">
        <v>446</v>
      </c>
      <c r="AZ95" s="451">
        <v>455</v>
      </c>
      <c r="BB95" s="74" t="str">
        <f t="shared" si="23"/>
        <v>--</v>
      </c>
      <c r="BC95" s="11">
        <f t="shared" si="24"/>
        <v>450.00039500000003</v>
      </c>
      <c r="BD95" s="319">
        <v>116</v>
      </c>
      <c r="BE95" s="74"/>
      <c r="BF95" s="324"/>
      <c r="BH95" s="74" t="str">
        <f t="shared" si="25"/>
        <v>--</v>
      </c>
      <c r="BI95" s="313">
        <f t="shared" si="26"/>
        <v>455</v>
      </c>
      <c r="BJ95" s="319">
        <v>116</v>
      </c>
      <c r="BK95" s="74"/>
      <c r="BL95" s="313"/>
      <c r="BQ95" s="305"/>
      <c r="BR95" s="11"/>
      <c r="BS95" s="11"/>
      <c r="BT95" s="11"/>
      <c r="CA95" s="305"/>
      <c r="CB95" s="311"/>
      <c r="CC95" s="312"/>
    </row>
    <row r="96" spans="2:81" x14ac:dyDescent="0.25">
      <c r="B96" s="88">
        <v>46128.520868055559</v>
      </c>
      <c r="C96" s="87">
        <v>851.54</v>
      </c>
      <c r="D96" s="494"/>
      <c r="E96" s="57">
        <f>F90</f>
        <v>169.3635434283016</v>
      </c>
      <c r="F96" s="57">
        <f>F90</f>
        <v>169.3635434283016</v>
      </c>
      <c r="G96" s="558">
        <f t="shared" ref="G96:G98" si="41">ABS((E96-E90)/$K$90*100)</f>
        <v>1.2636585660322908E-2</v>
      </c>
      <c r="H96" s="558">
        <f t="shared" ref="H96:H98" si="42">ABS((F96-E90)/$K$90*100)</f>
        <v>1.2636585660322908E-2</v>
      </c>
      <c r="I96" s="1020" t="str">
        <f t="shared" ref="I96:I98" si="43">IF(AND(G96&lt;$J$90,H96&lt;$J$90),"Dentro especif.","fuera especif.")</f>
        <v>Dentro especif.</v>
      </c>
      <c r="J96" s="1021"/>
      <c r="N96" s="472"/>
      <c r="O96" s="89">
        <v>46128</v>
      </c>
      <c r="P96" s="109">
        <v>0.52048611111111109</v>
      </c>
      <c r="Q96" s="87">
        <v>31.8</v>
      </c>
      <c r="R96" s="78" t="s">
        <v>14</v>
      </c>
      <c r="S96" s="87">
        <v>20.85</v>
      </c>
      <c r="T96" s="78" t="s">
        <v>45</v>
      </c>
      <c r="U96" s="608">
        <f t="shared" si="40"/>
        <v>12</v>
      </c>
      <c r="V96" s="609" t="str">
        <f t="shared" si="36"/>
        <v>-</v>
      </c>
      <c r="W96" s="609">
        <f t="shared" si="37"/>
        <v>20.85</v>
      </c>
      <c r="X96" s="609" t="str">
        <f t="shared" si="38"/>
        <v>-</v>
      </c>
      <c r="Y96" s="609" t="str">
        <f t="shared" si="39"/>
        <v>-</v>
      </c>
      <c r="AD96" s="615">
        <f t="shared" si="27"/>
        <v>46128.509027777778</v>
      </c>
      <c r="AE96" s="73">
        <f t="shared" si="28"/>
        <v>21.567</v>
      </c>
      <c r="AF96" s="608">
        <f t="shared" si="33"/>
        <v>12</v>
      </c>
      <c r="AG96" s="609" t="str">
        <f t="shared" si="29"/>
        <v>-</v>
      </c>
      <c r="AH96" s="609">
        <f t="shared" si="30"/>
        <v>21.567</v>
      </c>
      <c r="AI96" s="609" t="str">
        <f t="shared" si="31"/>
        <v>-</v>
      </c>
      <c r="AJ96" s="609" t="str">
        <f t="shared" si="32"/>
        <v>-</v>
      </c>
      <c r="AK96" s="247"/>
      <c r="AM96" s="446">
        <v>46128.510416666664</v>
      </c>
      <c r="AN96" s="447">
        <v>1</v>
      </c>
      <c r="AO96" s="447">
        <v>4</v>
      </c>
      <c r="AP96" s="447" t="s">
        <v>446</v>
      </c>
      <c r="AQ96" s="447">
        <v>449.65071399999999</v>
      </c>
      <c r="AR96" s="447">
        <v>132641</v>
      </c>
      <c r="AS96" s="447">
        <v>110017</v>
      </c>
      <c r="AT96" s="447">
        <v>21.567</v>
      </c>
      <c r="AV96" s="448">
        <v>46128.510416666664</v>
      </c>
      <c r="AW96" s="449">
        <v>1</v>
      </c>
      <c r="AX96" s="450">
        <v>4</v>
      </c>
      <c r="AY96" s="450" t="s">
        <v>446</v>
      </c>
      <c r="AZ96" s="451">
        <v>455</v>
      </c>
      <c r="BB96" s="74" t="str">
        <f t="shared" si="23"/>
        <v>--</v>
      </c>
      <c r="BC96" s="11">
        <f t="shared" si="24"/>
        <v>449.65071399999999</v>
      </c>
      <c r="BD96" s="319">
        <v>117</v>
      </c>
      <c r="BE96" s="74"/>
      <c r="BF96" s="324"/>
      <c r="BH96" s="74" t="str">
        <f t="shared" si="25"/>
        <v>--</v>
      </c>
      <c r="BI96" s="313">
        <f t="shared" si="26"/>
        <v>455</v>
      </c>
      <c r="BJ96" s="319">
        <v>117</v>
      </c>
      <c r="BK96" s="74"/>
      <c r="BL96" s="313"/>
      <c r="BQ96" s="305"/>
      <c r="BR96" s="11"/>
      <c r="BS96" s="11"/>
      <c r="BT96" s="11"/>
      <c r="CA96" s="305"/>
      <c r="CB96" s="311"/>
      <c r="CC96" s="312"/>
    </row>
    <row r="97" spans="2:81" ht="15" customHeight="1" x14ac:dyDescent="0.25">
      <c r="B97" s="88">
        <v>46128.521909722222</v>
      </c>
      <c r="C97" s="87">
        <v>851.51</v>
      </c>
      <c r="D97" s="494"/>
      <c r="E97" s="565">
        <f>F91</f>
        <v>314.7860294534122</v>
      </c>
      <c r="F97" s="57">
        <f>F91</f>
        <v>314.7860294534122</v>
      </c>
      <c r="G97" s="558">
        <f t="shared" si="41"/>
        <v>2.4924590682451255E-2</v>
      </c>
      <c r="H97" s="558">
        <f t="shared" si="42"/>
        <v>2.4924590682451255E-2</v>
      </c>
      <c r="I97" s="1020" t="str">
        <f t="shared" si="43"/>
        <v>Dentro especif.</v>
      </c>
      <c r="J97" s="1021"/>
      <c r="N97" s="472"/>
      <c r="O97" s="89">
        <v>46128</v>
      </c>
      <c r="P97" s="109">
        <v>0.52118055555555554</v>
      </c>
      <c r="Q97" s="87">
        <v>31.6</v>
      </c>
      <c r="R97" s="78" t="s">
        <v>14</v>
      </c>
      <c r="S97" s="87">
        <v>20.85</v>
      </c>
      <c r="T97" s="78" t="s">
        <v>45</v>
      </c>
      <c r="U97" s="608">
        <f t="shared" si="40"/>
        <v>12</v>
      </c>
      <c r="V97" s="609" t="str">
        <f t="shared" si="36"/>
        <v>-</v>
      </c>
      <c r="W97" s="609">
        <f t="shared" si="37"/>
        <v>20.85</v>
      </c>
      <c r="X97" s="609" t="str">
        <f t="shared" si="38"/>
        <v>-</v>
      </c>
      <c r="Y97" s="609" t="str">
        <f t="shared" si="39"/>
        <v>-</v>
      </c>
      <c r="AD97" s="615">
        <f t="shared" si="27"/>
        <v>46128.509722222225</v>
      </c>
      <c r="AE97" s="73">
        <f t="shared" si="28"/>
        <v>21.568000000000001</v>
      </c>
      <c r="AF97" s="608">
        <f t="shared" si="33"/>
        <v>12</v>
      </c>
      <c r="AG97" s="609" t="str">
        <f t="shared" si="29"/>
        <v>-</v>
      </c>
      <c r="AH97" s="609">
        <f t="shared" si="30"/>
        <v>21.568000000000001</v>
      </c>
      <c r="AI97" s="609" t="str">
        <f t="shared" si="31"/>
        <v>-</v>
      </c>
      <c r="AJ97" s="609" t="str">
        <f t="shared" si="32"/>
        <v>-</v>
      </c>
      <c r="AK97" s="247"/>
      <c r="AM97" s="446">
        <v>46128.510416666664</v>
      </c>
      <c r="AN97" s="447">
        <v>1</v>
      </c>
      <c r="AO97" s="447">
        <v>4</v>
      </c>
      <c r="AP97" s="447" t="s">
        <v>446</v>
      </c>
      <c r="AQ97" s="447">
        <v>448.69239900000002</v>
      </c>
      <c r="AR97" s="447">
        <v>131393</v>
      </c>
      <c r="AS97" s="447">
        <v>111077</v>
      </c>
      <c r="AT97" s="447">
        <v>21.568000000000001</v>
      </c>
      <c r="AV97" s="448">
        <v>46128.510416666664</v>
      </c>
      <c r="AW97" s="449">
        <v>1</v>
      </c>
      <c r="AX97" s="450">
        <v>4</v>
      </c>
      <c r="AY97" s="450" t="s">
        <v>446</v>
      </c>
      <c r="AZ97" s="451">
        <v>455</v>
      </c>
      <c r="BB97" s="74" t="str">
        <f t="shared" si="23"/>
        <v>--</v>
      </c>
      <c r="BC97" s="11">
        <f t="shared" si="24"/>
        <v>448.69239900000002</v>
      </c>
      <c r="BD97" s="319">
        <v>118</v>
      </c>
      <c r="BE97" s="74"/>
      <c r="BF97" s="324"/>
      <c r="BH97" s="74" t="str">
        <f t="shared" si="25"/>
        <v>--</v>
      </c>
      <c r="BI97" s="313">
        <f t="shared" si="26"/>
        <v>455</v>
      </c>
      <c r="BJ97" s="319">
        <v>118</v>
      </c>
      <c r="BK97" s="74"/>
      <c r="BL97" s="313"/>
      <c r="BQ97" s="305"/>
      <c r="BR97" s="11"/>
      <c r="BS97" s="11"/>
      <c r="BT97" s="11"/>
      <c r="CA97" s="305"/>
      <c r="CB97" s="311"/>
      <c r="CC97" s="312"/>
    </row>
    <row r="98" spans="2:81" ht="15.75" customHeight="1" x14ac:dyDescent="0.25">
      <c r="B98" s="88">
        <v>46128.522951388892</v>
      </c>
      <c r="C98" s="87">
        <v>851.46</v>
      </c>
      <c r="D98" s="494"/>
      <c r="E98" s="57">
        <f>F92</f>
        <v>447.60605704644007</v>
      </c>
      <c r="F98" s="566">
        <f>F92</f>
        <v>447.60605704644007</v>
      </c>
      <c r="G98" s="558">
        <f t="shared" si="41"/>
        <v>2.8087865711995619E-2</v>
      </c>
      <c r="H98" s="558">
        <f t="shared" si="42"/>
        <v>2.8087865711995619E-2</v>
      </c>
      <c r="I98" s="1020" t="str">
        <f t="shared" si="43"/>
        <v>Dentro especif.</v>
      </c>
      <c r="J98" s="1021"/>
      <c r="N98" s="472"/>
      <c r="O98" s="89">
        <v>46128</v>
      </c>
      <c r="P98" s="109">
        <v>0.52187499999999998</v>
      </c>
      <c r="Q98" s="87">
        <v>31.4</v>
      </c>
      <c r="R98" s="78" t="s">
        <v>14</v>
      </c>
      <c r="S98" s="87">
        <v>20.85</v>
      </c>
      <c r="T98" s="78" t="s">
        <v>45</v>
      </c>
      <c r="U98" s="608">
        <f t="shared" si="40"/>
        <v>12</v>
      </c>
      <c r="V98" s="609" t="str">
        <f t="shared" si="36"/>
        <v>-</v>
      </c>
      <c r="W98" s="609">
        <f t="shared" si="37"/>
        <v>20.85</v>
      </c>
      <c r="X98" s="609" t="str">
        <f t="shared" si="38"/>
        <v>-</v>
      </c>
      <c r="Y98" s="609" t="str">
        <f t="shared" si="39"/>
        <v>-</v>
      </c>
      <c r="AD98" s="615">
        <f t="shared" si="27"/>
        <v>46128.509722222225</v>
      </c>
      <c r="AE98" s="73">
        <f t="shared" si="28"/>
        <v>21.568000000000001</v>
      </c>
      <c r="AF98" s="608">
        <f t="shared" si="33"/>
        <v>12</v>
      </c>
      <c r="AG98" s="609" t="str">
        <f t="shared" si="29"/>
        <v>-</v>
      </c>
      <c r="AH98" s="609">
        <f t="shared" si="30"/>
        <v>21.568000000000001</v>
      </c>
      <c r="AI98" s="609" t="str">
        <f t="shared" si="31"/>
        <v>-</v>
      </c>
      <c r="AJ98" s="609" t="str">
        <f t="shared" si="32"/>
        <v>-</v>
      </c>
      <c r="AK98" s="247"/>
      <c r="AM98" s="446">
        <v>46128.511111111111</v>
      </c>
      <c r="AN98" s="447">
        <v>1</v>
      </c>
      <c r="AO98" s="447">
        <v>4</v>
      </c>
      <c r="AP98" s="447" t="s">
        <v>446</v>
      </c>
      <c r="AQ98" s="447">
        <v>448.63748900000002</v>
      </c>
      <c r="AR98" s="447">
        <v>132651</v>
      </c>
      <c r="AS98" s="447">
        <v>110026</v>
      </c>
      <c r="AT98" s="447">
        <v>21.568999999999999</v>
      </c>
      <c r="AV98" s="448">
        <v>46128.511111111111</v>
      </c>
      <c r="AW98" s="449">
        <v>1</v>
      </c>
      <c r="AX98" s="450">
        <v>4</v>
      </c>
      <c r="AY98" s="450" t="s">
        <v>446</v>
      </c>
      <c r="AZ98" s="451">
        <v>455</v>
      </c>
      <c r="BB98" s="74" t="str">
        <f t="shared" si="23"/>
        <v>--</v>
      </c>
      <c r="BC98" s="11">
        <f t="shared" si="24"/>
        <v>448.63748900000002</v>
      </c>
      <c r="BF98" s="324"/>
      <c r="BH98" s="74" t="str">
        <f t="shared" si="25"/>
        <v>--</v>
      </c>
      <c r="BI98" s="313">
        <f t="shared" si="26"/>
        <v>455</v>
      </c>
      <c r="BL98" s="313"/>
      <c r="BQ98" s="305"/>
      <c r="BR98" s="11"/>
      <c r="BS98" s="11"/>
      <c r="BT98" s="11"/>
      <c r="CA98" s="305"/>
      <c r="CB98" s="311"/>
      <c r="CC98" s="312"/>
    </row>
    <row r="99" spans="2:81" x14ac:dyDescent="0.25">
      <c r="B99" s="88">
        <v>46128.523993055554</v>
      </c>
      <c r="C99" s="87">
        <v>851.44</v>
      </c>
      <c r="D99" s="494"/>
      <c r="E99" s="550" t="s">
        <v>201</v>
      </c>
      <c r="N99" s="472"/>
      <c r="O99" s="89">
        <v>46128</v>
      </c>
      <c r="P99" s="109">
        <v>0.52256944444444442</v>
      </c>
      <c r="Q99" s="87">
        <v>31.1</v>
      </c>
      <c r="R99" s="78" t="s">
        <v>14</v>
      </c>
      <c r="S99" s="87">
        <v>20.85</v>
      </c>
      <c r="T99" s="78" t="s">
        <v>45</v>
      </c>
      <c r="U99" s="608">
        <f t="shared" si="40"/>
        <v>12</v>
      </c>
      <c r="V99" s="609" t="str">
        <f t="shared" si="36"/>
        <v>-</v>
      </c>
      <c r="W99" s="609">
        <f t="shared" si="37"/>
        <v>20.85</v>
      </c>
      <c r="X99" s="609" t="str">
        <f t="shared" si="38"/>
        <v>-</v>
      </c>
      <c r="Y99" s="609" t="str">
        <f t="shared" si="39"/>
        <v>-</v>
      </c>
      <c r="AD99" s="615">
        <f t="shared" si="27"/>
        <v>46128.510416666664</v>
      </c>
      <c r="AE99" s="73">
        <f t="shared" si="28"/>
        <v>21.567</v>
      </c>
      <c r="AF99" s="608">
        <f t="shared" si="33"/>
        <v>12</v>
      </c>
      <c r="AG99" s="609" t="str">
        <f t="shared" si="29"/>
        <v>-</v>
      </c>
      <c r="AH99" s="609">
        <f t="shared" si="30"/>
        <v>21.567</v>
      </c>
      <c r="AI99" s="609" t="str">
        <f t="shared" si="31"/>
        <v>-</v>
      </c>
      <c r="AJ99" s="609" t="str">
        <f t="shared" si="32"/>
        <v>-</v>
      </c>
      <c r="AK99" s="247"/>
      <c r="AM99" s="446">
        <v>46128.511111111111</v>
      </c>
      <c r="AN99" s="447">
        <v>1</v>
      </c>
      <c r="AO99" s="447">
        <v>4</v>
      </c>
      <c r="AP99" s="447" t="s">
        <v>446</v>
      </c>
      <c r="AQ99" s="447">
        <v>448.51333899999997</v>
      </c>
      <c r="AR99" s="447">
        <v>131398</v>
      </c>
      <c r="AS99" s="447">
        <v>111081</v>
      </c>
      <c r="AT99" s="447">
        <v>21.571000000000002</v>
      </c>
      <c r="AV99" s="448">
        <v>46128.511111111111</v>
      </c>
      <c r="AW99" s="449">
        <v>1</v>
      </c>
      <c r="AX99" s="450">
        <v>4</v>
      </c>
      <c r="AY99" s="450" t="s">
        <v>446</v>
      </c>
      <c r="AZ99" s="451">
        <v>454</v>
      </c>
      <c r="BB99" s="74" t="str">
        <f t="shared" si="23"/>
        <v>--</v>
      </c>
      <c r="BC99" s="11">
        <f t="shared" si="24"/>
        <v>448.51333899999997</v>
      </c>
      <c r="BF99" s="324"/>
      <c r="BH99" s="74" t="str">
        <f t="shared" si="25"/>
        <v>--</v>
      </c>
      <c r="BI99" s="313">
        <f t="shared" si="26"/>
        <v>454</v>
      </c>
      <c r="BL99" s="313"/>
      <c r="BQ99" s="305"/>
      <c r="BR99" s="11"/>
      <c r="BS99" s="11"/>
      <c r="BT99" s="11"/>
      <c r="CA99" s="305"/>
      <c r="CB99" s="311"/>
      <c r="CC99" s="312"/>
    </row>
    <row r="100" spans="2:81" x14ac:dyDescent="0.25">
      <c r="B100" s="88"/>
      <c r="C100" s="87"/>
      <c r="D100" s="494"/>
      <c r="N100" s="472"/>
      <c r="O100" s="89">
        <v>46128</v>
      </c>
      <c r="P100" s="109">
        <v>0.52326388888888886</v>
      </c>
      <c r="Q100" s="87">
        <v>30.9</v>
      </c>
      <c r="R100" s="78" t="s">
        <v>14</v>
      </c>
      <c r="S100" s="87">
        <v>20.8</v>
      </c>
      <c r="T100" s="78" t="s">
        <v>45</v>
      </c>
      <c r="U100" s="608">
        <f t="shared" si="40"/>
        <v>12</v>
      </c>
      <c r="V100" s="609" t="str">
        <f t="shared" si="36"/>
        <v>-</v>
      </c>
      <c r="W100" s="609">
        <f t="shared" si="37"/>
        <v>20.8</v>
      </c>
      <c r="X100" s="609" t="str">
        <f t="shared" si="38"/>
        <v>-</v>
      </c>
      <c r="Y100" s="609" t="str">
        <f t="shared" si="39"/>
        <v>-</v>
      </c>
      <c r="AD100" s="615">
        <f t="shared" si="27"/>
        <v>46128.510416666664</v>
      </c>
      <c r="AE100" s="73">
        <f t="shared" si="28"/>
        <v>21.568000000000001</v>
      </c>
      <c r="AF100" s="608">
        <f t="shared" si="33"/>
        <v>12</v>
      </c>
      <c r="AG100" s="609" t="str">
        <f t="shared" si="29"/>
        <v>-</v>
      </c>
      <c r="AH100" s="609">
        <f t="shared" si="30"/>
        <v>21.568000000000001</v>
      </c>
      <c r="AI100" s="609" t="str">
        <f t="shared" si="31"/>
        <v>-</v>
      </c>
      <c r="AJ100" s="609" t="str">
        <f t="shared" si="32"/>
        <v>-</v>
      </c>
      <c r="AK100" s="247"/>
      <c r="AM100" s="446">
        <v>46128.511805555558</v>
      </c>
      <c r="AN100" s="447">
        <v>1</v>
      </c>
      <c r="AO100" s="447">
        <v>4</v>
      </c>
      <c r="AP100" s="447" t="s">
        <v>446</v>
      </c>
      <c r="AQ100" s="447">
        <v>448.25169499999998</v>
      </c>
      <c r="AR100" s="447">
        <v>132655</v>
      </c>
      <c r="AS100" s="447">
        <v>110031</v>
      </c>
      <c r="AT100" s="447">
        <v>21.574000000000002</v>
      </c>
      <c r="AV100" s="448">
        <v>46128.511805555558</v>
      </c>
      <c r="AW100" s="449">
        <v>1</v>
      </c>
      <c r="AX100" s="450">
        <v>4</v>
      </c>
      <c r="AY100" s="450" t="s">
        <v>446</v>
      </c>
      <c r="AZ100" s="451">
        <v>454</v>
      </c>
      <c r="BB100" s="74" t="str">
        <f t="shared" si="23"/>
        <v>--</v>
      </c>
      <c r="BC100" s="11">
        <f t="shared" si="24"/>
        <v>448.25169499999998</v>
      </c>
      <c r="BF100" s="324"/>
      <c r="BH100" s="74" t="str">
        <f t="shared" si="25"/>
        <v>--</v>
      </c>
      <c r="BI100" s="313">
        <f t="shared" si="26"/>
        <v>454</v>
      </c>
      <c r="BL100" s="313"/>
      <c r="BQ100" s="305"/>
      <c r="BR100" s="11"/>
      <c r="BS100" s="11"/>
      <c r="BT100" s="11"/>
      <c r="CA100" s="305"/>
      <c r="CB100" s="311"/>
      <c r="CC100" s="312"/>
    </row>
    <row r="101" spans="2:81" x14ac:dyDescent="0.25">
      <c r="B101" s="88"/>
      <c r="C101" s="87"/>
      <c r="D101" s="494"/>
      <c r="N101" s="472"/>
      <c r="O101" s="89">
        <v>46128</v>
      </c>
      <c r="P101" s="109">
        <v>0.5239583333333333</v>
      </c>
      <c r="Q101" s="87">
        <v>30.8</v>
      </c>
      <c r="R101" s="78" t="s">
        <v>14</v>
      </c>
      <c r="S101" s="87">
        <v>20.75</v>
      </c>
      <c r="T101" s="78" t="s">
        <v>45</v>
      </c>
      <c r="U101" s="608">
        <f t="shared" si="40"/>
        <v>12</v>
      </c>
      <c r="V101" s="609" t="str">
        <f t="shared" si="36"/>
        <v>-</v>
      </c>
      <c r="W101" s="609">
        <f t="shared" si="37"/>
        <v>20.75</v>
      </c>
      <c r="X101" s="609" t="str">
        <f t="shared" si="38"/>
        <v>-</v>
      </c>
      <c r="Y101" s="609" t="str">
        <f t="shared" si="39"/>
        <v>-</v>
      </c>
      <c r="AD101" s="615">
        <f t="shared" si="27"/>
        <v>46128.511111111111</v>
      </c>
      <c r="AE101" s="73">
        <f t="shared" si="28"/>
        <v>21.568999999999999</v>
      </c>
      <c r="AF101" s="608">
        <f t="shared" si="33"/>
        <v>12</v>
      </c>
      <c r="AG101" s="609" t="str">
        <f t="shared" si="29"/>
        <v>-</v>
      </c>
      <c r="AH101" s="609">
        <f t="shared" si="30"/>
        <v>21.568999999999999</v>
      </c>
      <c r="AI101" s="609" t="str">
        <f t="shared" si="31"/>
        <v>-</v>
      </c>
      <c r="AJ101" s="609" t="str">
        <f t="shared" si="32"/>
        <v>-</v>
      </c>
      <c r="AK101" s="247"/>
      <c r="AM101" s="446">
        <v>46128.512499999997</v>
      </c>
      <c r="AN101" s="447">
        <v>1</v>
      </c>
      <c r="AO101" s="447">
        <v>4</v>
      </c>
      <c r="AP101" s="447">
        <v>0</v>
      </c>
      <c r="AQ101" s="447">
        <v>447.87151999999998</v>
      </c>
      <c r="AR101" s="447">
        <v>132640</v>
      </c>
      <c r="AS101" s="447">
        <v>110021</v>
      </c>
      <c r="AT101" s="447">
        <v>21.582000000000001</v>
      </c>
      <c r="AV101" s="448">
        <v>46128.512499999997</v>
      </c>
      <c r="AW101" s="449">
        <v>1</v>
      </c>
      <c r="AX101" s="450">
        <v>4</v>
      </c>
      <c r="AY101" s="450">
        <v>0</v>
      </c>
      <c r="AZ101" s="451">
        <v>453</v>
      </c>
      <c r="BB101" s="74">
        <f t="shared" si="23"/>
        <v>40</v>
      </c>
      <c r="BC101" s="11">
        <f t="shared" si="24"/>
        <v>447.87151999999998</v>
      </c>
      <c r="BF101" s="324"/>
      <c r="BH101" s="74">
        <f t="shared" si="25"/>
        <v>40</v>
      </c>
      <c r="BI101" s="313">
        <f t="shared" si="26"/>
        <v>453</v>
      </c>
      <c r="BL101" s="313"/>
      <c r="BQ101" s="305"/>
      <c r="BR101" s="11"/>
      <c r="BS101" s="11"/>
      <c r="BT101" s="11"/>
      <c r="CA101" s="305"/>
      <c r="CB101" s="311"/>
      <c r="CC101" s="312"/>
    </row>
    <row r="102" spans="2:81" x14ac:dyDescent="0.25">
      <c r="B102" s="88"/>
      <c r="C102" s="87"/>
      <c r="D102" s="494"/>
      <c r="N102" s="472"/>
      <c r="O102" s="89"/>
      <c r="P102" s="109"/>
      <c r="Q102" s="87"/>
      <c r="R102" s="78" t="s">
        <v>14</v>
      </c>
      <c r="S102" s="87"/>
      <c r="T102" s="78" t="s">
        <v>45</v>
      </c>
      <c r="U102" s="608" t="str">
        <f t="shared" si="40"/>
        <v>-</v>
      </c>
      <c r="V102" s="609" t="str">
        <f t="shared" si="36"/>
        <v>-</v>
      </c>
      <c r="W102" s="609" t="str">
        <f t="shared" si="37"/>
        <v>-</v>
      </c>
      <c r="X102" s="609" t="str">
        <f t="shared" si="38"/>
        <v>-</v>
      </c>
      <c r="Y102" s="609" t="str">
        <f t="shared" si="39"/>
        <v>-</v>
      </c>
      <c r="AD102" s="615">
        <f t="shared" si="27"/>
        <v>46128.511111111111</v>
      </c>
      <c r="AE102" s="73">
        <f t="shared" si="28"/>
        <v>21.571000000000002</v>
      </c>
      <c r="AF102" s="608">
        <f t="shared" si="33"/>
        <v>12</v>
      </c>
      <c r="AG102" s="609" t="str">
        <f t="shared" si="29"/>
        <v>-</v>
      </c>
      <c r="AH102" s="609">
        <f t="shared" si="30"/>
        <v>21.571000000000002</v>
      </c>
      <c r="AI102" s="609" t="str">
        <f t="shared" si="31"/>
        <v>-</v>
      </c>
      <c r="AJ102" s="609" t="str">
        <f t="shared" si="32"/>
        <v>-</v>
      </c>
      <c r="AK102" s="247"/>
      <c r="AM102" s="446">
        <v>46128.513194444444</v>
      </c>
      <c r="AN102" s="447">
        <v>1</v>
      </c>
      <c r="AO102" s="447">
        <v>4</v>
      </c>
      <c r="AP102" s="447">
        <v>1</v>
      </c>
      <c r="AQ102" s="447">
        <v>447.95107899999999</v>
      </c>
      <c r="AR102" s="447">
        <v>131367</v>
      </c>
      <c r="AS102" s="447">
        <v>111056</v>
      </c>
      <c r="AT102" s="447">
        <v>21.59</v>
      </c>
      <c r="AV102" s="448">
        <v>46128.513194444444</v>
      </c>
      <c r="AW102" s="449">
        <v>1</v>
      </c>
      <c r="AX102" s="450">
        <v>4</v>
      </c>
      <c r="AY102" s="450">
        <v>1</v>
      </c>
      <c r="AZ102" s="451">
        <v>453</v>
      </c>
      <c r="BB102" s="74">
        <f t="shared" si="23"/>
        <v>41</v>
      </c>
      <c r="BC102" s="11">
        <f t="shared" si="24"/>
        <v>447.95107899999999</v>
      </c>
      <c r="BF102" s="324"/>
      <c r="BH102" s="74">
        <f t="shared" si="25"/>
        <v>41</v>
      </c>
      <c r="BI102" s="313">
        <f t="shared" si="26"/>
        <v>453</v>
      </c>
      <c r="BL102" s="313"/>
      <c r="BQ102" s="305"/>
      <c r="BR102" s="11"/>
      <c r="BS102" s="11"/>
      <c r="BT102" s="11"/>
      <c r="CA102" s="305"/>
      <c r="CB102" s="311"/>
      <c r="CC102" s="312"/>
    </row>
    <row r="103" spans="2:81" x14ac:dyDescent="0.25">
      <c r="B103" s="88"/>
      <c r="C103" s="87"/>
      <c r="D103" s="494"/>
      <c r="N103" s="472"/>
      <c r="O103" s="89"/>
      <c r="P103" s="109"/>
      <c r="Q103" s="87"/>
      <c r="R103" s="78" t="s">
        <v>14</v>
      </c>
      <c r="S103" s="87"/>
      <c r="T103" s="78" t="s">
        <v>45</v>
      </c>
      <c r="U103" s="608" t="str">
        <f t="shared" si="40"/>
        <v>-</v>
      </c>
      <c r="V103" s="609" t="str">
        <f t="shared" si="36"/>
        <v>-</v>
      </c>
      <c r="W103" s="609" t="str">
        <f t="shared" si="37"/>
        <v>-</v>
      </c>
      <c r="X103" s="609" t="str">
        <f t="shared" si="38"/>
        <v>-</v>
      </c>
      <c r="Y103" s="609" t="str">
        <f t="shared" si="39"/>
        <v>-</v>
      </c>
      <c r="AD103" s="615">
        <f t="shared" si="27"/>
        <v>46128.511805555558</v>
      </c>
      <c r="AE103" s="73">
        <f t="shared" si="28"/>
        <v>21.574000000000002</v>
      </c>
      <c r="AF103" s="608">
        <f t="shared" si="33"/>
        <v>12</v>
      </c>
      <c r="AG103" s="609" t="str">
        <f t="shared" si="29"/>
        <v>-</v>
      </c>
      <c r="AH103" s="609">
        <f t="shared" si="30"/>
        <v>21.574000000000002</v>
      </c>
      <c r="AI103" s="609" t="str">
        <f t="shared" si="31"/>
        <v>-</v>
      </c>
      <c r="AJ103" s="609" t="str">
        <f t="shared" si="32"/>
        <v>-</v>
      </c>
      <c r="AK103" s="247"/>
      <c r="AM103" s="446">
        <v>46128.513194444444</v>
      </c>
      <c r="AN103" s="447">
        <v>1</v>
      </c>
      <c r="AO103" s="447">
        <v>4</v>
      </c>
      <c r="AP103" s="447">
        <v>2</v>
      </c>
      <c r="AQ103" s="447">
        <v>447.92960900000003</v>
      </c>
      <c r="AR103" s="447">
        <v>132614</v>
      </c>
      <c r="AS103" s="447">
        <v>110000</v>
      </c>
      <c r="AT103" s="447">
        <v>21.599</v>
      </c>
      <c r="AV103" s="448">
        <v>46128.513194444444</v>
      </c>
      <c r="AW103" s="449">
        <v>1</v>
      </c>
      <c r="AX103" s="450">
        <v>4</v>
      </c>
      <c r="AY103" s="450">
        <v>2</v>
      </c>
      <c r="AZ103" s="451">
        <v>453</v>
      </c>
      <c r="BB103" s="74">
        <f t="shared" si="23"/>
        <v>42</v>
      </c>
      <c r="BC103" s="11">
        <f t="shared" si="24"/>
        <v>447.92960900000003</v>
      </c>
      <c r="BF103" s="324"/>
      <c r="BH103" s="74">
        <f t="shared" si="25"/>
        <v>42</v>
      </c>
      <c r="BI103" s="313">
        <f t="shared" si="26"/>
        <v>453</v>
      </c>
      <c r="BL103" s="313"/>
      <c r="BQ103" s="305"/>
      <c r="BR103" s="11"/>
      <c r="BS103" s="11"/>
      <c r="BT103" s="11"/>
      <c r="CA103" s="305"/>
      <c r="CB103" s="311"/>
      <c r="CC103" s="312"/>
    </row>
    <row r="104" spans="2:81" x14ac:dyDescent="0.25">
      <c r="B104" s="88"/>
      <c r="C104" s="87"/>
      <c r="D104" s="494"/>
      <c r="N104" s="472"/>
      <c r="O104" s="89"/>
      <c r="P104" s="109"/>
      <c r="Q104" s="87"/>
      <c r="R104" s="78" t="s">
        <v>14</v>
      </c>
      <c r="S104" s="87"/>
      <c r="T104" s="78" t="s">
        <v>45</v>
      </c>
      <c r="U104" s="608" t="str">
        <f t="shared" si="40"/>
        <v>-</v>
      </c>
      <c r="V104" s="609" t="str">
        <f t="shared" si="36"/>
        <v>-</v>
      </c>
      <c r="W104" s="609" t="str">
        <f t="shared" si="37"/>
        <v>-</v>
      </c>
      <c r="X104" s="609" t="str">
        <f t="shared" si="38"/>
        <v>-</v>
      </c>
      <c r="Y104" s="609" t="str">
        <f t="shared" si="39"/>
        <v>-</v>
      </c>
      <c r="AD104" s="615">
        <f t="shared" si="27"/>
        <v>46128.512499999997</v>
      </c>
      <c r="AE104" s="73">
        <f t="shared" si="28"/>
        <v>21.582000000000001</v>
      </c>
      <c r="AF104" s="608">
        <f t="shared" si="33"/>
        <v>12</v>
      </c>
      <c r="AG104" s="609" t="str">
        <f t="shared" si="29"/>
        <v>-</v>
      </c>
      <c r="AH104" s="609">
        <f t="shared" si="30"/>
        <v>21.582000000000001</v>
      </c>
      <c r="AI104" s="609" t="str">
        <f t="shared" si="31"/>
        <v>-</v>
      </c>
      <c r="AJ104" s="609" t="str">
        <f t="shared" si="32"/>
        <v>-</v>
      </c>
      <c r="AK104" s="247"/>
      <c r="AM104" s="446">
        <v>46128.513888888891</v>
      </c>
      <c r="AN104" s="447">
        <v>1</v>
      </c>
      <c r="AO104" s="447">
        <v>4</v>
      </c>
      <c r="AP104" s="447">
        <v>3</v>
      </c>
      <c r="AQ104" s="447">
        <v>447.83016800000001</v>
      </c>
      <c r="AR104" s="447">
        <v>131353</v>
      </c>
      <c r="AS104" s="447">
        <v>111044</v>
      </c>
      <c r="AT104" s="447">
        <v>21.608000000000001</v>
      </c>
      <c r="AV104" s="448">
        <v>46128.513888888891</v>
      </c>
      <c r="AW104" s="449">
        <v>1</v>
      </c>
      <c r="AX104" s="450">
        <v>4</v>
      </c>
      <c r="AY104" s="450">
        <v>3</v>
      </c>
      <c r="AZ104" s="451">
        <v>452</v>
      </c>
      <c r="BB104" s="74">
        <f t="shared" si="23"/>
        <v>43</v>
      </c>
      <c r="BC104" s="11">
        <f t="shared" si="24"/>
        <v>447.83016800000001</v>
      </c>
      <c r="BF104" s="324"/>
      <c r="BH104" s="74">
        <f t="shared" si="25"/>
        <v>43</v>
      </c>
      <c r="BI104" s="313">
        <f t="shared" si="26"/>
        <v>452</v>
      </c>
      <c r="BL104" s="313"/>
      <c r="BQ104" s="305"/>
      <c r="BR104" s="11"/>
      <c r="BS104" s="11"/>
      <c r="BT104" s="11"/>
      <c r="CA104" s="305"/>
      <c r="CB104" s="311"/>
      <c r="CC104" s="312"/>
    </row>
    <row r="105" spans="2:81" x14ac:dyDescent="0.25">
      <c r="B105" s="88"/>
      <c r="C105" s="87"/>
      <c r="D105" s="494"/>
      <c r="N105" s="472"/>
      <c r="O105" s="89"/>
      <c r="P105" s="55"/>
      <c r="Q105" s="87"/>
      <c r="R105" s="78" t="s">
        <v>14</v>
      </c>
      <c r="S105" s="87"/>
      <c r="T105" s="78" t="s">
        <v>45</v>
      </c>
      <c r="U105" s="608" t="str">
        <f t="shared" si="40"/>
        <v>-</v>
      </c>
      <c r="V105" s="609" t="str">
        <f t="shared" si="36"/>
        <v>-</v>
      </c>
      <c r="W105" s="609" t="str">
        <f t="shared" si="37"/>
        <v>-</v>
      </c>
      <c r="X105" s="609" t="str">
        <f t="shared" si="38"/>
        <v>-</v>
      </c>
      <c r="Y105" s="609" t="str">
        <f t="shared" si="39"/>
        <v>-</v>
      </c>
      <c r="AD105" s="615">
        <f t="shared" si="27"/>
        <v>46128.513194444444</v>
      </c>
      <c r="AE105" s="73">
        <f t="shared" si="28"/>
        <v>21.59</v>
      </c>
      <c r="AF105" s="608">
        <f t="shared" si="33"/>
        <v>12</v>
      </c>
      <c r="AG105" s="609" t="str">
        <f t="shared" si="29"/>
        <v>-</v>
      </c>
      <c r="AH105" s="609">
        <f t="shared" si="30"/>
        <v>21.59</v>
      </c>
      <c r="AI105" s="609" t="str">
        <f t="shared" si="31"/>
        <v>-</v>
      </c>
      <c r="AJ105" s="609" t="str">
        <f t="shared" si="32"/>
        <v>-</v>
      </c>
      <c r="AK105" s="247"/>
      <c r="AM105" s="446">
        <v>46128.513888888891</v>
      </c>
      <c r="AN105" s="447">
        <v>1</v>
      </c>
      <c r="AO105" s="447">
        <v>4</v>
      </c>
      <c r="AP105" s="447">
        <v>4</v>
      </c>
      <c r="AQ105" s="447">
        <v>447.64529499999998</v>
      </c>
      <c r="AR105" s="447">
        <v>132593</v>
      </c>
      <c r="AS105" s="447">
        <v>109984</v>
      </c>
      <c r="AT105" s="447">
        <v>21.62</v>
      </c>
      <c r="AV105" s="448">
        <v>46128.513888888891</v>
      </c>
      <c r="AW105" s="449">
        <v>1</v>
      </c>
      <c r="AX105" s="450">
        <v>4</v>
      </c>
      <c r="AY105" s="450">
        <v>4</v>
      </c>
      <c r="AZ105" s="451">
        <v>453</v>
      </c>
      <c r="BB105" s="74">
        <f t="shared" si="23"/>
        <v>44</v>
      </c>
      <c r="BC105" s="11">
        <f t="shared" si="24"/>
        <v>447.64529499999998</v>
      </c>
      <c r="BF105" s="324"/>
      <c r="BH105" s="74">
        <f t="shared" si="25"/>
        <v>44</v>
      </c>
      <c r="BI105" s="313">
        <f t="shared" si="26"/>
        <v>453</v>
      </c>
      <c r="BL105" s="313"/>
      <c r="BQ105" s="305"/>
      <c r="BR105" s="11"/>
      <c r="BS105" s="11"/>
      <c r="BT105" s="11"/>
      <c r="CA105" s="305"/>
      <c r="CB105" s="311"/>
      <c r="CC105" s="312"/>
    </row>
    <row r="106" spans="2:81" x14ac:dyDescent="0.25">
      <c r="B106" s="88"/>
      <c r="C106" s="87"/>
      <c r="D106" s="494"/>
      <c r="N106" s="472"/>
      <c r="O106" s="89"/>
      <c r="P106" s="55"/>
      <c r="Q106" s="87"/>
      <c r="R106" s="78" t="s">
        <v>14</v>
      </c>
      <c r="S106" s="87"/>
      <c r="T106" s="78" t="s">
        <v>45</v>
      </c>
      <c r="U106" s="608" t="str">
        <f t="shared" si="40"/>
        <v>-</v>
      </c>
      <c r="V106" s="609" t="str">
        <f t="shared" si="36"/>
        <v>-</v>
      </c>
      <c r="W106" s="609" t="str">
        <f t="shared" si="37"/>
        <v>-</v>
      </c>
      <c r="X106" s="609" t="str">
        <f t="shared" si="38"/>
        <v>-</v>
      </c>
      <c r="Y106" s="609" t="str">
        <f t="shared" si="39"/>
        <v>-</v>
      </c>
      <c r="AD106" s="615">
        <f t="shared" si="27"/>
        <v>46128.513194444444</v>
      </c>
      <c r="AE106" s="73">
        <f t="shared" si="28"/>
        <v>21.599</v>
      </c>
      <c r="AF106" s="608">
        <f t="shared" si="33"/>
        <v>12</v>
      </c>
      <c r="AG106" s="609" t="str">
        <f t="shared" si="29"/>
        <v>-</v>
      </c>
      <c r="AH106" s="609">
        <f t="shared" si="30"/>
        <v>21.599</v>
      </c>
      <c r="AI106" s="609" t="str">
        <f t="shared" si="31"/>
        <v>-</v>
      </c>
      <c r="AJ106" s="609" t="str">
        <f t="shared" si="32"/>
        <v>-</v>
      </c>
      <c r="AK106" s="247"/>
      <c r="AM106" s="446">
        <v>46128.51458333333</v>
      </c>
      <c r="AN106" s="447">
        <v>1</v>
      </c>
      <c r="AO106" s="447">
        <v>4</v>
      </c>
      <c r="AP106" s="447">
        <v>5</v>
      </c>
      <c r="AQ106" s="447">
        <v>447.92445800000002</v>
      </c>
      <c r="AR106" s="447">
        <v>131331</v>
      </c>
      <c r="AS106" s="447">
        <v>111027</v>
      </c>
      <c r="AT106" s="447">
        <v>21.632000000000001</v>
      </c>
      <c r="AV106" s="448">
        <v>46128.51458333333</v>
      </c>
      <c r="AW106" s="449">
        <v>1</v>
      </c>
      <c r="AX106" s="450">
        <v>4</v>
      </c>
      <c r="AY106" s="450">
        <v>5</v>
      </c>
      <c r="AZ106" s="451">
        <v>453</v>
      </c>
      <c r="BB106" s="74">
        <f t="shared" si="23"/>
        <v>45</v>
      </c>
      <c r="BC106" s="11">
        <f t="shared" si="24"/>
        <v>447.92445800000002</v>
      </c>
      <c r="BF106" s="324"/>
      <c r="BH106" s="74">
        <f t="shared" si="25"/>
        <v>45</v>
      </c>
      <c r="BI106" s="313">
        <f t="shared" si="26"/>
        <v>453</v>
      </c>
      <c r="BL106" s="313"/>
      <c r="BQ106" s="305"/>
      <c r="BR106" s="11"/>
      <c r="BS106" s="11"/>
      <c r="BT106" s="11"/>
      <c r="CA106" s="305"/>
      <c r="CB106" s="311"/>
      <c r="CC106" s="312"/>
    </row>
    <row r="107" spans="2:81" x14ac:dyDescent="0.25">
      <c r="B107" s="88"/>
      <c r="C107" s="87"/>
      <c r="D107" s="494"/>
      <c r="N107" s="472"/>
      <c r="O107" s="89"/>
      <c r="P107" s="55"/>
      <c r="Q107" s="87"/>
      <c r="R107" s="78" t="s">
        <v>14</v>
      </c>
      <c r="S107" s="87"/>
      <c r="T107" s="78" t="s">
        <v>45</v>
      </c>
      <c r="U107" s="608" t="str">
        <f t="shared" si="40"/>
        <v>-</v>
      </c>
      <c r="V107" s="609" t="str">
        <f t="shared" si="36"/>
        <v>-</v>
      </c>
      <c r="W107" s="609" t="str">
        <f t="shared" si="37"/>
        <v>-</v>
      </c>
      <c r="X107" s="609" t="str">
        <f t="shared" si="38"/>
        <v>-</v>
      </c>
      <c r="Y107" s="609" t="str">
        <f t="shared" si="39"/>
        <v>-</v>
      </c>
      <c r="AD107" s="615">
        <f t="shared" si="27"/>
        <v>46128.513888888891</v>
      </c>
      <c r="AE107" s="73">
        <f t="shared" si="28"/>
        <v>21.608000000000001</v>
      </c>
      <c r="AF107" s="608">
        <f t="shared" si="33"/>
        <v>12</v>
      </c>
      <c r="AG107" s="609" t="str">
        <f t="shared" si="29"/>
        <v>-</v>
      </c>
      <c r="AH107" s="609">
        <f t="shared" si="30"/>
        <v>21.608000000000001</v>
      </c>
      <c r="AI107" s="609" t="str">
        <f t="shared" si="31"/>
        <v>-</v>
      </c>
      <c r="AJ107" s="609" t="str">
        <f t="shared" si="32"/>
        <v>-</v>
      </c>
      <c r="AK107" s="247"/>
      <c r="AM107" s="446">
        <v>46128.51458333333</v>
      </c>
      <c r="AN107" s="447">
        <v>1</v>
      </c>
      <c r="AO107" s="447">
        <v>4</v>
      </c>
      <c r="AP107" s="447">
        <v>6</v>
      </c>
      <c r="AQ107" s="447">
        <v>447.687252</v>
      </c>
      <c r="AR107" s="447">
        <v>132585</v>
      </c>
      <c r="AS107" s="447">
        <v>109979</v>
      </c>
      <c r="AT107" s="447">
        <v>21.643999999999998</v>
      </c>
      <c r="AV107" s="448">
        <v>46128.51458333333</v>
      </c>
      <c r="AW107" s="449">
        <v>1</v>
      </c>
      <c r="AX107" s="450">
        <v>4</v>
      </c>
      <c r="AY107" s="450">
        <v>6</v>
      </c>
      <c r="AZ107" s="451">
        <v>453</v>
      </c>
      <c r="BB107" s="74">
        <f t="shared" si="23"/>
        <v>46</v>
      </c>
      <c r="BC107" s="11">
        <f t="shared" si="24"/>
        <v>447.687252</v>
      </c>
      <c r="BF107" s="324"/>
      <c r="BH107" s="74">
        <f t="shared" si="25"/>
        <v>46</v>
      </c>
      <c r="BI107" s="313">
        <f t="shared" si="26"/>
        <v>453</v>
      </c>
      <c r="BL107" s="313"/>
      <c r="BQ107" s="305"/>
      <c r="BR107" s="11"/>
      <c r="BS107" s="11"/>
      <c r="BT107" s="11"/>
      <c r="CA107" s="305"/>
      <c r="CB107" s="311"/>
      <c r="CC107" s="312"/>
    </row>
    <row r="108" spans="2:81" x14ac:dyDescent="0.25">
      <c r="B108" s="88"/>
      <c r="C108" s="87"/>
      <c r="D108" s="494"/>
      <c r="N108" s="472"/>
      <c r="O108" s="89"/>
      <c r="P108" s="55"/>
      <c r="Q108" s="87"/>
      <c r="R108" s="78" t="s">
        <v>14</v>
      </c>
      <c r="S108" s="87"/>
      <c r="T108" s="78" t="s">
        <v>45</v>
      </c>
      <c r="U108" s="608" t="str">
        <f t="shared" si="40"/>
        <v>-</v>
      </c>
      <c r="V108" s="609" t="str">
        <f t="shared" si="36"/>
        <v>-</v>
      </c>
      <c r="W108" s="609" t="str">
        <f t="shared" si="37"/>
        <v>-</v>
      </c>
      <c r="X108" s="609" t="str">
        <f t="shared" si="38"/>
        <v>-</v>
      </c>
      <c r="Y108" s="609" t="str">
        <f t="shared" si="39"/>
        <v>-</v>
      </c>
      <c r="AD108" s="615">
        <f t="shared" si="27"/>
        <v>46128.513888888891</v>
      </c>
      <c r="AE108" s="73">
        <f t="shared" si="28"/>
        <v>21.62</v>
      </c>
      <c r="AF108" s="608">
        <f t="shared" si="33"/>
        <v>12</v>
      </c>
      <c r="AG108" s="609" t="str">
        <f t="shared" si="29"/>
        <v>-</v>
      </c>
      <c r="AH108" s="609">
        <f t="shared" si="30"/>
        <v>21.62</v>
      </c>
      <c r="AI108" s="609" t="str">
        <f t="shared" si="31"/>
        <v>-</v>
      </c>
      <c r="AJ108" s="609" t="str">
        <f t="shared" si="32"/>
        <v>-</v>
      </c>
      <c r="AK108" s="247"/>
      <c r="AM108" s="446">
        <v>46128.515277777777</v>
      </c>
      <c r="AN108" s="447">
        <v>1</v>
      </c>
      <c r="AO108" s="447">
        <v>4</v>
      </c>
      <c r="AP108" s="447">
        <v>7</v>
      </c>
      <c r="AQ108" s="447">
        <v>447.71292999999997</v>
      </c>
      <c r="AR108" s="447">
        <v>131334</v>
      </c>
      <c r="AS108" s="447">
        <v>111030</v>
      </c>
      <c r="AT108" s="447">
        <v>21.654</v>
      </c>
      <c r="AV108" s="448">
        <v>46128.515277777777</v>
      </c>
      <c r="AW108" s="449">
        <v>1</v>
      </c>
      <c r="AX108" s="450">
        <v>4</v>
      </c>
      <c r="AY108" s="450">
        <v>7</v>
      </c>
      <c r="AZ108" s="451">
        <v>453</v>
      </c>
      <c r="BB108" s="74">
        <f t="shared" si="23"/>
        <v>47</v>
      </c>
      <c r="BC108" s="11">
        <f t="shared" si="24"/>
        <v>447.71292999999997</v>
      </c>
      <c r="BF108" s="324"/>
      <c r="BH108" s="74">
        <f t="shared" si="25"/>
        <v>47</v>
      </c>
      <c r="BI108" s="313">
        <f t="shared" si="26"/>
        <v>453</v>
      </c>
      <c r="BL108" s="313"/>
      <c r="BQ108" s="305"/>
      <c r="BR108" s="11"/>
      <c r="BS108" s="11"/>
      <c r="BT108" s="11"/>
      <c r="CA108" s="305"/>
      <c r="CB108" s="311"/>
      <c r="CC108" s="312"/>
    </row>
    <row r="109" spans="2:81" x14ac:dyDescent="0.25">
      <c r="B109" s="88"/>
      <c r="C109" s="87"/>
      <c r="D109" s="494"/>
      <c r="N109" s="472"/>
      <c r="O109" s="89"/>
      <c r="P109" s="55"/>
      <c r="Q109" s="87"/>
      <c r="R109" s="78" t="s">
        <v>14</v>
      </c>
      <c r="S109" s="87"/>
      <c r="T109" s="78" t="s">
        <v>45</v>
      </c>
      <c r="U109" s="608" t="str">
        <f t="shared" si="40"/>
        <v>-</v>
      </c>
      <c r="V109" s="609" t="str">
        <f t="shared" si="36"/>
        <v>-</v>
      </c>
      <c r="W109" s="609" t="str">
        <f t="shared" si="37"/>
        <v>-</v>
      </c>
      <c r="X109" s="609" t="str">
        <f t="shared" si="38"/>
        <v>-</v>
      </c>
      <c r="Y109" s="609" t="str">
        <f t="shared" si="39"/>
        <v>-</v>
      </c>
      <c r="AD109" s="615">
        <f t="shared" si="27"/>
        <v>46128.51458333333</v>
      </c>
      <c r="AE109" s="73">
        <f t="shared" si="28"/>
        <v>21.632000000000001</v>
      </c>
      <c r="AF109" s="608">
        <f t="shared" si="33"/>
        <v>12</v>
      </c>
      <c r="AG109" s="609" t="str">
        <f t="shared" si="29"/>
        <v>-</v>
      </c>
      <c r="AH109" s="609">
        <f t="shared" si="30"/>
        <v>21.632000000000001</v>
      </c>
      <c r="AI109" s="609" t="str">
        <f t="shared" si="31"/>
        <v>-</v>
      </c>
      <c r="AJ109" s="609" t="str">
        <f t="shared" si="32"/>
        <v>-</v>
      </c>
      <c r="AK109" s="247"/>
      <c r="AM109" s="446">
        <v>46128.515972222223</v>
      </c>
      <c r="AN109" s="447">
        <v>1</v>
      </c>
      <c r="AO109" s="447">
        <v>4</v>
      </c>
      <c r="AP109" s="447">
        <v>8</v>
      </c>
      <c r="AQ109" s="447">
        <v>447.29118</v>
      </c>
      <c r="AR109" s="447">
        <v>132588</v>
      </c>
      <c r="AS109" s="447">
        <v>109984</v>
      </c>
      <c r="AT109" s="447">
        <v>21.664999999999999</v>
      </c>
      <c r="AV109" s="448">
        <v>46128.515972222223</v>
      </c>
      <c r="AW109" s="449">
        <v>1</v>
      </c>
      <c r="AX109" s="450">
        <v>4</v>
      </c>
      <c r="AY109" s="450">
        <v>8</v>
      </c>
      <c r="AZ109" s="451">
        <v>452</v>
      </c>
      <c r="BB109" s="74">
        <f t="shared" si="23"/>
        <v>48</v>
      </c>
      <c r="BC109" s="11">
        <f t="shared" si="24"/>
        <v>447.29118</v>
      </c>
      <c r="BF109" s="324"/>
      <c r="BH109" s="74">
        <f t="shared" si="25"/>
        <v>48</v>
      </c>
      <c r="BI109" s="313">
        <f t="shared" si="26"/>
        <v>452</v>
      </c>
      <c r="BL109" s="313"/>
      <c r="BQ109" s="305"/>
      <c r="BR109" s="11"/>
      <c r="BS109" s="11"/>
      <c r="BT109" s="11"/>
      <c r="CA109" s="305"/>
      <c r="CB109" s="311"/>
      <c r="CC109" s="312"/>
    </row>
    <row r="110" spans="2:81" x14ac:dyDescent="0.25">
      <c r="B110" s="88"/>
      <c r="C110" s="87"/>
      <c r="D110" s="494"/>
      <c r="N110" s="472"/>
      <c r="O110" s="89"/>
      <c r="P110" s="55"/>
      <c r="Q110" s="87"/>
      <c r="R110" s="78" t="s">
        <v>14</v>
      </c>
      <c r="S110" s="87"/>
      <c r="T110" s="78" t="s">
        <v>45</v>
      </c>
      <c r="U110" s="608" t="str">
        <f t="shared" si="40"/>
        <v>-</v>
      </c>
      <c r="V110" s="609" t="str">
        <f t="shared" si="36"/>
        <v>-</v>
      </c>
      <c r="W110" s="609" t="str">
        <f t="shared" si="37"/>
        <v>-</v>
      </c>
      <c r="X110" s="609" t="str">
        <f t="shared" si="38"/>
        <v>-</v>
      </c>
      <c r="Y110" s="609" t="str">
        <f t="shared" si="39"/>
        <v>-</v>
      </c>
      <c r="AD110" s="615">
        <f t="shared" si="27"/>
        <v>46128.51458333333</v>
      </c>
      <c r="AE110" s="73">
        <f t="shared" si="28"/>
        <v>21.643999999999998</v>
      </c>
      <c r="AF110" s="608">
        <f t="shared" si="33"/>
        <v>12</v>
      </c>
      <c r="AG110" s="609" t="str">
        <f t="shared" si="29"/>
        <v>-</v>
      </c>
      <c r="AH110" s="609">
        <f t="shared" si="30"/>
        <v>21.643999999999998</v>
      </c>
      <c r="AI110" s="609" t="str">
        <f t="shared" si="31"/>
        <v>-</v>
      </c>
      <c r="AJ110" s="609" t="str">
        <f t="shared" si="32"/>
        <v>-</v>
      </c>
      <c r="AK110" s="247"/>
      <c r="AM110" s="446">
        <v>46128.515972222223</v>
      </c>
      <c r="AN110" s="447">
        <v>1</v>
      </c>
      <c r="AO110" s="447">
        <v>5</v>
      </c>
      <c r="AP110" s="447">
        <v>9</v>
      </c>
      <c r="AQ110" s="447">
        <v>62.983358000000003</v>
      </c>
      <c r="AR110" s="447">
        <v>133394</v>
      </c>
      <c r="AS110" s="447">
        <v>111707</v>
      </c>
      <c r="AT110" s="447">
        <v>21.681000000000001</v>
      </c>
      <c r="AV110" s="448">
        <v>46128.515972222223</v>
      </c>
      <c r="AW110" s="449">
        <v>1</v>
      </c>
      <c r="AX110" s="450">
        <v>5</v>
      </c>
      <c r="AY110" s="450">
        <v>9</v>
      </c>
      <c r="AZ110" s="451">
        <v>1</v>
      </c>
      <c r="BB110" s="74">
        <f t="shared" si="23"/>
        <v>59</v>
      </c>
      <c r="BC110" s="11">
        <f t="shared" si="24"/>
        <v>62.983358000000003</v>
      </c>
      <c r="BF110" s="324"/>
      <c r="BH110" s="74">
        <f t="shared" si="25"/>
        <v>59</v>
      </c>
      <c r="BI110" s="313">
        <f t="shared" si="26"/>
        <v>1</v>
      </c>
      <c r="BL110" s="313"/>
      <c r="BQ110" s="305"/>
      <c r="BR110" s="11"/>
      <c r="BS110" s="11"/>
      <c r="BT110" s="11"/>
      <c r="CA110" s="305"/>
      <c r="CB110" s="311"/>
      <c r="CC110" s="312"/>
    </row>
    <row r="111" spans="2:81" x14ac:dyDescent="0.25">
      <c r="B111" s="88"/>
      <c r="C111" s="87"/>
      <c r="D111" s="494"/>
      <c r="N111" s="472"/>
      <c r="O111" s="89"/>
      <c r="P111" s="55"/>
      <c r="Q111" s="87"/>
      <c r="R111" s="78" t="s">
        <v>14</v>
      </c>
      <c r="S111" s="87"/>
      <c r="T111" s="78" t="s">
        <v>45</v>
      </c>
      <c r="U111" s="608" t="str">
        <f t="shared" si="40"/>
        <v>-</v>
      </c>
      <c r="V111" s="609" t="str">
        <f t="shared" si="36"/>
        <v>-</v>
      </c>
      <c r="W111" s="609" t="str">
        <f t="shared" si="37"/>
        <v>-</v>
      </c>
      <c r="X111" s="609" t="str">
        <f t="shared" si="38"/>
        <v>-</v>
      </c>
      <c r="Y111" s="609" t="str">
        <f t="shared" si="39"/>
        <v>-</v>
      </c>
      <c r="AD111" s="615">
        <f t="shared" si="27"/>
        <v>46128.515277777777</v>
      </c>
      <c r="AE111" s="73">
        <f t="shared" si="28"/>
        <v>21.654</v>
      </c>
      <c r="AF111" s="608">
        <f t="shared" si="33"/>
        <v>12</v>
      </c>
      <c r="AG111" s="609" t="str">
        <f t="shared" si="29"/>
        <v>-</v>
      </c>
      <c r="AH111" s="609">
        <f t="shared" si="30"/>
        <v>21.654</v>
      </c>
      <c r="AI111" s="609" t="str">
        <f t="shared" si="31"/>
        <v>-</v>
      </c>
      <c r="AJ111" s="609" t="str">
        <f t="shared" si="32"/>
        <v>-</v>
      </c>
      <c r="AK111" s="247"/>
      <c r="AM111" s="446">
        <v>46128.51666666667</v>
      </c>
      <c r="AN111" s="447">
        <v>1</v>
      </c>
      <c r="AO111" s="447">
        <v>5</v>
      </c>
      <c r="AP111" s="447">
        <v>9</v>
      </c>
      <c r="AQ111" s="447">
        <v>0.33882600000000002</v>
      </c>
      <c r="AR111" s="447">
        <v>133378</v>
      </c>
      <c r="AS111" s="447">
        <v>111692</v>
      </c>
      <c r="AT111" s="447">
        <v>21.689</v>
      </c>
      <c r="AV111" s="448">
        <v>46128.51666666667</v>
      </c>
      <c r="AW111" s="449">
        <v>1</v>
      </c>
      <c r="AX111" s="450">
        <v>5</v>
      </c>
      <c r="AY111" s="450">
        <v>9</v>
      </c>
      <c r="AZ111" s="451">
        <v>0</v>
      </c>
      <c r="BB111" s="74">
        <f t="shared" si="23"/>
        <v>59</v>
      </c>
      <c r="BC111" s="11">
        <f t="shared" si="24"/>
        <v>0.33882600000000002</v>
      </c>
      <c r="BF111" s="324"/>
      <c r="BH111" s="74">
        <f t="shared" si="25"/>
        <v>59</v>
      </c>
      <c r="BI111" s="313">
        <f t="shared" si="26"/>
        <v>0</v>
      </c>
      <c r="BL111" s="313"/>
      <c r="BQ111" s="305"/>
      <c r="BR111" s="11"/>
      <c r="BS111" s="11"/>
      <c r="BT111" s="11"/>
      <c r="CA111" s="305"/>
      <c r="CB111" s="311"/>
      <c r="CC111" s="312"/>
    </row>
    <row r="112" spans="2:81" x14ac:dyDescent="0.25">
      <c r="B112" s="88"/>
      <c r="C112" s="87"/>
      <c r="D112" s="494"/>
      <c r="N112" s="472"/>
      <c r="O112" s="89"/>
      <c r="P112" s="55"/>
      <c r="Q112" s="87"/>
      <c r="R112" s="78" t="s">
        <v>14</v>
      </c>
      <c r="S112" s="87"/>
      <c r="T112" s="78" t="s">
        <v>45</v>
      </c>
      <c r="U112" s="608" t="str">
        <f t="shared" si="40"/>
        <v>-</v>
      </c>
      <c r="V112" s="609" t="str">
        <f t="shared" si="36"/>
        <v>-</v>
      </c>
      <c r="W112" s="609" t="str">
        <f t="shared" si="37"/>
        <v>-</v>
      </c>
      <c r="X112" s="609" t="str">
        <f t="shared" si="38"/>
        <v>-</v>
      </c>
      <c r="Y112" s="609" t="str">
        <f t="shared" si="39"/>
        <v>-</v>
      </c>
      <c r="AD112" s="615">
        <f>IF(AM109="", "-", AM109)</f>
        <v>46128.515972222223</v>
      </c>
      <c r="AE112" s="73">
        <f>IF(AT109="", "-", AT109)</f>
        <v>21.664999999999999</v>
      </c>
      <c r="AF112" s="608">
        <f t="shared" si="33"/>
        <v>12</v>
      </c>
      <c r="AG112" s="609" t="str">
        <f t="shared" si="29"/>
        <v>-</v>
      </c>
      <c r="AH112" s="609">
        <f t="shared" si="30"/>
        <v>21.664999999999999</v>
      </c>
      <c r="AI112" s="609" t="str">
        <f t="shared" si="31"/>
        <v>-</v>
      </c>
      <c r="AJ112" s="609" t="str">
        <f t="shared" si="32"/>
        <v>-</v>
      </c>
      <c r="AK112" s="247"/>
      <c r="AM112" s="446">
        <v>46128.517361111109</v>
      </c>
      <c r="AN112" s="447">
        <v>1</v>
      </c>
      <c r="AO112" s="447">
        <v>5</v>
      </c>
      <c r="AP112" s="447">
        <v>9</v>
      </c>
      <c r="AQ112" s="447">
        <v>3.4372E-2</v>
      </c>
      <c r="AR112" s="447">
        <v>133379</v>
      </c>
      <c r="AS112" s="447">
        <v>111693</v>
      </c>
      <c r="AT112" s="447">
        <v>21.696999999999999</v>
      </c>
      <c r="AV112" s="448">
        <v>46128.517361111109</v>
      </c>
      <c r="AW112" s="449">
        <v>1</v>
      </c>
      <c r="AX112" s="450">
        <v>5</v>
      </c>
      <c r="AY112" s="450">
        <v>9</v>
      </c>
      <c r="AZ112" s="451">
        <v>0</v>
      </c>
      <c r="BB112" s="74">
        <f t="shared" si="23"/>
        <v>59</v>
      </c>
      <c r="BC112" s="11">
        <f t="shared" si="24"/>
        <v>3.4372E-2</v>
      </c>
      <c r="BF112" s="324"/>
      <c r="BH112" s="74">
        <f t="shared" si="25"/>
        <v>59</v>
      </c>
      <c r="BI112" s="313">
        <f t="shared" si="26"/>
        <v>0</v>
      </c>
      <c r="BL112" s="313"/>
      <c r="BQ112" s="305"/>
      <c r="BR112" s="11"/>
      <c r="BS112" s="11"/>
      <c r="BT112" s="11"/>
      <c r="CA112" s="305"/>
      <c r="CB112" s="311"/>
      <c r="CC112" s="312"/>
    </row>
    <row r="113" spans="2:81" x14ac:dyDescent="0.25">
      <c r="B113" s="88"/>
      <c r="C113" s="87"/>
      <c r="D113" s="494"/>
      <c r="N113" s="472"/>
      <c r="O113" s="89"/>
      <c r="P113" s="55"/>
      <c r="Q113" s="87"/>
      <c r="R113" s="78" t="s">
        <v>14</v>
      </c>
      <c r="S113" s="87"/>
      <c r="T113" s="78" t="s">
        <v>45</v>
      </c>
      <c r="U113" s="608" t="str">
        <f t="shared" si="40"/>
        <v>-</v>
      </c>
      <c r="V113" s="609" t="str">
        <f t="shared" si="36"/>
        <v>-</v>
      </c>
      <c r="W113" s="609" t="str">
        <f t="shared" si="37"/>
        <v>-</v>
      </c>
      <c r="X113" s="609" t="str">
        <f t="shared" si="38"/>
        <v>-</v>
      </c>
      <c r="Y113" s="609" t="str">
        <f t="shared" si="39"/>
        <v>-</v>
      </c>
      <c r="AD113" s="615">
        <f t="shared" ref="AD113:AD176" si="44">IF(AM110="", "-", AM110)</f>
        <v>46128.515972222223</v>
      </c>
      <c r="AE113" s="73">
        <f t="shared" ref="AE113:AE176" si="45">IF(AT110="", "-", AT110)</f>
        <v>21.681000000000001</v>
      </c>
      <c r="AF113" s="608">
        <f t="shared" si="33"/>
        <v>12</v>
      </c>
      <c r="AG113" s="609" t="str">
        <f t="shared" si="29"/>
        <v>-</v>
      </c>
      <c r="AH113" s="609">
        <f t="shared" si="30"/>
        <v>21.681000000000001</v>
      </c>
      <c r="AI113" s="609" t="str">
        <f t="shared" si="31"/>
        <v>-</v>
      </c>
      <c r="AJ113" s="609" t="str">
        <f t="shared" si="32"/>
        <v>-</v>
      </c>
      <c r="AK113" s="247"/>
      <c r="AM113" s="446">
        <v>46128.517361111109</v>
      </c>
      <c r="AN113" s="447">
        <v>1</v>
      </c>
      <c r="AO113" s="447">
        <v>5</v>
      </c>
      <c r="AP113" s="447">
        <v>9</v>
      </c>
      <c r="AQ113" s="447">
        <v>2.9472999999999999E-2</v>
      </c>
      <c r="AR113" s="447">
        <v>133372</v>
      </c>
      <c r="AS113" s="447">
        <v>111687</v>
      </c>
      <c r="AT113" s="447">
        <v>21.706</v>
      </c>
      <c r="AV113" s="448">
        <v>46128.517361111109</v>
      </c>
      <c r="AW113" s="449">
        <v>1</v>
      </c>
      <c r="AX113" s="450">
        <v>5</v>
      </c>
      <c r="AY113" s="450">
        <v>9</v>
      </c>
      <c r="AZ113" s="451">
        <v>0</v>
      </c>
      <c r="BB113" s="74">
        <f t="shared" si="23"/>
        <v>59</v>
      </c>
      <c r="BC113" s="11">
        <f t="shared" si="24"/>
        <v>2.9472999999999999E-2</v>
      </c>
      <c r="BF113" s="324"/>
      <c r="BH113" s="74">
        <f t="shared" si="25"/>
        <v>59</v>
      </c>
      <c r="BI113" s="313">
        <f t="shared" si="26"/>
        <v>0</v>
      </c>
      <c r="BL113" s="313"/>
      <c r="BQ113" s="305"/>
      <c r="BR113" s="11"/>
      <c r="BS113" s="11"/>
      <c r="BT113" s="11"/>
      <c r="CA113" s="305"/>
      <c r="CB113" s="311"/>
      <c r="CC113" s="312"/>
    </row>
    <row r="114" spans="2:81" x14ac:dyDescent="0.25">
      <c r="B114" s="88"/>
      <c r="C114" s="87"/>
      <c r="D114" s="494"/>
      <c r="N114" s="472"/>
      <c r="O114" s="89"/>
      <c r="P114" s="55"/>
      <c r="Q114" s="87"/>
      <c r="R114" s="78" t="s">
        <v>14</v>
      </c>
      <c r="S114" s="87"/>
      <c r="T114" s="78" t="s">
        <v>45</v>
      </c>
      <c r="U114" s="608" t="str">
        <f t="shared" si="40"/>
        <v>-</v>
      </c>
      <c r="V114" s="609" t="str">
        <f t="shared" si="36"/>
        <v>-</v>
      </c>
      <c r="W114" s="609" t="str">
        <f t="shared" si="37"/>
        <v>-</v>
      </c>
      <c r="X114" s="609" t="str">
        <f t="shared" si="38"/>
        <v>-</v>
      </c>
      <c r="Y114" s="609" t="str">
        <f t="shared" si="39"/>
        <v>-</v>
      </c>
      <c r="AD114" s="615">
        <f t="shared" si="44"/>
        <v>46128.51666666667</v>
      </c>
      <c r="AE114" s="73">
        <f t="shared" si="45"/>
        <v>21.689</v>
      </c>
      <c r="AF114" s="608">
        <f t="shared" si="33"/>
        <v>12</v>
      </c>
      <c r="AG114" s="609" t="str">
        <f t="shared" si="29"/>
        <v>-</v>
      </c>
      <c r="AH114" s="609">
        <f t="shared" si="30"/>
        <v>21.689</v>
      </c>
      <c r="AI114" s="609" t="str">
        <f t="shared" si="31"/>
        <v>-</v>
      </c>
      <c r="AJ114" s="609" t="str">
        <f t="shared" si="32"/>
        <v>-</v>
      </c>
      <c r="AK114" s="247"/>
      <c r="AM114" s="446">
        <v>46128.518055555556</v>
      </c>
      <c r="AN114" s="447">
        <v>1</v>
      </c>
      <c r="AO114" s="447">
        <v>5</v>
      </c>
      <c r="AP114" s="447">
        <v>9</v>
      </c>
      <c r="AQ114" s="447">
        <v>0.166965</v>
      </c>
      <c r="AR114" s="447">
        <v>133383</v>
      </c>
      <c r="AS114" s="447">
        <v>111697</v>
      </c>
      <c r="AT114" s="447">
        <v>21.712</v>
      </c>
      <c r="AV114" s="448">
        <v>46128.518055555556</v>
      </c>
      <c r="AW114" s="449">
        <v>1</v>
      </c>
      <c r="AX114" s="450">
        <v>5</v>
      </c>
      <c r="AY114" s="450">
        <v>9</v>
      </c>
      <c r="AZ114" s="451">
        <v>0</v>
      </c>
      <c r="BB114" s="74">
        <f t="shared" si="23"/>
        <v>59</v>
      </c>
      <c r="BC114" s="11">
        <f t="shared" si="24"/>
        <v>0.166965</v>
      </c>
      <c r="BF114" s="324"/>
      <c r="BH114" s="74">
        <f t="shared" si="25"/>
        <v>59</v>
      </c>
      <c r="BI114" s="313">
        <f t="shared" si="26"/>
        <v>0</v>
      </c>
      <c r="BL114" s="313"/>
      <c r="BQ114" s="305"/>
      <c r="BR114" s="11"/>
      <c r="BS114" s="11"/>
      <c r="BT114" s="11"/>
      <c r="CA114" s="305"/>
      <c r="CB114" s="311"/>
      <c r="CC114" s="312"/>
    </row>
    <row r="115" spans="2:81" x14ac:dyDescent="0.25">
      <c r="B115" s="88"/>
      <c r="C115" s="87"/>
      <c r="D115" s="494"/>
      <c r="N115" s="472"/>
      <c r="O115" s="89"/>
      <c r="P115" s="55"/>
      <c r="Q115" s="87"/>
      <c r="R115" s="78" t="s">
        <v>14</v>
      </c>
      <c r="S115" s="87"/>
      <c r="T115" s="78" t="s">
        <v>45</v>
      </c>
      <c r="U115" s="608" t="str">
        <f t="shared" si="40"/>
        <v>-</v>
      </c>
      <c r="V115" s="609" t="str">
        <f t="shared" si="36"/>
        <v>-</v>
      </c>
      <c r="W115" s="609" t="str">
        <f t="shared" si="37"/>
        <v>-</v>
      </c>
      <c r="X115" s="609" t="str">
        <f t="shared" si="38"/>
        <v>-</v>
      </c>
      <c r="Y115" s="609" t="str">
        <f t="shared" si="39"/>
        <v>-</v>
      </c>
      <c r="AD115" s="615">
        <f t="shared" si="44"/>
        <v>46128.517361111109</v>
      </c>
      <c r="AE115" s="73">
        <f t="shared" si="45"/>
        <v>21.696999999999999</v>
      </c>
      <c r="AF115" s="608">
        <f t="shared" si="33"/>
        <v>12</v>
      </c>
      <c r="AG115" s="609" t="str">
        <f t="shared" si="29"/>
        <v>-</v>
      </c>
      <c r="AH115" s="609">
        <f t="shared" si="30"/>
        <v>21.696999999999999</v>
      </c>
      <c r="AI115" s="609" t="str">
        <f t="shared" si="31"/>
        <v>-</v>
      </c>
      <c r="AJ115" s="609" t="str">
        <f t="shared" si="32"/>
        <v>-</v>
      </c>
      <c r="AK115" s="247"/>
      <c r="AM115" s="446">
        <v>46128.518055555556</v>
      </c>
      <c r="AN115" s="447">
        <v>1</v>
      </c>
      <c r="AO115" s="447">
        <v>5</v>
      </c>
      <c r="AP115" s="447">
        <v>9</v>
      </c>
      <c r="AQ115" s="447">
        <v>2.9463E-2</v>
      </c>
      <c r="AR115" s="447">
        <v>133376</v>
      </c>
      <c r="AS115" s="447">
        <v>111691</v>
      </c>
      <c r="AT115" s="447">
        <v>21.72</v>
      </c>
      <c r="AV115" s="448">
        <v>46128.518055555556</v>
      </c>
      <c r="AW115" s="449">
        <v>1</v>
      </c>
      <c r="AX115" s="450">
        <v>5</v>
      </c>
      <c r="AY115" s="450">
        <v>9</v>
      </c>
      <c r="AZ115" s="451">
        <v>1</v>
      </c>
      <c r="BB115" s="74">
        <f t="shared" si="23"/>
        <v>59</v>
      </c>
      <c r="BC115" s="11">
        <f t="shared" si="24"/>
        <v>2.9463E-2</v>
      </c>
      <c r="BF115" s="324"/>
      <c r="BH115" s="74">
        <f t="shared" si="25"/>
        <v>59</v>
      </c>
      <c r="BI115" s="313">
        <f t="shared" si="26"/>
        <v>1</v>
      </c>
      <c r="BL115" s="313"/>
      <c r="BQ115" s="305"/>
      <c r="BR115" s="11"/>
      <c r="BS115" s="11"/>
      <c r="BT115" s="11"/>
      <c r="CA115" s="305"/>
      <c r="CB115" s="311"/>
      <c r="CC115" s="312"/>
    </row>
    <row r="116" spans="2:81" x14ac:dyDescent="0.25">
      <c r="B116" s="88"/>
      <c r="C116" s="87"/>
      <c r="D116" s="494"/>
      <c r="N116" s="472"/>
      <c r="O116" s="89"/>
      <c r="P116" s="55"/>
      <c r="Q116" s="87"/>
      <c r="R116" s="78" t="s">
        <v>14</v>
      </c>
      <c r="S116" s="87"/>
      <c r="T116" s="78" t="s">
        <v>45</v>
      </c>
      <c r="U116" s="608" t="str">
        <f t="shared" si="40"/>
        <v>-</v>
      </c>
      <c r="V116" s="609" t="str">
        <f t="shared" si="36"/>
        <v>-</v>
      </c>
      <c r="W116" s="609" t="str">
        <f t="shared" si="37"/>
        <v>-</v>
      </c>
      <c r="X116" s="609" t="str">
        <f t="shared" si="38"/>
        <v>-</v>
      </c>
      <c r="Y116" s="609" t="str">
        <f t="shared" si="39"/>
        <v>-</v>
      </c>
      <c r="AD116" s="615">
        <f t="shared" si="44"/>
        <v>46128.517361111109</v>
      </c>
      <c r="AE116" s="73">
        <f t="shared" si="45"/>
        <v>21.706</v>
      </c>
      <c r="AF116" s="608">
        <f t="shared" si="33"/>
        <v>12</v>
      </c>
      <c r="AG116" s="609" t="str">
        <f t="shared" si="29"/>
        <v>-</v>
      </c>
      <c r="AH116" s="609">
        <f t="shared" si="30"/>
        <v>21.706</v>
      </c>
      <c r="AI116" s="609" t="str">
        <f t="shared" si="31"/>
        <v>-</v>
      </c>
      <c r="AJ116" s="609" t="str">
        <f t="shared" si="32"/>
        <v>-</v>
      </c>
      <c r="AK116" s="247"/>
      <c r="AM116" s="446">
        <v>46128.518750000003</v>
      </c>
      <c r="AN116" s="447">
        <v>1</v>
      </c>
      <c r="AO116" s="447">
        <v>5</v>
      </c>
      <c r="AP116" s="447">
        <v>9</v>
      </c>
      <c r="AQ116" s="447">
        <v>-3.9289999999999999E-2</v>
      </c>
      <c r="AR116" s="447">
        <v>133381</v>
      </c>
      <c r="AS116" s="447">
        <v>111695</v>
      </c>
      <c r="AT116" s="447">
        <v>21.725999999999999</v>
      </c>
      <c r="AV116" s="448">
        <v>46128.518750000003</v>
      </c>
      <c r="AW116" s="449">
        <v>1</v>
      </c>
      <c r="AX116" s="450">
        <v>5</v>
      </c>
      <c r="AY116" s="450">
        <v>9</v>
      </c>
      <c r="AZ116" s="451">
        <v>1</v>
      </c>
      <c r="BB116" s="74">
        <f t="shared" si="23"/>
        <v>59</v>
      </c>
      <c r="BC116" s="11">
        <f t="shared" si="24"/>
        <v>-3.9289999999999999E-2</v>
      </c>
      <c r="BF116" s="324"/>
      <c r="BH116" s="74">
        <f t="shared" si="25"/>
        <v>59</v>
      </c>
      <c r="BI116" s="313">
        <f t="shared" si="26"/>
        <v>1</v>
      </c>
      <c r="BL116" s="313"/>
      <c r="BQ116" s="305"/>
      <c r="BR116" s="11"/>
      <c r="BS116" s="11"/>
      <c r="BT116" s="11"/>
      <c r="CA116" s="305"/>
      <c r="CB116" s="311"/>
      <c r="CC116" s="312"/>
    </row>
    <row r="117" spans="2:81" x14ac:dyDescent="0.25">
      <c r="B117" s="88"/>
      <c r="C117" s="87"/>
      <c r="D117" s="494"/>
      <c r="N117" s="472"/>
      <c r="O117" s="89"/>
      <c r="P117" s="55"/>
      <c r="Q117" s="87"/>
      <c r="R117" s="78" t="s">
        <v>14</v>
      </c>
      <c r="S117" s="87"/>
      <c r="T117" s="78" t="s">
        <v>45</v>
      </c>
      <c r="U117" s="608" t="str">
        <f t="shared" si="40"/>
        <v>-</v>
      </c>
      <c r="V117" s="609" t="str">
        <f t="shared" si="36"/>
        <v>-</v>
      </c>
      <c r="W117" s="609" t="str">
        <f t="shared" si="37"/>
        <v>-</v>
      </c>
      <c r="X117" s="609" t="str">
        <f t="shared" si="38"/>
        <v>-</v>
      </c>
      <c r="Y117" s="609" t="str">
        <f t="shared" si="39"/>
        <v>-</v>
      </c>
      <c r="AD117" s="615">
        <f t="shared" si="44"/>
        <v>46128.518055555556</v>
      </c>
      <c r="AE117" s="73">
        <f t="shared" si="45"/>
        <v>21.712</v>
      </c>
      <c r="AF117" s="608">
        <f t="shared" si="33"/>
        <v>12</v>
      </c>
      <c r="AG117" s="609" t="str">
        <f t="shared" si="29"/>
        <v>-</v>
      </c>
      <c r="AH117" s="609">
        <f t="shared" si="30"/>
        <v>21.712</v>
      </c>
      <c r="AI117" s="609" t="str">
        <f t="shared" si="31"/>
        <v>-</v>
      </c>
      <c r="AJ117" s="609" t="str">
        <f t="shared" si="32"/>
        <v>-</v>
      </c>
      <c r="AK117" s="247"/>
      <c r="AM117" s="446">
        <v>46128.518750000003</v>
      </c>
      <c r="AN117" s="447">
        <v>1</v>
      </c>
      <c r="AO117" s="447">
        <v>5</v>
      </c>
      <c r="AP117" s="447">
        <v>9</v>
      </c>
      <c r="AQ117" s="447">
        <v>0.103155</v>
      </c>
      <c r="AR117" s="447">
        <v>133378</v>
      </c>
      <c r="AS117" s="447">
        <v>111692</v>
      </c>
      <c r="AT117" s="447">
        <v>21.733000000000001</v>
      </c>
      <c r="AV117" s="448">
        <v>46128.518750000003</v>
      </c>
      <c r="AW117" s="449">
        <v>1</v>
      </c>
      <c r="AX117" s="450">
        <v>5</v>
      </c>
      <c r="AY117" s="450">
        <v>9</v>
      </c>
      <c r="AZ117" s="451">
        <v>0</v>
      </c>
      <c r="BB117" s="74">
        <f t="shared" si="23"/>
        <v>59</v>
      </c>
      <c r="BC117" s="11">
        <f t="shared" si="24"/>
        <v>0.103155</v>
      </c>
      <c r="BF117" s="324"/>
      <c r="BH117" s="74">
        <f t="shared" si="25"/>
        <v>59</v>
      </c>
      <c r="BI117" s="313">
        <f t="shared" si="26"/>
        <v>0</v>
      </c>
      <c r="BL117" s="313"/>
      <c r="BQ117" s="305"/>
      <c r="BR117" s="11"/>
      <c r="BS117" s="11"/>
      <c r="BT117" s="11"/>
      <c r="CA117" s="305"/>
      <c r="CB117" s="311"/>
      <c r="CC117" s="312"/>
    </row>
    <row r="118" spans="2:81" x14ac:dyDescent="0.25">
      <c r="B118" s="86"/>
      <c r="C118" s="87"/>
      <c r="D118" s="494"/>
      <c r="N118" s="472"/>
      <c r="O118" s="89"/>
      <c r="P118" s="55"/>
      <c r="Q118" s="87"/>
      <c r="R118" s="78" t="s">
        <v>14</v>
      </c>
      <c r="S118" s="87"/>
      <c r="T118" s="78" t="s">
        <v>45</v>
      </c>
      <c r="U118" s="608" t="str">
        <f t="shared" si="40"/>
        <v>-</v>
      </c>
      <c r="V118" s="609" t="str">
        <f t="shared" si="36"/>
        <v>-</v>
      </c>
      <c r="W118" s="609" t="str">
        <f t="shared" si="37"/>
        <v>-</v>
      </c>
      <c r="X118" s="609" t="str">
        <f t="shared" si="38"/>
        <v>-</v>
      </c>
      <c r="Y118" s="609" t="str">
        <f t="shared" si="39"/>
        <v>-</v>
      </c>
      <c r="AD118" s="615">
        <f t="shared" si="44"/>
        <v>46128.518055555556</v>
      </c>
      <c r="AE118" s="73">
        <f t="shared" si="45"/>
        <v>21.72</v>
      </c>
      <c r="AF118" s="608">
        <f t="shared" si="33"/>
        <v>12</v>
      </c>
      <c r="AG118" s="609" t="str">
        <f t="shared" si="29"/>
        <v>-</v>
      </c>
      <c r="AH118" s="609">
        <f t="shared" si="30"/>
        <v>21.72</v>
      </c>
      <c r="AI118" s="609" t="str">
        <f t="shared" si="31"/>
        <v>-</v>
      </c>
      <c r="AJ118" s="609" t="str">
        <f t="shared" si="32"/>
        <v>-</v>
      </c>
      <c r="AK118" s="247"/>
      <c r="AM118" s="446">
        <v>46128.519444444442</v>
      </c>
      <c r="AN118" s="447">
        <v>1</v>
      </c>
      <c r="AO118" s="447">
        <v>5</v>
      </c>
      <c r="AP118" s="447">
        <v>9</v>
      </c>
      <c r="AQ118" s="447">
        <v>-0.117865</v>
      </c>
      <c r="AR118" s="447">
        <v>133393</v>
      </c>
      <c r="AS118" s="447">
        <v>111704</v>
      </c>
      <c r="AT118" s="447">
        <v>21.739000000000001</v>
      </c>
      <c r="AV118" s="448">
        <v>46128.519444444442</v>
      </c>
      <c r="AW118" s="449">
        <v>1</v>
      </c>
      <c r="AX118" s="450">
        <v>5</v>
      </c>
      <c r="AY118" s="450">
        <v>9</v>
      </c>
      <c r="AZ118" s="451">
        <v>0</v>
      </c>
      <c r="BB118" s="74">
        <f t="shared" si="23"/>
        <v>59</v>
      </c>
      <c r="BC118" s="11">
        <f t="shared" si="24"/>
        <v>-0.117865</v>
      </c>
      <c r="BF118" s="324"/>
      <c r="BH118" s="74">
        <f t="shared" si="25"/>
        <v>59</v>
      </c>
      <c r="BI118" s="313">
        <f t="shared" si="26"/>
        <v>0</v>
      </c>
      <c r="BL118" s="313"/>
      <c r="BQ118" s="305"/>
      <c r="BR118" s="11"/>
      <c r="BS118" s="11"/>
      <c r="BT118" s="11"/>
      <c r="CA118" s="305"/>
      <c r="CB118" s="311"/>
      <c r="CC118" s="312"/>
    </row>
    <row r="119" spans="2:81" x14ac:dyDescent="0.25">
      <c r="B119" s="86"/>
      <c r="C119" s="87"/>
      <c r="D119" s="494"/>
      <c r="N119" s="472"/>
      <c r="O119" s="89"/>
      <c r="P119" s="55"/>
      <c r="Q119" s="87"/>
      <c r="R119" s="78" t="s">
        <v>14</v>
      </c>
      <c r="S119" s="87"/>
      <c r="T119" s="78" t="s">
        <v>45</v>
      </c>
      <c r="U119" s="608" t="str">
        <f t="shared" si="40"/>
        <v>-</v>
      </c>
      <c r="V119" s="609" t="str">
        <f t="shared" si="36"/>
        <v>-</v>
      </c>
      <c r="W119" s="609" t="str">
        <f t="shared" si="37"/>
        <v>-</v>
      </c>
      <c r="X119" s="609" t="str">
        <f t="shared" si="38"/>
        <v>-</v>
      </c>
      <c r="Y119" s="609" t="str">
        <f t="shared" si="39"/>
        <v>-</v>
      </c>
      <c r="AD119" s="615">
        <f t="shared" si="44"/>
        <v>46128.518750000003</v>
      </c>
      <c r="AE119" s="73">
        <f t="shared" si="45"/>
        <v>21.725999999999999</v>
      </c>
      <c r="AF119" s="608">
        <f t="shared" si="33"/>
        <v>12</v>
      </c>
      <c r="AG119" s="609" t="str">
        <f t="shared" si="29"/>
        <v>-</v>
      </c>
      <c r="AH119" s="609">
        <f t="shared" si="30"/>
        <v>21.725999999999999</v>
      </c>
      <c r="AI119" s="609" t="str">
        <f t="shared" si="31"/>
        <v>-</v>
      </c>
      <c r="AJ119" s="609" t="str">
        <f t="shared" si="32"/>
        <v>-</v>
      </c>
      <c r="AK119" s="247"/>
      <c r="AM119" s="446">
        <v>46128.520138888889</v>
      </c>
      <c r="AN119" s="447">
        <v>1</v>
      </c>
      <c r="AO119" s="447">
        <v>5</v>
      </c>
      <c r="AP119" s="447">
        <v>0</v>
      </c>
      <c r="AQ119" s="447">
        <v>0.17194000000000001</v>
      </c>
      <c r="AR119" s="447">
        <v>133388</v>
      </c>
      <c r="AS119" s="447">
        <v>111699</v>
      </c>
      <c r="AT119" s="447">
        <v>21.75</v>
      </c>
      <c r="AV119" s="448">
        <v>46128.520138888889</v>
      </c>
      <c r="AW119" s="449">
        <v>1</v>
      </c>
      <c r="AX119" s="450">
        <v>5</v>
      </c>
      <c r="AY119" s="450">
        <v>0</v>
      </c>
      <c r="AZ119" s="451">
        <v>0</v>
      </c>
      <c r="BB119" s="74">
        <f t="shared" si="23"/>
        <v>50</v>
      </c>
      <c r="BC119" s="11">
        <f t="shared" si="24"/>
        <v>0.17194000000000001</v>
      </c>
      <c r="BF119" s="324"/>
      <c r="BH119" s="74">
        <f t="shared" si="25"/>
        <v>50</v>
      </c>
      <c r="BI119" s="313">
        <f t="shared" si="26"/>
        <v>0</v>
      </c>
      <c r="BL119" s="313"/>
      <c r="BQ119" s="305"/>
      <c r="BR119" s="11"/>
      <c r="BS119" s="11"/>
      <c r="BT119" s="11"/>
      <c r="CA119" s="305"/>
      <c r="CB119" s="311"/>
      <c r="CC119" s="312"/>
    </row>
    <row r="120" spans="2:81" x14ac:dyDescent="0.25">
      <c r="B120" s="86"/>
      <c r="C120" s="87"/>
      <c r="D120" s="494"/>
      <c r="N120" s="472"/>
      <c r="O120" s="89"/>
      <c r="P120" s="55"/>
      <c r="Q120" s="87"/>
      <c r="R120" s="78" t="s">
        <v>14</v>
      </c>
      <c r="S120" s="87"/>
      <c r="T120" s="78" t="s">
        <v>45</v>
      </c>
      <c r="U120" s="608" t="str">
        <f t="shared" si="40"/>
        <v>-</v>
      </c>
      <c r="V120" s="609" t="str">
        <f t="shared" si="36"/>
        <v>-</v>
      </c>
      <c r="W120" s="609" t="str">
        <f t="shared" si="37"/>
        <v>-</v>
      </c>
      <c r="X120" s="609" t="str">
        <f t="shared" si="38"/>
        <v>-</v>
      </c>
      <c r="Y120" s="609" t="str">
        <f t="shared" si="39"/>
        <v>-</v>
      </c>
      <c r="AD120" s="615">
        <f t="shared" si="44"/>
        <v>46128.518750000003</v>
      </c>
      <c r="AE120" s="73">
        <f t="shared" si="45"/>
        <v>21.733000000000001</v>
      </c>
      <c r="AF120" s="608">
        <f t="shared" si="33"/>
        <v>12</v>
      </c>
      <c r="AG120" s="609" t="str">
        <f t="shared" si="29"/>
        <v>-</v>
      </c>
      <c r="AH120" s="609">
        <f t="shared" si="30"/>
        <v>21.733000000000001</v>
      </c>
      <c r="AI120" s="609" t="str">
        <f t="shared" si="31"/>
        <v>-</v>
      </c>
      <c r="AJ120" s="609" t="str">
        <f t="shared" si="32"/>
        <v>-</v>
      </c>
      <c r="AK120" s="247"/>
      <c r="AM120" s="446">
        <v>46128.520138888889</v>
      </c>
      <c r="AN120" s="447">
        <v>1</v>
      </c>
      <c r="AO120" s="447">
        <v>5</v>
      </c>
      <c r="AP120" s="447">
        <v>1</v>
      </c>
      <c r="AQ120" s="447">
        <v>0.34381099999999998</v>
      </c>
      <c r="AR120" s="447">
        <v>133398</v>
      </c>
      <c r="AS120" s="447">
        <v>111709</v>
      </c>
      <c r="AT120" s="447">
        <v>21.754999999999999</v>
      </c>
      <c r="AV120" s="448">
        <v>46128.520138888889</v>
      </c>
      <c r="AW120" s="449">
        <v>1</v>
      </c>
      <c r="AX120" s="450">
        <v>5</v>
      </c>
      <c r="AY120" s="450">
        <v>1</v>
      </c>
      <c r="AZ120" s="451">
        <v>0</v>
      </c>
      <c r="BB120" s="74">
        <f t="shared" si="23"/>
        <v>51</v>
      </c>
      <c r="BC120" s="11">
        <f t="shared" si="24"/>
        <v>0.34381099999999998</v>
      </c>
      <c r="BF120" s="324"/>
      <c r="BH120" s="74">
        <f t="shared" si="25"/>
        <v>51</v>
      </c>
      <c r="BI120" s="313">
        <f t="shared" si="26"/>
        <v>0</v>
      </c>
      <c r="BL120" s="313"/>
      <c r="BQ120" s="305"/>
      <c r="BR120" s="11"/>
      <c r="BS120" s="11"/>
      <c r="BT120" s="11"/>
      <c r="CA120" s="305"/>
      <c r="CB120" s="311"/>
      <c r="CC120" s="312"/>
    </row>
    <row r="121" spans="2:81" x14ac:dyDescent="0.25">
      <c r="B121" s="86"/>
      <c r="C121" s="87"/>
      <c r="D121" s="494"/>
      <c r="N121" s="472"/>
      <c r="O121" s="89"/>
      <c r="P121" s="55"/>
      <c r="Q121" s="87"/>
      <c r="R121" s="78" t="s">
        <v>14</v>
      </c>
      <c r="S121" s="87"/>
      <c r="T121" s="78" t="s">
        <v>45</v>
      </c>
      <c r="U121" s="608" t="str">
        <f t="shared" si="40"/>
        <v>-</v>
      </c>
      <c r="V121" s="609" t="str">
        <f t="shared" si="36"/>
        <v>-</v>
      </c>
      <c r="W121" s="609" t="str">
        <f t="shared" si="37"/>
        <v>-</v>
      </c>
      <c r="X121" s="609" t="str">
        <f t="shared" si="38"/>
        <v>-</v>
      </c>
      <c r="Y121" s="609" t="str">
        <f t="shared" si="39"/>
        <v>-</v>
      </c>
      <c r="AD121" s="615">
        <f t="shared" si="44"/>
        <v>46128.519444444442</v>
      </c>
      <c r="AE121" s="73">
        <f t="shared" si="45"/>
        <v>21.739000000000001</v>
      </c>
      <c r="AF121" s="608">
        <f t="shared" si="33"/>
        <v>12</v>
      </c>
      <c r="AG121" s="609" t="str">
        <f t="shared" si="29"/>
        <v>-</v>
      </c>
      <c r="AH121" s="609">
        <f t="shared" si="30"/>
        <v>21.739000000000001</v>
      </c>
      <c r="AI121" s="609" t="str">
        <f t="shared" si="31"/>
        <v>-</v>
      </c>
      <c r="AJ121" s="609" t="str">
        <f t="shared" si="32"/>
        <v>-</v>
      </c>
      <c r="AK121" s="247"/>
      <c r="AM121" s="446">
        <v>46128.520833333336</v>
      </c>
      <c r="AN121" s="447">
        <v>1</v>
      </c>
      <c r="AO121" s="447">
        <v>5</v>
      </c>
      <c r="AP121" s="447">
        <v>2</v>
      </c>
      <c r="AQ121" s="447">
        <v>0.245617</v>
      </c>
      <c r="AR121" s="447">
        <v>133397</v>
      </c>
      <c r="AS121" s="447">
        <v>111707</v>
      </c>
      <c r="AT121" s="447">
        <v>21.76</v>
      </c>
      <c r="AV121" s="448">
        <v>46128.520833333336</v>
      </c>
      <c r="AW121" s="449">
        <v>1</v>
      </c>
      <c r="AX121" s="450">
        <v>5</v>
      </c>
      <c r="AY121" s="450">
        <v>2</v>
      </c>
      <c r="AZ121" s="451">
        <v>0</v>
      </c>
      <c r="BB121" s="74">
        <f t="shared" si="23"/>
        <v>52</v>
      </c>
      <c r="BC121" s="11">
        <f t="shared" si="24"/>
        <v>0.245617</v>
      </c>
      <c r="BF121" s="324"/>
      <c r="BH121" s="74">
        <f t="shared" si="25"/>
        <v>52</v>
      </c>
      <c r="BI121" s="313">
        <f t="shared" si="26"/>
        <v>0</v>
      </c>
      <c r="BL121" s="313"/>
      <c r="BQ121" s="305"/>
      <c r="BR121" s="11"/>
      <c r="BS121" s="11"/>
      <c r="BT121" s="11"/>
      <c r="CA121" s="305"/>
      <c r="CB121" s="311"/>
      <c r="CC121" s="312"/>
    </row>
    <row r="122" spans="2:81" x14ac:dyDescent="0.25">
      <c r="B122" s="86"/>
      <c r="C122" s="87"/>
      <c r="D122" s="494"/>
      <c r="E122" s="290"/>
      <c r="N122" s="472"/>
      <c r="O122" s="89"/>
      <c r="P122" s="55"/>
      <c r="Q122" s="87"/>
      <c r="R122" s="78" t="s">
        <v>14</v>
      </c>
      <c r="S122" s="87"/>
      <c r="T122" s="78" t="s">
        <v>45</v>
      </c>
      <c r="U122" s="608" t="str">
        <f t="shared" si="40"/>
        <v>-</v>
      </c>
      <c r="V122" s="609" t="str">
        <f t="shared" si="36"/>
        <v>-</v>
      </c>
      <c r="W122" s="609" t="str">
        <f t="shared" si="37"/>
        <v>-</v>
      </c>
      <c r="X122" s="609" t="str">
        <f t="shared" si="38"/>
        <v>-</v>
      </c>
      <c r="Y122" s="609" t="str">
        <f t="shared" si="39"/>
        <v>-</v>
      </c>
      <c r="AD122" s="615">
        <f t="shared" si="44"/>
        <v>46128.520138888889</v>
      </c>
      <c r="AE122" s="73">
        <f t="shared" si="45"/>
        <v>21.75</v>
      </c>
      <c r="AF122" s="608">
        <f t="shared" si="33"/>
        <v>12</v>
      </c>
      <c r="AG122" s="609" t="str">
        <f t="shared" si="29"/>
        <v>-</v>
      </c>
      <c r="AH122" s="609">
        <f t="shared" si="30"/>
        <v>21.75</v>
      </c>
      <c r="AI122" s="609" t="str">
        <f t="shared" si="31"/>
        <v>-</v>
      </c>
      <c r="AJ122" s="609" t="str">
        <f t="shared" si="32"/>
        <v>-</v>
      </c>
      <c r="AK122" s="247"/>
      <c r="AM122" s="446">
        <v>46128.520833333336</v>
      </c>
      <c r="AN122" s="447">
        <v>1</v>
      </c>
      <c r="AO122" s="447">
        <v>5</v>
      </c>
      <c r="AP122" s="447">
        <v>3</v>
      </c>
      <c r="AQ122" s="447">
        <v>-4.9059999999999998E-3</v>
      </c>
      <c r="AR122" s="447">
        <v>133403</v>
      </c>
      <c r="AS122" s="447">
        <v>111712</v>
      </c>
      <c r="AT122" s="447">
        <v>21.763999999999999</v>
      </c>
      <c r="AV122" s="448">
        <v>46128.520833333336</v>
      </c>
      <c r="AW122" s="449">
        <v>1</v>
      </c>
      <c r="AX122" s="450">
        <v>5</v>
      </c>
      <c r="AY122" s="450">
        <v>3</v>
      </c>
      <c r="AZ122" s="451">
        <v>0</v>
      </c>
      <c r="BB122" s="74">
        <f t="shared" si="23"/>
        <v>53</v>
      </c>
      <c r="BC122" s="11">
        <f t="shared" si="24"/>
        <v>-4.9059999999999998E-3</v>
      </c>
      <c r="BF122" s="324"/>
      <c r="BH122" s="74">
        <f t="shared" si="25"/>
        <v>53</v>
      </c>
      <c r="BI122" s="313">
        <f t="shared" si="26"/>
        <v>0</v>
      </c>
      <c r="BL122" s="313"/>
      <c r="BQ122" s="305"/>
      <c r="BR122" s="11"/>
      <c r="BS122" s="11"/>
      <c r="BT122" s="11"/>
      <c r="CA122" s="305"/>
      <c r="CB122" s="311"/>
      <c r="CC122" s="312"/>
    </row>
    <row r="123" spans="2:81" x14ac:dyDescent="0.25">
      <c r="B123" s="86"/>
      <c r="C123" s="87"/>
      <c r="D123" s="494"/>
      <c r="N123" s="472"/>
      <c r="O123" s="89"/>
      <c r="P123" s="55"/>
      <c r="Q123" s="87"/>
      <c r="R123" s="78" t="s">
        <v>14</v>
      </c>
      <c r="S123" s="87"/>
      <c r="T123" s="78" t="s">
        <v>45</v>
      </c>
      <c r="U123" s="608" t="str">
        <f t="shared" si="40"/>
        <v>-</v>
      </c>
      <c r="V123" s="609" t="str">
        <f t="shared" si="36"/>
        <v>-</v>
      </c>
      <c r="W123" s="609" t="str">
        <f t="shared" si="37"/>
        <v>-</v>
      </c>
      <c r="X123" s="609" t="str">
        <f t="shared" si="38"/>
        <v>-</v>
      </c>
      <c r="Y123" s="609" t="str">
        <f t="shared" si="39"/>
        <v>-</v>
      </c>
      <c r="AD123" s="615">
        <f t="shared" si="44"/>
        <v>46128.520138888889</v>
      </c>
      <c r="AE123" s="73">
        <f t="shared" si="45"/>
        <v>21.754999999999999</v>
      </c>
      <c r="AF123" s="608">
        <f t="shared" si="33"/>
        <v>12</v>
      </c>
      <c r="AG123" s="609" t="str">
        <f t="shared" si="29"/>
        <v>-</v>
      </c>
      <c r="AH123" s="609">
        <f t="shared" si="30"/>
        <v>21.754999999999999</v>
      </c>
      <c r="AI123" s="609" t="str">
        <f t="shared" si="31"/>
        <v>-</v>
      </c>
      <c r="AJ123" s="609" t="str">
        <f t="shared" si="32"/>
        <v>-</v>
      </c>
      <c r="AK123" s="247"/>
      <c r="AM123" s="446">
        <v>46128.521527777775</v>
      </c>
      <c r="AN123" s="447">
        <v>1</v>
      </c>
      <c r="AO123" s="447">
        <v>5</v>
      </c>
      <c r="AP123" s="447">
        <v>4</v>
      </c>
      <c r="AQ123" s="447">
        <v>-3.9296999999999999E-2</v>
      </c>
      <c r="AR123" s="447">
        <v>133398</v>
      </c>
      <c r="AS123" s="447">
        <v>111708</v>
      </c>
      <c r="AT123" s="447">
        <v>21.768000000000001</v>
      </c>
      <c r="AV123" s="448">
        <v>46128.521527777775</v>
      </c>
      <c r="AW123" s="449">
        <v>1</v>
      </c>
      <c r="AX123" s="450">
        <v>5</v>
      </c>
      <c r="AY123" s="450">
        <v>4</v>
      </c>
      <c r="AZ123" s="451">
        <v>-1</v>
      </c>
      <c r="BB123" s="74">
        <f t="shared" si="23"/>
        <v>54</v>
      </c>
      <c r="BC123" s="11">
        <f t="shared" si="24"/>
        <v>-3.9296999999999999E-2</v>
      </c>
      <c r="BF123" s="324"/>
      <c r="BH123" s="74">
        <f t="shared" si="25"/>
        <v>54</v>
      </c>
      <c r="BI123" s="313">
        <f t="shared" si="26"/>
        <v>-1</v>
      </c>
      <c r="BL123" s="313"/>
      <c r="BQ123" s="305"/>
      <c r="BR123" s="11"/>
      <c r="BS123" s="11"/>
      <c r="BT123" s="11"/>
      <c r="CA123" s="305"/>
      <c r="CB123" s="311"/>
      <c r="CC123" s="312"/>
    </row>
    <row r="124" spans="2:81" x14ac:dyDescent="0.25">
      <c r="B124" s="86"/>
      <c r="C124" s="87"/>
      <c r="D124" s="494"/>
      <c r="N124" s="472"/>
      <c r="O124" s="89"/>
      <c r="P124" s="55"/>
      <c r="Q124" s="87"/>
      <c r="R124" s="78" t="s">
        <v>14</v>
      </c>
      <c r="S124" s="87"/>
      <c r="T124" s="78" t="s">
        <v>45</v>
      </c>
      <c r="U124" s="608" t="str">
        <f t="shared" si="40"/>
        <v>-</v>
      </c>
      <c r="V124" s="609" t="str">
        <f t="shared" si="36"/>
        <v>-</v>
      </c>
      <c r="W124" s="609" t="str">
        <f t="shared" si="37"/>
        <v>-</v>
      </c>
      <c r="X124" s="609" t="str">
        <f t="shared" si="38"/>
        <v>-</v>
      </c>
      <c r="Y124" s="609" t="str">
        <f t="shared" si="39"/>
        <v>-</v>
      </c>
      <c r="AD124" s="615">
        <f t="shared" si="44"/>
        <v>46128.520833333336</v>
      </c>
      <c r="AE124" s="73">
        <f t="shared" si="45"/>
        <v>21.76</v>
      </c>
      <c r="AF124" s="608">
        <f t="shared" si="33"/>
        <v>12</v>
      </c>
      <c r="AG124" s="609" t="str">
        <f t="shared" si="29"/>
        <v>-</v>
      </c>
      <c r="AH124" s="609">
        <f t="shared" si="30"/>
        <v>21.76</v>
      </c>
      <c r="AI124" s="609" t="str">
        <f t="shared" si="31"/>
        <v>-</v>
      </c>
      <c r="AJ124" s="609" t="str">
        <f t="shared" si="32"/>
        <v>-</v>
      </c>
      <c r="AK124" s="247"/>
      <c r="AM124" s="446">
        <v>46128.522222222222</v>
      </c>
      <c r="AN124" s="447">
        <v>1</v>
      </c>
      <c r="AO124" s="447">
        <v>5</v>
      </c>
      <c r="AP124" s="447">
        <v>5</v>
      </c>
      <c r="AQ124" s="447">
        <v>-4.4202999999999999E-2</v>
      </c>
      <c r="AR124" s="447">
        <v>133409</v>
      </c>
      <c r="AS124" s="447">
        <v>111717</v>
      </c>
      <c r="AT124" s="447">
        <v>21.771999999999998</v>
      </c>
      <c r="AV124" s="448">
        <v>46128.522222222222</v>
      </c>
      <c r="AW124" s="449">
        <v>1</v>
      </c>
      <c r="AX124" s="450">
        <v>5</v>
      </c>
      <c r="AY124" s="450">
        <v>5</v>
      </c>
      <c r="AZ124" s="451">
        <v>-1</v>
      </c>
      <c r="BB124" s="74">
        <f t="shared" si="23"/>
        <v>55</v>
      </c>
      <c r="BC124" s="11">
        <f t="shared" si="24"/>
        <v>-4.4202999999999999E-2</v>
      </c>
      <c r="BF124" s="324"/>
      <c r="BH124" s="74">
        <f t="shared" si="25"/>
        <v>55</v>
      </c>
      <c r="BI124" s="313">
        <f t="shared" si="26"/>
        <v>-1</v>
      </c>
      <c r="BL124" s="313"/>
      <c r="BQ124" s="305"/>
      <c r="BR124" s="11"/>
      <c r="BS124" s="11"/>
      <c r="BT124" s="11"/>
      <c r="CA124" s="305"/>
      <c r="CB124" s="311"/>
      <c r="CC124" s="312"/>
    </row>
    <row r="125" spans="2:81" x14ac:dyDescent="0.25">
      <c r="B125" s="86"/>
      <c r="C125" s="87"/>
      <c r="D125" s="494"/>
      <c r="N125" s="472"/>
      <c r="O125" s="89"/>
      <c r="P125" s="55"/>
      <c r="Q125" s="87"/>
      <c r="R125" s="78" t="s">
        <v>14</v>
      </c>
      <c r="S125" s="87"/>
      <c r="T125" s="78" t="s">
        <v>45</v>
      </c>
      <c r="U125" s="608" t="str">
        <f t="shared" si="40"/>
        <v>-</v>
      </c>
      <c r="V125" s="609" t="str">
        <f t="shared" si="36"/>
        <v>-</v>
      </c>
      <c r="W125" s="609" t="str">
        <f t="shared" si="37"/>
        <v>-</v>
      </c>
      <c r="X125" s="609" t="str">
        <f t="shared" si="38"/>
        <v>-</v>
      </c>
      <c r="Y125" s="609" t="str">
        <f t="shared" si="39"/>
        <v>-</v>
      </c>
      <c r="AD125" s="615">
        <f t="shared" si="44"/>
        <v>46128.520833333336</v>
      </c>
      <c r="AE125" s="73">
        <f t="shared" si="45"/>
        <v>21.763999999999999</v>
      </c>
      <c r="AF125" s="608">
        <f t="shared" si="33"/>
        <v>12</v>
      </c>
      <c r="AG125" s="609" t="str">
        <f t="shared" si="29"/>
        <v>-</v>
      </c>
      <c r="AH125" s="609">
        <f t="shared" si="30"/>
        <v>21.763999999999999</v>
      </c>
      <c r="AI125" s="609" t="str">
        <f t="shared" si="31"/>
        <v>-</v>
      </c>
      <c r="AJ125" s="609" t="str">
        <f t="shared" si="32"/>
        <v>-</v>
      </c>
      <c r="AK125" s="247"/>
      <c r="AM125" s="446">
        <v>46128.522222222222</v>
      </c>
      <c r="AN125" s="447">
        <v>1</v>
      </c>
      <c r="AO125" s="447">
        <v>5</v>
      </c>
      <c r="AP125" s="447">
        <v>6</v>
      </c>
      <c r="AQ125" s="447">
        <v>3.4389000000000003E-2</v>
      </c>
      <c r="AR125" s="447">
        <v>133408</v>
      </c>
      <c r="AS125" s="447">
        <v>111716</v>
      </c>
      <c r="AT125" s="447">
        <v>21.773</v>
      </c>
      <c r="AV125" s="448">
        <v>46128.522222222222</v>
      </c>
      <c r="AW125" s="449">
        <v>1</v>
      </c>
      <c r="AX125" s="450">
        <v>5</v>
      </c>
      <c r="AY125" s="450">
        <v>6</v>
      </c>
      <c r="AZ125" s="451">
        <v>0</v>
      </c>
      <c r="BB125" s="74">
        <f t="shared" si="23"/>
        <v>56</v>
      </c>
      <c r="BC125" s="11">
        <f t="shared" si="24"/>
        <v>3.4389000000000003E-2</v>
      </c>
      <c r="BF125" s="324"/>
      <c r="BH125" s="74">
        <f t="shared" si="25"/>
        <v>56</v>
      </c>
      <c r="BI125" s="313">
        <f t="shared" si="26"/>
        <v>0</v>
      </c>
      <c r="BL125" s="313"/>
      <c r="BQ125" s="305"/>
      <c r="BR125" s="11"/>
      <c r="BS125" s="11"/>
      <c r="BT125" s="11"/>
      <c r="CA125" s="305"/>
      <c r="CB125" s="311"/>
      <c r="CC125" s="312"/>
    </row>
    <row r="126" spans="2:81" x14ac:dyDescent="0.25">
      <c r="B126" s="86"/>
      <c r="C126" s="87"/>
      <c r="D126" s="494"/>
      <c r="N126" s="472"/>
      <c r="O126" s="89"/>
      <c r="P126" s="55"/>
      <c r="Q126" s="87"/>
      <c r="R126" s="78" t="s">
        <v>14</v>
      </c>
      <c r="S126" s="87"/>
      <c r="T126" s="78" t="s">
        <v>45</v>
      </c>
      <c r="U126" s="608" t="str">
        <f t="shared" si="40"/>
        <v>-</v>
      </c>
      <c r="V126" s="609" t="str">
        <f t="shared" si="36"/>
        <v>-</v>
      </c>
      <c r="W126" s="609" t="str">
        <f t="shared" si="37"/>
        <v>-</v>
      </c>
      <c r="X126" s="609" t="str">
        <f t="shared" si="38"/>
        <v>-</v>
      </c>
      <c r="Y126" s="609" t="str">
        <f t="shared" si="39"/>
        <v>-</v>
      </c>
      <c r="AD126" s="615">
        <f t="shared" si="44"/>
        <v>46128.521527777775</v>
      </c>
      <c r="AE126" s="73">
        <f t="shared" si="45"/>
        <v>21.768000000000001</v>
      </c>
      <c r="AF126" s="608">
        <f t="shared" si="33"/>
        <v>12</v>
      </c>
      <c r="AG126" s="609" t="str">
        <f t="shared" si="29"/>
        <v>-</v>
      </c>
      <c r="AH126" s="609">
        <f t="shared" si="30"/>
        <v>21.768000000000001</v>
      </c>
      <c r="AI126" s="609" t="str">
        <f t="shared" si="31"/>
        <v>-</v>
      </c>
      <c r="AJ126" s="609" t="str">
        <f t="shared" si="32"/>
        <v>-</v>
      </c>
      <c r="AK126" s="247"/>
      <c r="AM126" s="446">
        <v>46128.522916666669</v>
      </c>
      <c r="AN126" s="447">
        <v>1</v>
      </c>
      <c r="AO126" s="447">
        <v>5</v>
      </c>
      <c r="AP126" s="447">
        <v>7</v>
      </c>
      <c r="AQ126" s="447">
        <v>-3.9289999999999999E-2</v>
      </c>
      <c r="AR126" s="447">
        <v>133413</v>
      </c>
      <c r="AS126" s="447">
        <v>111720</v>
      </c>
      <c r="AT126" s="447">
        <v>21.777000000000001</v>
      </c>
      <c r="AV126" s="448">
        <v>46128.522916666669</v>
      </c>
      <c r="AW126" s="449">
        <v>1</v>
      </c>
      <c r="AX126" s="450">
        <v>5</v>
      </c>
      <c r="AY126" s="450">
        <v>7</v>
      </c>
      <c r="AZ126" s="451">
        <v>0</v>
      </c>
      <c r="BB126" s="74">
        <f t="shared" si="23"/>
        <v>57</v>
      </c>
      <c r="BC126" s="11">
        <f t="shared" si="24"/>
        <v>-3.9289999999999999E-2</v>
      </c>
      <c r="BF126" s="324"/>
      <c r="BH126" s="74">
        <f t="shared" si="25"/>
        <v>57</v>
      </c>
      <c r="BI126" s="313">
        <f t="shared" si="26"/>
        <v>0</v>
      </c>
      <c r="BL126" s="313"/>
      <c r="BQ126" s="305"/>
      <c r="BR126" s="11"/>
      <c r="BS126" s="11"/>
      <c r="BT126" s="11"/>
      <c r="CA126" s="305"/>
      <c r="CB126" s="311"/>
      <c r="CC126" s="312"/>
    </row>
    <row r="127" spans="2:81" x14ac:dyDescent="0.25">
      <c r="B127" s="86"/>
      <c r="C127" s="87"/>
      <c r="D127" s="494"/>
      <c r="N127" s="472"/>
      <c r="O127" s="89"/>
      <c r="P127" s="55"/>
      <c r="Q127" s="87"/>
      <c r="R127" s="78" t="s">
        <v>14</v>
      </c>
      <c r="S127" s="87"/>
      <c r="T127" s="78" t="s">
        <v>45</v>
      </c>
      <c r="U127" s="608" t="str">
        <f t="shared" si="40"/>
        <v>-</v>
      </c>
      <c r="V127" s="609" t="str">
        <f t="shared" si="36"/>
        <v>-</v>
      </c>
      <c r="W127" s="609" t="str">
        <f t="shared" si="37"/>
        <v>-</v>
      </c>
      <c r="X127" s="609" t="str">
        <f t="shared" si="38"/>
        <v>-</v>
      </c>
      <c r="Y127" s="609" t="str">
        <f t="shared" si="39"/>
        <v>-</v>
      </c>
      <c r="AD127" s="615">
        <f t="shared" si="44"/>
        <v>46128.522222222222</v>
      </c>
      <c r="AE127" s="73">
        <f t="shared" si="45"/>
        <v>21.771999999999998</v>
      </c>
      <c r="AF127" s="608">
        <f t="shared" si="33"/>
        <v>12</v>
      </c>
      <c r="AG127" s="609" t="str">
        <f t="shared" si="29"/>
        <v>-</v>
      </c>
      <c r="AH127" s="609">
        <f t="shared" si="30"/>
        <v>21.771999999999998</v>
      </c>
      <c r="AI127" s="609" t="str">
        <f t="shared" si="31"/>
        <v>-</v>
      </c>
      <c r="AJ127" s="609" t="str">
        <f t="shared" si="32"/>
        <v>-</v>
      </c>
      <c r="AK127" s="247"/>
      <c r="AM127" s="446">
        <v>46128.522916666669</v>
      </c>
      <c r="AN127" s="447">
        <v>1</v>
      </c>
      <c r="AO127" s="447">
        <v>5</v>
      </c>
      <c r="AP127" s="447">
        <v>8</v>
      </c>
      <c r="AQ127" s="447">
        <v>0.108073</v>
      </c>
      <c r="AR127" s="447">
        <v>133416</v>
      </c>
      <c r="AS127" s="447">
        <v>111722</v>
      </c>
      <c r="AT127" s="447">
        <v>21.777999999999999</v>
      </c>
      <c r="AV127" s="448">
        <v>46128.522916666669</v>
      </c>
      <c r="AW127" s="449">
        <v>1</v>
      </c>
      <c r="AX127" s="450">
        <v>5</v>
      </c>
      <c r="AY127" s="450">
        <v>8</v>
      </c>
      <c r="AZ127" s="451">
        <v>-1</v>
      </c>
      <c r="BB127" s="74">
        <f t="shared" si="23"/>
        <v>58</v>
      </c>
      <c r="BC127" s="11">
        <f t="shared" si="24"/>
        <v>0.108073</v>
      </c>
      <c r="BF127" s="324"/>
      <c r="BH127" s="74">
        <f t="shared" si="25"/>
        <v>58</v>
      </c>
      <c r="BI127" s="313">
        <f t="shared" si="26"/>
        <v>-1</v>
      </c>
      <c r="BL127" s="313"/>
      <c r="BQ127" s="305"/>
      <c r="BR127" s="11"/>
      <c r="BS127" s="11"/>
      <c r="BT127" s="11"/>
      <c r="CA127" s="305"/>
      <c r="CB127" s="311"/>
      <c r="CC127" s="312"/>
    </row>
    <row r="128" spans="2:81" x14ac:dyDescent="0.25">
      <c r="B128" s="86"/>
      <c r="C128" s="87"/>
      <c r="D128" s="494"/>
      <c r="N128" s="472"/>
      <c r="O128" s="89"/>
      <c r="P128" s="55"/>
      <c r="Q128" s="87"/>
      <c r="R128" s="78" t="s">
        <v>14</v>
      </c>
      <c r="S128" s="87"/>
      <c r="T128" s="78" t="s">
        <v>45</v>
      </c>
      <c r="U128" s="608" t="str">
        <f t="shared" si="40"/>
        <v>-</v>
      </c>
      <c r="V128" s="609" t="str">
        <f t="shared" si="36"/>
        <v>-</v>
      </c>
      <c r="W128" s="609" t="str">
        <f t="shared" si="37"/>
        <v>-</v>
      </c>
      <c r="X128" s="609" t="str">
        <f t="shared" si="38"/>
        <v>-</v>
      </c>
      <c r="Y128" s="609" t="str">
        <f t="shared" si="39"/>
        <v>-</v>
      </c>
      <c r="AD128" s="615">
        <f t="shared" si="44"/>
        <v>46128.522222222222</v>
      </c>
      <c r="AE128" s="73">
        <f t="shared" si="45"/>
        <v>21.773</v>
      </c>
      <c r="AF128" s="608">
        <f t="shared" si="33"/>
        <v>12</v>
      </c>
      <c r="AG128" s="609" t="str">
        <f t="shared" si="29"/>
        <v>-</v>
      </c>
      <c r="AH128" s="609">
        <f t="shared" si="30"/>
        <v>21.773</v>
      </c>
      <c r="AI128" s="609" t="str">
        <f t="shared" si="31"/>
        <v>-</v>
      </c>
      <c r="AJ128" s="609" t="str">
        <f t="shared" si="32"/>
        <v>-</v>
      </c>
      <c r="AK128" s="247"/>
      <c r="AM128" s="452"/>
      <c r="AN128" s="452"/>
      <c r="AO128" s="452"/>
      <c r="AP128" s="452"/>
      <c r="AQ128" s="452"/>
      <c r="AR128" s="452"/>
      <c r="AS128" s="452"/>
      <c r="AT128" s="452"/>
      <c r="AV128" s="453"/>
      <c r="AW128" s="454"/>
      <c r="AX128" s="455"/>
      <c r="AY128" s="455"/>
      <c r="AZ128" s="456"/>
      <c r="BB128" s="74">
        <f t="shared" si="23"/>
        <v>0</v>
      </c>
      <c r="BC128" s="11">
        <f t="shared" si="24"/>
        <v>0</v>
      </c>
      <c r="BF128" s="324"/>
      <c r="BH128" s="74">
        <f t="shared" si="25"/>
        <v>0</v>
      </c>
      <c r="BI128" s="313">
        <f t="shared" si="26"/>
        <v>0</v>
      </c>
      <c r="BL128" s="313"/>
      <c r="BQ128" s="305"/>
      <c r="BR128" s="11"/>
      <c r="BS128" s="11"/>
      <c r="BT128" s="11"/>
      <c r="CA128" s="305"/>
      <c r="CB128" s="311"/>
      <c r="CC128" s="312"/>
    </row>
    <row r="129" spans="2:81" x14ac:dyDescent="0.25">
      <c r="B129" s="86"/>
      <c r="C129" s="87"/>
      <c r="D129" s="494"/>
      <c r="N129" s="472"/>
      <c r="O129" s="89"/>
      <c r="P129" s="55"/>
      <c r="Q129" s="87"/>
      <c r="R129" s="78" t="s">
        <v>14</v>
      </c>
      <c r="S129" s="87"/>
      <c r="T129" s="78" t="s">
        <v>45</v>
      </c>
      <c r="U129" s="608" t="str">
        <f t="shared" si="40"/>
        <v>-</v>
      </c>
      <c r="V129" s="609" t="str">
        <f t="shared" si="36"/>
        <v>-</v>
      </c>
      <c r="W129" s="609" t="str">
        <f t="shared" si="37"/>
        <v>-</v>
      </c>
      <c r="X129" s="609" t="str">
        <f t="shared" si="38"/>
        <v>-</v>
      </c>
      <c r="Y129" s="609" t="str">
        <f t="shared" si="39"/>
        <v>-</v>
      </c>
      <c r="AD129" s="615">
        <f t="shared" si="44"/>
        <v>46128.522916666669</v>
      </c>
      <c r="AE129" s="73">
        <f t="shared" si="45"/>
        <v>21.777000000000001</v>
      </c>
      <c r="AF129" s="608">
        <f t="shared" si="33"/>
        <v>12</v>
      </c>
      <c r="AG129" s="609" t="str">
        <f t="shared" si="29"/>
        <v>-</v>
      </c>
      <c r="AH129" s="609">
        <f t="shared" si="30"/>
        <v>21.777000000000001</v>
      </c>
      <c r="AI129" s="609" t="str">
        <f t="shared" si="31"/>
        <v>-</v>
      </c>
      <c r="AJ129" s="609" t="str">
        <f t="shared" si="32"/>
        <v>-</v>
      </c>
      <c r="AK129" s="247"/>
      <c r="AM129" s="452"/>
      <c r="AN129" s="452"/>
      <c r="AO129" s="452"/>
      <c r="AP129" s="452"/>
      <c r="AQ129" s="452"/>
      <c r="AR129" s="452"/>
      <c r="AS129" s="452"/>
      <c r="AT129" s="452"/>
      <c r="AV129" s="453"/>
      <c r="AW129" s="454"/>
      <c r="AX129" s="455"/>
      <c r="AY129" s="455"/>
      <c r="AZ129" s="456"/>
      <c r="BB129" s="74">
        <f t="shared" si="23"/>
        <v>0</v>
      </c>
      <c r="BC129" s="11">
        <f t="shared" si="24"/>
        <v>0</v>
      </c>
      <c r="BF129" s="324"/>
      <c r="BH129" s="74">
        <f t="shared" si="25"/>
        <v>0</v>
      </c>
      <c r="BI129" s="313">
        <f t="shared" si="26"/>
        <v>0</v>
      </c>
      <c r="BL129" s="313"/>
      <c r="BQ129" s="305"/>
      <c r="BR129" s="11"/>
      <c r="BS129" s="11"/>
      <c r="BT129" s="11"/>
      <c r="CA129" s="305"/>
      <c r="CB129" s="311"/>
      <c r="CC129" s="312"/>
    </row>
    <row r="130" spans="2:81" x14ac:dyDescent="0.25">
      <c r="B130" s="88"/>
      <c r="C130" s="87"/>
      <c r="D130" s="494"/>
      <c r="N130" s="472"/>
      <c r="O130" s="89"/>
      <c r="P130" s="55"/>
      <c r="Q130" s="87"/>
      <c r="R130" s="78" t="s">
        <v>14</v>
      </c>
      <c r="S130" s="87"/>
      <c r="T130" s="78" t="s">
        <v>45</v>
      </c>
      <c r="U130" s="608" t="str">
        <f t="shared" si="40"/>
        <v>-</v>
      </c>
      <c r="V130" s="609" t="str">
        <f t="shared" si="36"/>
        <v>-</v>
      </c>
      <c r="W130" s="609" t="str">
        <f t="shared" si="37"/>
        <v>-</v>
      </c>
      <c r="X130" s="609" t="str">
        <f t="shared" si="38"/>
        <v>-</v>
      </c>
      <c r="Y130" s="609" t="str">
        <f t="shared" si="39"/>
        <v>-</v>
      </c>
      <c r="AD130" s="615">
        <f t="shared" si="44"/>
        <v>46128.522916666669</v>
      </c>
      <c r="AE130" s="73">
        <f t="shared" si="45"/>
        <v>21.777999999999999</v>
      </c>
      <c r="AF130" s="608">
        <f t="shared" si="33"/>
        <v>12</v>
      </c>
      <c r="AG130" s="609" t="str">
        <f t="shared" si="29"/>
        <v>-</v>
      </c>
      <c r="AH130" s="609">
        <f t="shared" si="30"/>
        <v>21.777999999999999</v>
      </c>
      <c r="AI130" s="609" t="str">
        <f t="shared" si="31"/>
        <v>-</v>
      </c>
      <c r="AJ130" s="609" t="str">
        <f t="shared" si="32"/>
        <v>-</v>
      </c>
      <c r="AK130" s="247"/>
      <c r="AM130" s="452"/>
      <c r="AN130" s="452"/>
      <c r="AO130" s="452"/>
      <c r="AP130" s="452"/>
      <c r="AQ130" s="452"/>
      <c r="AR130" s="452"/>
      <c r="AS130" s="452"/>
      <c r="AT130" s="452"/>
      <c r="AV130" s="453"/>
      <c r="AW130" s="454"/>
      <c r="AX130" s="455"/>
      <c r="AY130" s="455"/>
      <c r="AZ130" s="456"/>
      <c r="BB130" s="74">
        <f t="shared" si="23"/>
        <v>0</v>
      </c>
      <c r="BC130" s="11">
        <f t="shared" si="24"/>
        <v>0</v>
      </c>
      <c r="BF130" s="324"/>
      <c r="BH130" s="74">
        <f t="shared" si="25"/>
        <v>0</v>
      </c>
      <c r="BI130" s="313">
        <f t="shared" si="26"/>
        <v>0</v>
      </c>
      <c r="BL130" s="313"/>
      <c r="BQ130" s="305"/>
      <c r="BR130" s="11"/>
      <c r="BS130" s="11"/>
      <c r="BT130" s="11"/>
      <c r="CA130" s="305"/>
      <c r="CB130" s="311"/>
      <c r="CC130" s="312"/>
    </row>
    <row r="131" spans="2:81" x14ac:dyDescent="0.25">
      <c r="B131" s="88"/>
      <c r="C131" s="87"/>
      <c r="D131" s="494"/>
      <c r="N131" s="472"/>
      <c r="O131" s="89"/>
      <c r="P131" s="55"/>
      <c r="Q131" s="87"/>
      <c r="R131" s="78" t="s">
        <v>14</v>
      </c>
      <c r="S131" s="87"/>
      <c r="T131" s="78" t="s">
        <v>45</v>
      </c>
      <c r="U131" s="608" t="str">
        <f t="shared" si="40"/>
        <v>-</v>
      </c>
      <c r="V131" s="609" t="str">
        <f t="shared" si="36"/>
        <v>-</v>
      </c>
      <c r="W131" s="609" t="str">
        <f t="shared" si="37"/>
        <v>-</v>
      </c>
      <c r="X131" s="609" t="str">
        <f t="shared" si="38"/>
        <v>-</v>
      </c>
      <c r="Y131" s="609" t="str">
        <f t="shared" si="39"/>
        <v>-</v>
      </c>
      <c r="AD131" s="615" t="str">
        <f t="shared" si="44"/>
        <v>-</v>
      </c>
      <c r="AE131" s="73" t="str">
        <f t="shared" si="45"/>
        <v>-</v>
      </c>
      <c r="AF131" s="608" t="str">
        <f t="shared" si="33"/>
        <v>-</v>
      </c>
      <c r="AG131" s="609" t="str">
        <f t="shared" si="29"/>
        <v>-</v>
      </c>
      <c r="AH131" s="609" t="str">
        <f t="shared" si="30"/>
        <v>-</v>
      </c>
      <c r="AI131" s="609" t="str">
        <f t="shared" si="31"/>
        <v>-</v>
      </c>
      <c r="AJ131" s="609" t="str">
        <f t="shared" si="32"/>
        <v>-</v>
      </c>
      <c r="AK131" s="247"/>
      <c r="AM131" s="452"/>
      <c r="AN131" s="452"/>
      <c r="AO131" s="452"/>
      <c r="AP131" s="452"/>
      <c r="AQ131" s="452"/>
      <c r="AR131" s="452"/>
      <c r="AS131" s="452"/>
      <c r="AT131" s="452"/>
      <c r="AV131" s="453"/>
      <c r="AW131" s="454"/>
      <c r="AX131" s="455"/>
      <c r="AY131" s="455"/>
      <c r="AZ131" s="456"/>
      <c r="BB131" s="74">
        <f t="shared" ref="BB131:BB194" si="46">IFERROR((AO131*10)+AP131, "--")</f>
        <v>0</v>
      </c>
      <c r="BC131" s="11">
        <f t="shared" ref="BC131:BC194" si="47">AQ131</f>
        <v>0</v>
      </c>
      <c r="BF131" s="324"/>
      <c r="BH131" s="74">
        <f t="shared" ref="BH131:BH194" si="48">IFERROR((AX131*10)+AY131, "--")</f>
        <v>0</v>
      </c>
      <c r="BI131" s="313">
        <f t="shared" ref="BI131:BI194" si="49">AZ131</f>
        <v>0</v>
      </c>
      <c r="BL131" s="313"/>
      <c r="BQ131" s="305"/>
      <c r="BR131" s="11"/>
      <c r="BS131" s="11"/>
      <c r="BT131" s="11"/>
      <c r="CA131" s="305"/>
      <c r="CB131" s="311"/>
      <c r="CC131" s="312"/>
    </row>
    <row r="132" spans="2:81" x14ac:dyDescent="0.25">
      <c r="B132" s="88"/>
      <c r="C132" s="87"/>
      <c r="D132" s="494"/>
      <c r="N132" s="472"/>
      <c r="O132" s="89"/>
      <c r="P132" s="55"/>
      <c r="Q132" s="87"/>
      <c r="R132" s="78" t="s">
        <v>14</v>
      </c>
      <c r="S132" s="87"/>
      <c r="T132" s="78" t="s">
        <v>45</v>
      </c>
      <c r="U132" s="608" t="str">
        <f t="shared" si="40"/>
        <v>-</v>
      </c>
      <c r="V132" s="609" t="str">
        <f t="shared" si="36"/>
        <v>-</v>
      </c>
      <c r="W132" s="609" t="str">
        <f t="shared" si="37"/>
        <v>-</v>
      </c>
      <c r="X132" s="609" t="str">
        <f t="shared" si="38"/>
        <v>-</v>
      </c>
      <c r="Y132" s="609" t="str">
        <f t="shared" si="39"/>
        <v>-</v>
      </c>
      <c r="AD132" s="615" t="str">
        <f t="shared" si="44"/>
        <v>-</v>
      </c>
      <c r="AE132" s="73" t="str">
        <f t="shared" si="45"/>
        <v>-</v>
      </c>
      <c r="AF132" s="608" t="str">
        <f t="shared" si="33"/>
        <v>-</v>
      </c>
      <c r="AG132" s="609" t="str">
        <f t="shared" si="29"/>
        <v>-</v>
      </c>
      <c r="AH132" s="609" t="str">
        <f t="shared" si="30"/>
        <v>-</v>
      </c>
      <c r="AI132" s="609" t="str">
        <f t="shared" si="31"/>
        <v>-</v>
      </c>
      <c r="AJ132" s="609" t="str">
        <f t="shared" si="32"/>
        <v>-</v>
      </c>
      <c r="AK132" s="247"/>
      <c r="AM132" s="452"/>
      <c r="AN132" s="452"/>
      <c r="AO132" s="452"/>
      <c r="AP132" s="452"/>
      <c r="AQ132" s="452"/>
      <c r="AR132" s="452"/>
      <c r="AS132" s="452"/>
      <c r="AT132" s="452"/>
      <c r="AV132" s="453"/>
      <c r="AW132" s="454"/>
      <c r="AX132" s="455"/>
      <c r="AY132" s="455"/>
      <c r="AZ132" s="456"/>
      <c r="BB132" s="74">
        <f t="shared" si="46"/>
        <v>0</v>
      </c>
      <c r="BC132" s="11">
        <f t="shared" si="47"/>
        <v>0</v>
      </c>
      <c r="BF132" s="324"/>
      <c r="BH132" s="74">
        <f t="shared" si="48"/>
        <v>0</v>
      </c>
      <c r="BI132" s="313">
        <f t="shared" si="49"/>
        <v>0</v>
      </c>
      <c r="BL132" s="313"/>
      <c r="BQ132" s="305"/>
      <c r="BR132" s="11"/>
      <c r="BS132" s="11"/>
      <c r="BT132" s="11"/>
      <c r="CA132" s="305"/>
      <c r="CB132" s="311"/>
      <c r="CC132" s="312"/>
    </row>
    <row r="133" spans="2:81" x14ac:dyDescent="0.25">
      <c r="B133" s="88"/>
      <c r="C133" s="87"/>
      <c r="D133" s="494"/>
      <c r="N133" s="472"/>
      <c r="O133" s="89"/>
      <c r="P133" s="55"/>
      <c r="Q133" s="87"/>
      <c r="R133" s="78" t="s">
        <v>14</v>
      </c>
      <c r="S133" s="87"/>
      <c r="T133" s="78" t="s">
        <v>45</v>
      </c>
      <c r="U133" s="608" t="str">
        <f t="shared" si="40"/>
        <v>-</v>
      </c>
      <c r="V133" s="609" t="str">
        <f t="shared" si="36"/>
        <v>-</v>
      </c>
      <c r="W133" s="609" t="str">
        <f t="shared" si="37"/>
        <v>-</v>
      </c>
      <c r="X133" s="609" t="str">
        <f t="shared" si="38"/>
        <v>-</v>
      </c>
      <c r="Y133" s="609" t="str">
        <f t="shared" si="39"/>
        <v>-</v>
      </c>
      <c r="AD133" s="615" t="str">
        <f t="shared" si="44"/>
        <v>-</v>
      </c>
      <c r="AE133" s="73" t="str">
        <f t="shared" si="45"/>
        <v>-</v>
      </c>
      <c r="AF133" s="608" t="str">
        <f t="shared" si="33"/>
        <v>-</v>
      </c>
      <c r="AG133" s="609" t="str">
        <f t="shared" ref="AG133:AG196" si="50">IF(AF133=$Q$3, AE133, "-")</f>
        <v>-</v>
      </c>
      <c r="AH133" s="609" t="str">
        <f t="shared" ref="AH133:AH196" si="51">IF(AF133=$R$3, AE133, "-")</f>
        <v>-</v>
      </c>
      <c r="AI133" s="609" t="str">
        <f t="shared" ref="AI133:AI196" si="52">IF(AF133=$S$3, AE133, "-")</f>
        <v>-</v>
      </c>
      <c r="AJ133" s="609" t="str">
        <f t="shared" ref="AJ133:AJ196" si="53">IF(AF133=$T$3, AE133, "-")</f>
        <v>-</v>
      </c>
      <c r="AK133" s="247"/>
      <c r="AM133" s="452"/>
      <c r="AN133" s="452"/>
      <c r="AO133" s="452"/>
      <c r="AP133" s="452"/>
      <c r="AQ133" s="452"/>
      <c r="AR133" s="452"/>
      <c r="AS133" s="452"/>
      <c r="AT133" s="452"/>
      <c r="AV133" s="453"/>
      <c r="AW133" s="454"/>
      <c r="AX133" s="455"/>
      <c r="AY133" s="455"/>
      <c r="AZ133" s="456"/>
      <c r="BB133" s="74">
        <f t="shared" si="46"/>
        <v>0</v>
      </c>
      <c r="BC133" s="11">
        <f t="shared" si="47"/>
        <v>0</v>
      </c>
      <c r="BF133" s="324"/>
      <c r="BH133" s="74">
        <f t="shared" si="48"/>
        <v>0</v>
      </c>
      <c r="BI133" s="313">
        <f t="shared" si="49"/>
        <v>0</v>
      </c>
      <c r="BL133" s="313"/>
      <c r="BQ133" s="305"/>
      <c r="BR133" s="11"/>
      <c r="BS133" s="11"/>
      <c r="BT133" s="11"/>
      <c r="CA133" s="305"/>
      <c r="CB133" s="311"/>
      <c r="CC133" s="312"/>
    </row>
    <row r="134" spans="2:81" x14ac:dyDescent="0.25">
      <c r="B134" s="88"/>
      <c r="C134" s="87"/>
      <c r="D134" s="494"/>
      <c r="N134" s="472"/>
      <c r="O134" s="89"/>
      <c r="P134" s="55"/>
      <c r="Q134" s="87"/>
      <c r="R134" s="78" t="s">
        <v>14</v>
      </c>
      <c r="S134" s="87"/>
      <c r="T134" s="78" t="s">
        <v>45</v>
      </c>
      <c r="U134" s="608" t="str">
        <f t="shared" si="40"/>
        <v>-</v>
      </c>
      <c r="V134" s="609" t="str">
        <f t="shared" si="36"/>
        <v>-</v>
      </c>
      <c r="W134" s="609" t="str">
        <f t="shared" si="37"/>
        <v>-</v>
      </c>
      <c r="X134" s="609" t="str">
        <f t="shared" si="38"/>
        <v>-</v>
      </c>
      <c r="Y134" s="609" t="str">
        <f t="shared" si="39"/>
        <v>-</v>
      </c>
      <c r="AD134" s="615" t="str">
        <f t="shared" si="44"/>
        <v>-</v>
      </c>
      <c r="AE134" s="73" t="str">
        <f t="shared" si="45"/>
        <v>-</v>
      </c>
      <c r="AF134" s="608" t="str">
        <f t="shared" ref="AF134:AF197" si="54">IF(ISNUMBER(AE134), HOUR(AD134), "-")</f>
        <v>-</v>
      </c>
      <c r="AG134" s="609" t="str">
        <f t="shared" si="50"/>
        <v>-</v>
      </c>
      <c r="AH134" s="609" t="str">
        <f t="shared" si="51"/>
        <v>-</v>
      </c>
      <c r="AI134" s="609" t="str">
        <f t="shared" si="52"/>
        <v>-</v>
      </c>
      <c r="AJ134" s="609" t="str">
        <f t="shared" si="53"/>
        <v>-</v>
      </c>
      <c r="AK134" s="247"/>
      <c r="AM134" s="452"/>
      <c r="AN134" s="452"/>
      <c r="AO134" s="452"/>
      <c r="AP134" s="452"/>
      <c r="AQ134" s="452"/>
      <c r="AR134" s="452"/>
      <c r="AS134" s="452"/>
      <c r="AT134" s="452"/>
      <c r="AV134" s="453"/>
      <c r="AW134" s="454"/>
      <c r="AX134" s="455"/>
      <c r="AY134" s="455"/>
      <c r="AZ134" s="456"/>
      <c r="BB134" s="74">
        <f t="shared" si="46"/>
        <v>0</v>
      </c>
      <c r="BC134" s="11">
        <f t="shared" si="47"/>
        <v>0</v>
      </c>
      <c r="BF134" s="324"/>
      <c r="BH134" s="74">
        <f t="shared" si="48"/>
        <v>0</v>
      </c>
      <c r="BI134" s="313">
        <f t="shared" si="49"/>
        <v>0</v>
      </c>
      <c r="BL134" s="313"/>
      <c r="BQ134" s="305"/>
      <c r="BR134" s="11"/>
      <c r="BS134" s="11"/>
      <c r="BT134" s="11"/>
      <c r="CA134" s="305"/>
      <c r="CB134" s="311"/>
      <c r="CC134" s="312"/>
    </row>
    <row r="135" spans="2:81" x14ac:dyDescent="0.25">
      <c r="B135" s="88"/>
      <c r="C135" s="87"/>
      <c r="D135" s="494"/>
      <c r="N135" s="472"/>
      <c r="O135" s="89"/>
      <c r="P135" s="55"/>
      <c r="Q135" s="87"/>
      <c r="R135" s="78" t="s">
        <v>14</v>
      </c>
      <c r="S135" s="87"/>
      <c r="T135" s="78" t="s">
        <v>45</v>
      </c>
      <c r="U135" s="608" t="str">
        <f t="shared" si="40"/>
        <v>-</v>
      </c>
      <c r="V135" s="609" t="str">
        <f t="shared" si="36"/>
        <v>-</v>
      </c>
      <c r="W135" s="609" t="str">
        <f t="shared" si="37"/>
        <v>-</v>
      </c>
      <c r="X135" s="609" t="str">
        <f t="shared" si="38"/>
        <v>-</v>
      </c>
      <c r="Y135" s="609" t="str">
        <f t="shared" si="39"/>
        <v>-</v>
      </c>
      <c r="AD135" s="615" t="str">
        <f t="shared" si="44"/>
        <v>-</v>
      </c>
      <c r="AE135" s="73" t="str">
        <f t="shared" si="45"/>
        <v>-</v>
      </c>
      <c r="AF135" s="608" t="str">
        <f t="shared" si="54"/>
        <v>-</v>
      </c>
      <c r="AG135" s="609" t="str">
        <f t="shared" si="50"/>
        <v>-</v>
      </c>
      <c r="AH135" s="609" t="str">
        <f t="shared" si="51"/>
        <v>-</v>
      </c>
      <c r="AI135" s="609" t="str">
        <f t="shared" si="52"/>
        <v>-</v>
      </c>
      <c r="AJ135" s="609" t="str">
        <f t="shared" si="53"/>
        <v>-</v>
      </c>
      <c r="AK135" s="247"/>
      <c r="AM135" s="452"/>
      <c r="AN135" s="452"/>
      <c r="AO135" s="452"/>
      <c r="AP135" s="452"/>
      <c r="AQ135" s="452"/>
      <c r="AR135" s="452"/>
      <c r="AS135" s="452"/>
      <c r="AT135" s="452"/>
      <c r="AV135" s="453"/>
      <c r="AW135" s="454"/>
      <c r="AX135" s="455"/>
      <c r="AY135" s="455"/>
      <c r="AZ135" s="456"/>
      <c r="BB135" s="74">
        <f t="shared" si="46"/>
        <v>0</v>
      </c>
      <c r="BC135" s="11">
        <f t="shared" si="47"/>
        <v>0</v>
      </c>
      <c r="BF135" s="324"/>
      <c r="BH135" s="74">
        <f t="shared" si="48"/>
        <v>0</v>
      </c>
      <c r="BI135" s="313">
        <f t="shared" si="49"/>
        <v>0</v>
      </c>
      <c r="BL135" s="313"/>
      <c r="BQ135" s="305"/>
      <c r="BR135" s="11"/>
      <c r="BS135" s="11"/>
      <c r="BT135" s="11"/>
      <c r="CA135" s="305"/>
      <c r="CB135" s="311"/>
      <c r="CC135" s="312"/>
    </row>
    <row r="136" spans="2:81" x14ac:dyDescent="0.25">
      <c r="B136" s="88"/>
      <c r="C136" s="87"/>
      <c r="D136" s="494"/>
      <c r="N136" s="472"/>
      <c r="O136" s="89"/>
      <c r="P136" s="55"/>
      <c r="Q136" s="87"/>
      <c r="R136" s="78" t="s">
        <v>14</v>
      </c>
      <c r="S136" s="87"/>
      <c r="T136" s="78" t="s">
        <v>45</v>
      </c>
      <c r="U136" s="608" t="str">
        <f t="shared" si="40"/>
        <v>-</v>
      </c>
      <c r="V136" s="609" t="str">
        <f t="shared" si="36"/>
        <v>-</v>
      </c>
      <c r="W136" s="609" t="str">
        <f t="shared" si="37"/>
        <v>-</v>
      </c>
      <c r="X136" s="609" t="str">
        <f t="shared" si="38"/>
        <v>-</v>
      </c>
      <c r="Y136" s="609" t="str">
        <f t="shared" si="39"/>
        <v>-</v>
      </c>
      <c r="AD136" s="615" t="str">
        <f t="shared" si="44"/>
        <v>-</v>
      </c>
      <c r="AE136" s="73" t="str">
        <f t="shared" si="45"/>
        <v>-</v>
      </c>
      <c r="AF136" s="608" t="str">
        <f t="shared" si="54"/>
        <v>-</v>
      </c>
      <c r="AG136" s="609" t="str">
        <f t="shared" si="50"/>
        <v>-</v>
      </c>
      <c r="AH136" s="609" t="str">
        <f t="shared" si="51"/>
        <v>-</v>
      </c>
      <c r="AI136" s="609" t="str">
        <f t="shared" si="52"/>
        <v>-</v>
      </c>
      <c r="AJ136" s="609" t="str">
        <f t="shared" si="53"/>
        <v>-</v>
      </c>
      <c r="AK136" s="247"/>
      <c r="AM136" s="452"/>
      <c r="AN136" s="452"/>
      <c r="AO136" s="452"/>
      <c r="AP136" s="452"/>
      <c r="AQ136" s="452"/>
      <c r="AR136" s="452"/>
      <c r="AS136" s="452"/>
      <c r="AT136" s="452"/>
      <c r="AV136" s="453"/>
      <c r="AW136" s="454"/>
      <c r="AX136" s="455"/>
      <c r="AY136" s="455"/>
      <c r="AZ136" s="456"/>
      <c r="BB136" s="74">
        <f t="shared" si="46"/>
        <v>0</v>
      </c>
      <c r="BC136" s="11">
        <f t="shared" si="47"/>
        <v>0</v>
      </c>
      <c r="BF136" s="324"/>
      <c r="BH136" s="74">
        <f t="shared" si="48"/>
        <v>0</v>
      </c>
      <c r="BI136" s="313">
        <f t="shared" si="49"/>
        <v>0</v>
      </c>
      <c r="BL136" s="313"/>
      <c r="BQ136" s="305"/>
      <c r="BR136" s="11"/>
      <c r="BS136" s="11"/>
      <c r="BT136" s="11"/>
      <c r="CA136" s="305"/>
      <c r="CB136" s="311"/>
      <c r="CC136" s="312"/>
    </row>
    <row r="137" spans="2:81" x14ac:dyDescent="0.25">
      <c r="B137" s="88"/>
      <c r="C137" s="87"/>
      <c r="D137" s="494"/>
      <c r="N137" s="472"/>
      <c r="O137" s="89"/>
      <c r="P137" s="55"/>
      <c r="Q137" s="87"/>
      <c r="R137" s="78" t="s">
        <v>14</v>
      </c>
      <c r="S137" s="87"/>
      <c r="T137" s="78" t="s">
        <v>45</v>
      </c>
      <c r="U137" s="608" t="str">
        <f t="shared" si="40"/>
        <v>-</v>
      </c>
      <c r="V137" s="609" t="str">
        <f t="shared" si="36"/>
        <v>-</v>
      </c>
      <c r="W137" s="609" t="str">
        <f t="shared" si="37"/>
        <v>-</v>
      </c>
      <c r="X137" s="609" t="str">
        <f t="shared" si="38"/>
        <v>-</v>
      </c>
      <c r="Y137" s="609" t="str">
        <f t="shared" si="39"/>
        <v>-</v>
      </c>
      <c r="AD137" s="615" t="str">
        <f t="shared" si="44"/>
        <v>-</v>
      </c>
      <c r="AE137" s="73" t="str">
        <f t="shared" si="45"/>
        <v>-</v>
      </c>
      <c r="AF137" s="608" t="str">
        <f t="shared" si="54"/>
        <v>-</v>
      </c>
      <c r="AG137" s="609" t="str">
        <f t="shared" si="50"/>
        <v>-</v>
      </c>
      <c r="AH137" s="609" t="str">
        <f t="shared" si="51"/>
        <v>-</v>
      </c>
      <c r="AI137" s="609" t="str">
        <f t="shared" si="52"/>
        <v>-</v>
      </c>
      <c r="AJ137" s="609" t="str">
        <f t="shared" si="53"/>
        <v>-</v>
      </c>
      <c r="AK137" s="247"/>
      <c r="AM137" s="452"/>
      <c r="AN137" s="452"/>
      <c r="AO137" s="452"/>
      <c r="AP137" s="452"/>
      <c r="AQ137" s="452"/>
      <c r="AR137" s="452"/>
      <c r="AS137" s="452"/>
      <c r="AT137" s="452"/>
      <c r="AV137" s="453"/>
      <c r="AW137" s="454"/>
      <c r="AX137" s="455"/>
      <c r="AY137" s="455"/>
      <c r="AZ137" s="456"/>
      <c r="BB137" s="74">
        <f t="shared" si="46"/>
        <v>0</v>
      </c>
      <c r="BC137" s="11">
        <f t="shared" si="47"/>
        <v>0</v>
      </c>
      <c r="BF137" s="324"/>
      <c r="BH137" s="74">
        <f t="shared" si="48"/>
        <v>0</v>
      </c>
      <c r="BI137" s="313">
        <f t="shared" si="49"/>
        <v>0</v>
      </c>
      <c r="BL137" s="313"/>
      <c r="BQ137" s="11"/>
      <c r="BR137" s="11"/>
      <c r="BS137" s="11"/>
      <c r="BT137" s="11"/>
      <c r="CA137" s="305"/>
      <c r="CB137" s="311"/>
      <c r="CC137" s="312"/>
    </row>
    <row r="138" spans="2:81" x14ac:dyDescent="0.25">
      <c r="B138" s="88"/>
      <c r="C138" s="87"/>
      <c r="D138" s="494"/>
      <c r="N138" s="472"/>
      <c r="O138" s="89"/>
      <c r="P138" s="55"/>
      <c r="Q138" s="87"/>
      <c r="R138" s="78" t="s">
        <v>14</v>
      </c>
      <c r="S138" s="87"/>
      <c r="T138" s="78" t="s">
        <v>45</v>
      </c>
      <c r="U138" s="608" t="str">
        <f t="shared" si="40"/>
        <v>-</v>
      </c>
      <c r="V138" s="609" t="str">
        <f t="shared" si="36"/>
        <v>-</v>
      </c>
      <c r="W138" s="609" t="str">
        <f t="shared" si="37"/>
        <v>-</v>
      </c>
      <c r="X138" s="609" t="str">
        <f t="shared" si="38"/>
        <v>-</v>
      </c>
      <c r="Y138" s="609" t="str">
        <f t="shared" si="39"/>
        <v>-</v>
      </c>
      <c r="AD138" s="615" t="str">
        <f t="shared" si="44"/>
        <v>-</v>
      </c>
      <c r="AE138" s="73" t="str">
        <f t="shared" si="45"/>
        <v>-</v>
      </c>
      <c r="AF138" s="608" t="str">
        <f t="shared" si="54"/>
        <v>-</v>
      </c>
      <c r="AG138" s="609" t="str">
        <f t="shared" si="50"/>
        <v>-</v>
      </c>
      <c r="AH138" s="609" t="str">
        <f t="shared" si="51"/>
        <v>-</v>
      </c>
      <c r="AI138" s="609" t="str">
        <f t="shared" si="52"/>
        <v>-</v>
      </c>
      <c r="AJ138" s="609" t="str">
        <f t="shared" si="53"/>
        <v>-</v>
      </c>
      <c r="AK138" s="247"/>
      <c r="AM138" s="452"/>
      <c r="AN138" s="452"/>
      <c r="AO138" s="452"/>
      <c r="AP138" s="452"/>
      <c r="AQ138" s="452"/>
      <c r="AR138" s="452"/>
      <c r="AS138" s="452"/>
      <c r="AT138" s="452"/>
      <c r="AV138" s="453"/>
      <c r="AW138" s="454"/>
      <c r="AX138" s="455"/>
      <c r="AY138" s="455"/>
      <c r="AZ138" s="456"/>
      <c r="BB138" s="74">
        <f t="shared" si="46"/>
        <v>0</v>
      </c>
      <c r="BC138" s="11">
        <f t="shared" si="47"/>
        <v>0</v>
      </c>
      <c r="BF138" s="324"/>
      <c r="BH138" s="74">
        <f t="shared" si="48"/>
        <v>0</v>
      </c>
      <c r="BI138" s="313">
        <f t="shared" si="49"/>
        <v>0</v>
      </c>
      <c r="BL138" s="313"/>
      <c r="BQ138" s="11"/>
      <c r="BR138" s="11"/>
      <c r="BS138" s="11"/>
      <c r="BT138" s="11"/>
      <c r="CA138" s="305"/>
      <c r="CB138" s="311"/>
      <c r="CC138" s="312"/>
    </row>
    <row r="139" spans="2:81" x14ac:dyDescent="0.25">
      <c r="B139" s="88"/>
      <c r="C139" s="87"/>
      <c r="D139" s="494"/>
      <c r="N139" s="472"/>
      <c r="O139" s="89"/>
      <c r="P139" s="55"/>
      <c r="Q139" s="87"/>
      <c r="R139" s="78" t="s">
        <v>14</v>
      </c>
      <c r="S139" s="87"/>
      <c r="T139" s="78" t="s">
        <v>45</v>
      </c>
      <c r="U139" s="608" t="str">
        <f t="shared" si="40"/>
        <v>-</v>
      </c>
      <c r="V139" s="609" t="str">
        <f t="shared" si="36"/>
        <v>-</v>
      </c>
      <c r="W139" s="609" t="str">
        <f t="shared" si="37"/>
        <v>-</v>
      </c>
      <c r="X139" s="609" t="str">
        <f t="shared" si="38"/>
        <v>-</v>
      </c>
      <c r="Y139" s="609" t="str">
        <f t="shared" si="39"/>
        <v>-</v>
      </c>
      <c r="AD139" s="615" t="str">
        <f t="shared" si="44"/>
        <v>-</v>
      </c>
      <c r="AE139" s="73" t="str">
        <f t="shared" si="45"/>
        <v>-</v>
      </c>
      <c r="AF139" s="608" t="str">
        <f t="shared" si="54"/>
        <v>-</v>
      </c>
      <c r="AG139" s="609" t="str">
        <f t="shared" si="50"/>
        <v>-</v>
      </c>
      <c r="AH139" s="609" t="str">
        <f t="shared" si="51"/>
        <v>-</v>
      </c>
      <c r="AI139" s="609" t="str">
        <f t="shared" si="52"/>
        <v>-</v>
      </c>
      <c r="AJ139" s="609" t="str">
        <f t="shared" si="53"/>
        <v>-</v>
      </c>
      <c r="AK139" s="247"/>
      <c r="AM139" s="452"/>
      <c r="AN139" s="452"/>
      <c r="AO139" s="452"/>
      <c r="AP139" s="452"/>
      <c r="AQ139" s="452"/>
      <c r="AR139" s="452"/>
      <c r="AS139" s="452"/>
      <c r="AT139" s="452"/>
      <c r="AV139" s="453"/>
      <c r="AW139" s="454"/>
      <c r="AX139" s="455"/>
      <c r="AY139" s="455"/>
      <c r="AZ139" s="456"/>
      <c r="BB139" s="74">
        <f t="shared" si="46"/>
        <v>0</v>
      </c>
      <c r="BC139" s="11">
        <f t="shared" si="47"/>
        <v>0</v>
      </c>
      <c r="BF139" s="324"/>
      <c r="BH139" s="74">
        <f t="shared" si="48"/>
        <v>0</v>
      </c>
      <c r="BI139" s="313">
        <f t="shared" si="49"/>
        <v>0</v>
      </c>
      <c r="BL139" s="313"/>
      <c r="BQ139" s="11"/>
      <c r="BR139" s="11"/>
      <c r="BS139" s="11"/>
      <c r="BT139" s="11"/>
      <c r="CA139" s="305"/>
      <c r="CB139" s="311"/>
      <c r="CC139" s="312"/>
    </row>
    <row r="140" spans="2:81" x14ac:dyDescent="0.25">
      <c r="B140" s="88"/>
      <c r="C140" s="87"/>
      <c r="D140" s="494"/>
      <c r="N140" s="472"/>
      <c r="O140" s="89"/>
      <c r="P140" s="55"/>
      <c r="Q140" s="87"/>
      <c r="R140" s="78" t="s">
        <v>14</v>
      </c>
      <c r="S140" s="87"/>
      <c r="T140" s="78" t="s">
        <v>45</v>
      </c>
      <c r="U140" s="608" t="str">
        <f t="shared" si="40"/>
        <v>-</v>
      </c>
      <c r="V140" s="609" t="str">
        <f t="shared" si="36"/>
        <v>-</v>
      </c>
      <c r="W140" s="609" t="str">
        <f t="shared" si="37"/>
        <v>-</v>
      </c>
      <c r="X140" s="609" t="str">
        <f t="shared" si="38"/>
        <v>-</v>
      </c>
      <c r="Y140" s="609" t="str">
        <f t="shared" si="39"/>
        <v>-</v>
      </c>
      <c r="AD140" s="615" t="str">
        <f t="shared" si="44"/>
        <v>-</v>
      </c>
      <c r="AE140" s="73" t="str">
        <f t="shared" si="45"/>
        <v>-</v>
      </c>
      <c r="AF140" s="608" t="str">
        <f t="shared" si="54"/>
        <v>-</v>
      </c>
      <c r="AG140" s="609" t="str">
        <f t="shared" si="50"/>
        <v>-</v>
      </c>
      <c r="AH140" s="609" t="str">
        <f t="shared" si="51"/>
        <v>-</v>
      </c>
      <c r="AI140" s="609" t="str">
        <f t="shared" si="52"/>
        <v>-</v>
      </c>
      <c r="AJ140" s="609" t="str">
        <f t="shared" si="53"/>
        <v>-</v>
      </c>
      <c r="AK140" s="247"/>
      <c r="AM140" s="452"/>
      <c r="AN140" s="452"/>
      <c r="AO140" s="452"/>
      <c r="AP140" s="452"/>
      <c r="AQ140" s="452"/>
      <c r="AR140" s="452"/>
      <c r="AS140" s="452"/>
      <c r="AT140" s="452"/>
      <c r="AV140" s="453"/>
      <c r="AW140" s="454"/>
      <c r="AX140" s="455"/>
      <c r="AY140" s="455"/>
      <c r="AZ140" s="456"/>
      <c r="BB140" s="74">
        <f t="shared" si="46"/>
        <v>0</v>
      </c>
      <c r="BC140" s="11">
        <f t="shared" si="47"/>
        <v>0</v>
      </c>
      <c r="BF140" s="324"/>
      <c r="BH140" s="74">
        <f t="shared" si="48"/>
        <v>0</v>
      </c>
      <c r="BI140" s="313">
        <f t="shared" si="49"/>
        <v>0</v>
      </c>
      <c r="BL140" s="313"/>
      <c r="BQ140" s="11"/>
      <c r="BR140" s="11"/>
      <c r="BS140" s="11"/>
      <c r="BT140" s="11"/>
      <c r="CA140" s="305"/>
      <c r="CB140" s="311"/>
      <c r="CC140" s="312"/>
    </row>
    <row r="141" spans="2:81" x14ac:dyDescent="0.25">
      <c r="B141" s="88"/>
      <c r="C141" s="87"/>
      <c r="D141" s="511"/>
      <c r="N141" s="472"/>
      <c r="O141" s="89"/>
      <c r="P141" s="55"/>
      <c r="Q141" s="87"/>
      <c r="R141" s="78" t="s">
        <v>14</v>
      </c>
      <c r="S141" s="87"/>
      <c r="T141" s="78" t="s">
        <v>45</v>
      </c>
      <c r="U141" s="608" t="str">
        <f t="shared" si="40"/>
        <v>-</v>
      </c>
      <c r="V141" s="609" t="str">
        <f t="shared" si="36"/>
        <v>-</v>
      </c>
      <c r="W141" s="609" t="str">
        <f t="shared" si="37"/>
        <v>-</v>
      </c>
      <c r="X141" s="609" t="str">
        <f t="shared" si="38"/>
        <v>-</v>
      </c>
      <c r="Y141" s="609" t="str">
        <f t="shared" si="39"/>
        <v>-</v>
      </c>
      <c r="AD141" s="615" t="str">
        <f t="shared" si="44"/>
        <v>-</v>
      </c>
      <c r="AE141" s="73" t="str">
        <f t="shared" si="45"/>
        <v>-</v>
      </c>
      <c r="AF141" s="608" t="str">
        <f t="shared" si="54"/>
        <v>-</v>
      </c>
      <c r="AG141" s="609" t="str">
        <f t="shared" si="50"/>
        <v>-</v>
      </c>
      <c r="AH141" s="609" t="str">
        <f t="shared" si="51"/>
        <v>-</v>
      </c>
      <c r="AI141" s="609" t="str">
        <f t="shared" si="52"/>
        <v>-</v>
      </c>
      <c r="AJ141" s="609" t="str">
        <f t="shared" si="53"/>
        <v>-</v>
      </c>
      <c r="AK141" s="247"/>
      <c r="AM141" s="452"/>
      <c r="AN141" s="452"/>
      <c r="AO141" s="452"/>
      <c r="AP141" s="452"/>
      <c r="AQ141" s="452"/>
      <c r="AR141" s="452"/>
      <c r="AS141" s="452"/>
      <c r="AT141" s="452"/>
      <c r="AV141" s="453"/>
      <c r="AW141" s="454"/>
      <c r="AX141" s="455"/>
      <c r="AY141" s="455"/>
      <c r="AZ141" s="456"/>
      <c r="BB141" s="74">
        <f t="shared" si="46"/>
        <v>0</v>
      </c>
      <c r="BC141" s="11">
        <f t="shared" si="47"/>
        <v>0</v>
      </c>
      <c r="BF141" s="324"/>
      <c r="BH141" s="74">
        <f t="shared" si="48"/>
        <v>0</v>
      </c>
      <c r="BI141" s="313">
        <f t="shared" si="49"/>
        <v>0</v>
      </c>
      <c r="BL141" s="313"/>
      <c r="BQ141" s="11"/>
      <c r="BR141" s="11"/>
      <c r="BS141" s="11"/>
      <c r="BT141" s="11"/>
      <c r="CA141" s="305"/>
      <c r="CB141" s="311"/>
      <c r="CC141" s="312"/>
    </row>
    <row r="142" spans="2:81" x14ac:dyDescent="0.25">
      <c r="B142" s="88"/>
      <c r="C142" s="87"/>
      <c r="D142" s="511"/>
      <c r="N142" s="472"/>
      <c r="O142" s="89"/>
      <c r="P142" s="55"/>
      <c r="Q142" s="87"/>
      <c r="R142" s="78" t="s">
        <v>14</v>
      </c>
      <c r="S142" s="87"/>
      <c r="T142" s="78" t="s">
        <v>45</v>
      </c>
      <c r="U142" s="608" t="str">
        <f t="shared" si="40"/>
        <v>-</v>
      </c>
      <c r="V142" s="609" t="str">
        <f t="shared" si="36"/>
        <v>-</v>
      </c>
      <c r="W142" s="609" t="str">
        <f t="shared" si="37"/>
        <v>-</v>
      </c>
      <c r="X142" s="609" t="str">
        <f t="shared" si="38"/>
        <v>-</v>
      </c>
      <c r="Y142" s="609" t="str">
        <f t="shared" si="39"/>
        <v>-</v>
      </c>
      <c r="AD142" s="615" t="str">
        <f t="shared" si="44"/>
        <v>-</v>
      </c>
      <c r="AE142" s="73" t="str">
        <f t="shared" si="45"/>
        <v>-</v>
      </c>
      <c r="AF142" s="608" t="str">
        <f t="shared" si="54"/>
        <v>-</v>
      </c>
      <c r="AG142" s="609" t="str">
        <f t="shared" si="50"/>
        <v>-</v>
      </c>
      <c r="AH142" s="609" t="str">
        <f t="shared" si="51"/>
        <v>-</v>
      </c>
      <c r="AI142" s="609" t="str">
        <f t="shared" si="52"/>
        <v>-</v>
      </c>
      <c r="AJ142" s="609" t="str">
        <f t="shared" si="53"/>
        <v>-</v>
      </c>
      <c r="AK142" s="247"/>
      <c r="AM142" s="452"/>
      <c r="AN142" s="452"/>
      <c r="AO142" s="452"/>
      <c r="AP142" s="452"/>
      <c r="AQ142" s="452"/>
      <c r="AR142" s="452"/>
      <c r="AS142" s="452"/>
      <c r="AT142" s="452"/>
      <c r="AV142" s="453"/>
      <c r="AW142" s="454"/>
      <c r="AX142" s="455"/>
      <c r="AY142" s="455"/>
      <c r="AZ142" s="456"/>
      <c r="BB142" s="74">
        <f t="shared" si="46"/>
        <v>0</v>
      </c>
      <c r="BC142" s="11">
        <f t="shared" si="47"/>
        <v>0</v>
      </c>
      <c r="BF142" s="324"/>
      <c r="BH142" s="74">
        <f t="shared" si="48"/>
        <v>0</v>
      </c>
      <c r="BI142" s="313">
        <f t="shared" si="49"/>
        <v>0</v>
      </c>
      <c r="BL142" s="313"/>
      <c r="BQ142" s="11"/>
      <c r="BR142" s="11"/>
      <c r="BS142" s="11"/>
      <c r="BT142" s="11"/>
      <c r="CA142" s="305"/>
      <c r="CB142" s="311"/>
      <c r="CC142" s="312"/>
    </row>
    <row r="143" spans="2:81" x14ac:dyDescent="0.25">
      <c r="B143" s="88"/>
      <c r="C143" s="87"/>
      <c r="D143" s="511"/>
      <c r="N143" s="472"/>
      <c r="O143" s="89"/>
      <c r="P143" s="55"/>
      <c r="Q143" s="87"/>
      <c r="R143" s="78" t="s">
        <v>14</v>
      </c>
      <c r="S143" s="87"/>
      <c r="T143" s="78" t="s">
        <v>45</v>
      </c>
      <c r="U143" s="608" t="str">
        <f t="shared" si="40"/>
        <v>-</v>
      </c>
      <c r="V143" s="609" t="str">
        <f t="shared" si="36"/>
        <v>-</v>
      </c>
      <c r="W143" s="609" t="str">
        <f t="shared" si="37"/>
        <v>-</v>
      </c>
      <c r="X143" s="609" t="str">
        <f t="shared" si="38"/>
        <v>-</v>
      </c>
      <c r="Y143" s="609" t="str">
        <f t="shared" si="39"/>
        <v>-</v>
      </c>
      <c r="AD143" s="615" t="str">
        <f t="shared" si="44"/>
        <v>-</v>
      </c>
      <c r="AE143" s="73" t="str">
        <f t="shared" si="45"/>
        <v>-</v>
      </c>
      <c r="AF143" s="608" t="str">
        <f t="shared" si="54"/>
        <v>-</v>
      </c>
      <c r="AG143" s="609" t="str">
        <f t="shared" si="50"/>
        <v>-</v>
      </c>
      <c r="AH143" s="609" t="str">
        <f t="shared" si="51"/>
        <v>-</v>
      </c>
      <c r="AI143" s="609" t="str">
        <f t="shared" si="52"/>
        <v>-</v>
      </c>
      <c r="AJ143" s="609" t="str">
        <f t="shared" si="53"/>
        <v>-</v>
      </c>
      <c r="AK143" s="247"/>
      <c r="AM143" s="452"/>
      <c r="AN143" s="452"/>
      <c r="AO143" s="452"/>
      <c r="AP143" s="452"/>
      <c r="AQ143" s="452"/>
      <c r="AR143" s="452"/>
      <c r="AS143" s="452"/>
      <c r="AT143" s="452"/>
      <c r="AV143" s="453"/>
      <c r="AW143" s="454"/>
      <c r="AX143" s="455"/>
      <c r="AY143" s="455"/>
      <c r="AZ143" s="456"/>
      <c r="BB143" s="74">
        <f t="shared" si="46"/>
        <v>0</v>
      </c>
      <c r="BC143" s="11">
        <f t="shared" si="47"/>
        <v>0</v>
      </c>
      <c r="BF143" s="324"/>
      <c r="BH143" s="74">
        <f t="shared" si="48"/>
        <v>0</v>
      </c>
      <c r="BI143" s="313">
        <f t="shared" si="49"/>
        <v>0</v>
      </c>
      <c r="BL143" s="313"/>
      <c r="BQ143" s="11"/>
      <c r="BR143" s="11"/>
      <c r="BS143" s="11"/>
      <c r="BT143" s="11"/>
      <c r="CA143" s="305"/>
      <c r="CB143" s="311"/>
      <c r="CC143" s="312"/>
    </row>
    <row r="144" spans="2:81" x14ac:dyDescent="0.25">
      <c r="B144" s="88"/>
      <c r="C144" s="87"/>
      <c r="D144" s="511"/>
      <c r="N144" s="472"/>
      <c r="O144" s="89"/>
      <c r="P144" s="55"/>
      <c r="Q144" s="87"/>
      <c r="R144" s="78" t="s">
        <v>14</v>
      </c>
      <c r="S144" s="87"/>
      <c r="T144" s="78" t="s">
        <v>45</v>
      </c>
      <c r="U144" s="608" t="str">
        <f t="shared" si="40"/>
        <v>-</v>
      </c>
      <c r="V144" s="609" t="str">
        <f t="shared" si="36"/>
        <v>-</v>
      </c>
      <c r="W144" s="609" t="str">
        <f t="shared" si="37"/>
        <v>-</v>
      </c>
      <c r="X144" s="609" t="str">
        <f t="shared" si="38"/>
        <v>-</v>
      </c>
      <c r="Y144" s="609" t="str">
        <f t="shared" si="39"/>
        <v>-</v>
      </c>
      <c r="AD144" s="615" t="str">
        <f t="shared" si="44"/>
        <v>-</v>
      </c>
      <c r="AE144" s="73" t="str">
        <f t="shared" si="45"/>
        <v>-</v>
      </c>
      <c r="AF144" s="608" t="str">
        <f t="shared" si="54"/>
        <v>-</v>
      </c>
      <c r="AG144" s="609" t="str">
        <f t="shared" si="50"/>
        <v>-</v>
      </c>
      <c r="AH144" s="609" t="str">
        <f t="shared" si="51"/>
        <v>-</v>
      </c>
      <c r="AI144" s="609" t="str">
        <f t="shared" si="52"/>
        <v>-</v>
      </c>
      <c r="AJ144" s="609" t="str">
        <f t="shared" si="53"/>
        <v>-</v>
      </c>
      <c r="AK144" s="247"/>
      <c r="AM144" s="452"/>
      <c r="AN144" s="452"/>
      <c r="AO144" s="452"/>
      <c r="AP144" s="452"/>
      <c r="AQ144" s="452"/>
      <c r="AR144" s="452"/>
      <c r="AS144" s="452"/>
      <c r="AT144" s="452"/>
      <c r="AV144" s="453"/>
      <c r="AW144" s="454"/>
      <c r="AX144" s="455"/>
      <c r="AY144" s="455"/>
      <c r="AZ144" s="456"/>
      <c r="BB144" s="74">
        <f t="shared" si="46"/>
        <v>0</v>
      </c>
      <c r="BC144" s="11">
        <f t="shared" si="47"/>
        <v>0</v>
      </c>
      <c r="BF144" s="324"/>
      <c r="BH144" s="74">
        <f t="shared" si="48"/>
        <v>0</v>
      </c>
      <c r="BI144" s="313">
        <f t="shared" si="49"/>
        <v>0</v>
      </c>
      <c r="BL144" s="313"/>
      <c r="BQ144" s="11"/>
      <c r="BR144" s="11"/>
      <c r="BS144" s="11"/>
      <c r="BT144" s="11"/>
      <c r="CA144" s="305"/>
      <c r="CB144" s="311"/>
      <c r="CC144" s="312"/>
    </row>
    <row r="145" spans="2:81" x14ac:dyDescent="0.25">
      <c r="B145" s="88"/>
      <c r="C145" s="87"/>
      <c r="D145" s="511"/>
      <c r="N145" s="472"/>
      <c r="O145" s="89"/>
      <c r="P145" s="55"/>
      <c r="Q145" s="87"/>
      <c r="R145" s="78" t="s">
        <v>14</v>
      </c>
      <c r="S145" s="87"/>
      <c r="T145" s="78" t="s">
        <v>45</v>
      </c>
      <c r="U145" s="608" t="str">
        <f t="shared" si="40"/>
        <v>-</v>
      </c>
      <c r="V145" s="609" t="str">
        <f t="shared" si="36"/>
        <v>-</v>
      </c>
      <c r="W145" s="609" t="str">
        <f t="shared" si="37"/>
        <v>-</v>
      </c>
      <c r="X145" s="609" t="str">
        <f t="shared" si="38"/>
        <v>-</v>
      </c>
      <c r="Y145" s="609" t="str">
        <f t="shared" si="39"/>
        <v>-</v>
      </c>
      <c r="AD145" s="615" t="str">
        <f t="shared" si="44"/>
        <v>-</v>
      </c>
      <c r="AE145" s="73" t="str">
        <f t="shared" si="45"/>
        <v>-</v>
      </c>
      <c r="AF145" s="608" t="str">
        <f t="shared" si="54"/>
        <v>-</v>
      </c>
      <c r="AG145" s="609" t="str">
        <f t="shared" si="50"/>
        <v>-</v>
      </c>
      <c r="AH145" s="609" t="str">
        <f t="shared" si="51"/>
        <v>-</v>
      </c>
      <c r="AI145" s="609" t="str">
        <f t="shared" si="52"/>
        <v>-</v>
      </c>
      <c r="AJ145" s="609" t="str">
        <f t="shared" si="53"/>
        <v>-</v>
      </c>
      <c r="AK145" s="247"/>
      <c r="AM145" s="452"/>
      <c r="AN145" s="452"/>
      <c r="AO145" s="452"/>
      <c r="AP145" s="452"/>
      <c r="AQ145" s="452"/>
      <c r="AR145" s="452"/>
      <c r="AS145" s="452"/>
      <c r="AT145" s="452"/>
      <c r="AV145" s="453"/>
      <c r="AW145" s="454"/>
      <c r="AX145" s="455"/>
      <c r="AY145" s="455"/>
      <c r="AZ145" s="456"/>
      <c r="BB145" s="74">
        <f t="shared" si="46"/>
        <v>0</v>
      </c>
      <c r="BC145" s="11">
        <f t="shared" si="47"/>
        <v>0</v>
      </c>
      <c r="BF145" s="324"/>
      <c r="BH145" s="74">
        <f t="shared" si="48"/>
        <v>0</v>
      </c>
      <c r="BI145" s="313">
        <f t="shared" si="49"/>
        <v>0</v>
      </c>
      <c r="BL145" s="313"/>
      <c r="BQ145" s="11"/>
      <c r="BR145" s="11"/>
      <c r="BS145" s="11"/>
      <c r="BT145" s="11"/>
      <c r="CA145" s="305"/>
      <c r="CB145" s="311"/>
      <c r="CC145" s="312"/>
    </row>
    <row r="146" spans="2:81" x14ac:dyDescent="0.25">
      <c r="B146" s="88"/>
      <c r="C146" s="87"/>
      <c r="D146" s="511"/>
      <c r="N146" s="472"/>
      <c r="O146" s="89"/>
      <c r="P146" s="55"/>
      <c r="Q146" s="87"/>
      <c r="R146" s="78" t="s">
        <v>14</v>
      </c>
      <c r="S146" s="87"/>
      <c r="T146" s="78" t="s">
        <v>45</v>
      </c>
      <c r="U146" s="608" t="str">
        <f t="shared" si="40"/>
        <v>-</v>
      </c>
      <c r="V146" s="609" t="str">
        <f t="shared" si="36"/>
        <v>-</v>
      </c>
      <c r="W146" s="609" t="str">
        <f t="shared" si="37"/>
        <v>-</v>
      </c>
      <c r="X146" s="609" t="str">
        <f t="shared" si="38"/>
        <v>-</v>
      </c>
      <c r="Y146" s="609" t="str">
        <f t="shared" si="39"/>
        <v>-</v>
      </c>
      <c r="AD146" s="615" t="str">
        <f t="shared" si="44"/>
        <v>-</v>
      </c>
      <c r="AE146" s="73" t="str">
        <f t="shared" si="45"/>
        <v>-</v>
      </c>
      <c r="AF146" s="608" t="str">
        <f t="shared" si="54"/>
        <v>-</v>
      </c>
      <c r="AG146" s="609" t="str">
        <f t="shared" si="50"/>
        <v>-</v>
      </c>
      <c r="AH146" s="609" t="str">
        <f t="shared" si="51"/>
        <v>-</v>
      </c>
      <c r="AI146" s="609" t="str">
        <f t="shared" si="52"/>
        <v>-</v>
      </c>
      <c r="AJ146" s="609" t="str">
        <f t="shared" si="53"/>
        <v>-</v>
      </c>
      <c r="AK146" s="247"/>
      <c r="AM146" s="452"/>
      <c r="AN146" s="452"/>
      <c r="AO146" s="452"/>
      <c r="AP146" s="452"/>
      <c r="AQ146" s="452"/>
      <c r="AR146" s="452"/>
      <c r="AS146" s="452"/>
      <c r="AT146" s="452"/>
      <c r="AV146" s="453"/>
      <c r="AW146" s="454"/>
      <c r="AX146" s="455"/>
      <c r="AY146" s="455"/>
      <c r="AZ146" s="456"/>
      <c r="BB146" s="74">
        <f t="shared" si="46"/>
        <v>0</v>
      </c>
      <c r="BC146" s="11">
        <f t="shared" si="47"/>
        <v>0</v>
      </c>
      <c r="BF146" s="324"/>
      <c r="BH146" s="74">
        <f t="shared" si="48"/>
        <v>0</v>
      </c>
      <c r="BI146" s="313">
        <f t="shared" si="49"/>
        <v>0</v>
      </c>
      <c r="BL146" s="313"/>
      <c r="BQ146" s="11"/>
      <c r="BR146" s="11"/>
      <c r="BS146" s="11"/>
      <c r="BT146" s="11"/>
      <c r="CA146" s="305"/>
      <c r="CB146" s="311"/>
      <c r="CC146" s="312"/>
    </row>
    <row r="147" spans="2:81" x14ac:dyDescent="0.25">
      <c r="B147" s="88"/>
      <c r="C147" s="87"/>
      <c r="D147" s="511"/>
      <c r="E147" s="290"/>
      <c r="N147" s="472"/>
      <c r="O147" s="89"/>
      <c r="P147" s="55"/>
      <c r="Q147" s="87"/>
      <c r="R147" s="78" t="s">
        <v>14</v>
      </c>
      <c r="S147" s="87"/>
      <c r="T147" s="78" t="s">
        <v>45</v>
      </c>
      <c r="U147" s="608" t="str">
        <f t="shared" si="40"/>
        <v>-</v>
      </c>
      <c r="V147" s="609" t="str">
        <f t="shared" si="36"/>
        <v>-</v>
      </c>
      <c r="W147" s="609" t="str">
        <f t="shared" si="37"/>
        <v>-</v>
      </c>
      <c r="X147" s="609" t="str">
        <f t="shared" si="38"/>
        <v>-</v>
      </c>
      <c r="Y147" s="609" t="str">
        <f t="shared" si="39"/>
        <v>-</v>
      </c>
      <c r="AD147" s="615" t="str">
        <f t="shared" si="44"/>
        <v>-</v>
      </c>
      <c r="AE147" s="73" t="str">
        <f t="shared" si="45"/>
        <v>-</v>
      </c>
      <c r="AF147" s="608" t="str">
        <f t="shared" si="54"/>
        <v>-</v>
      </c>
      <c r="AG147" s="609" t="str">
        <f t="shared" si="50"/>
        <v>-</v>
      </c>
      <c r="AH147" s="609" t="str">
        <f t="shared" si="51"/>
        <v>-</v>
      </c>
      <c r="AI147" s="609" t="str">
        <f t="shared" si="52"/>
        <v>-</v>
      </c>
      <c r="AJ147" s="609" t="str">
        <f t="shared" si="53"/>
        <v>-</v>
      </c>
      <c r="AK147" s="247"/>
      <c r="AM147" s="452"/>
      <c r="AN147" s="452"/>
      <c r="AO147" s="452"/>
      <c r="AP147" s="452"/>
      <c r="AQ147" s="452"/>
      <c r="AR147" s="452"/>
      <c r="AS147" s="452"/>
      <c r="AT147" s="452"/>
      <c r="AV147" s="453"/>
      <c r="AW147" s="454"/>
      <c r="AX147" s="455"/>
      <c r="AY147" s="455"/>
      <c r="AZ147" s="456"/>
      <c r="BB147" s="74">
        <f t="shared" si="46"/>
        <v>0</v>
      </c>
      <c r="BC147" s="11">
        <f t="shared" si="47"/>
        <v>0</v>
      </c>
      <c r="BF147" s="324"/>
      <c r="BH147" s="74">
        <f t="shared" si="48"/>
        <v>0</v>
      </c>
      <c r="BI147" s="313">
        <f t="shared" si="49"/>
        <v>0</v>
      </c>
      <c r="BL147" s="313"/>
      <c r="BQ147" s="11"/>
      <c r="BR147" s="11"/>
      <c r="BS147" s="11"/>
      <c r="BT147" s="11"/>
      <c r="CA147" s="305"/>
      <c r="CB147" s="311"/>
      <c r="CC147" s="312"/>
    </row>
    <row r="148" spans="2:81" x14ac:dyDescent="0.25">
      <c r="B148" s="88"/>
      <c r="C148" s="87"/>
      <c r="D148" s="511"/>
      <c r="E148" s="290"/>
      <c r="N148" s="472"/>
      <c r="O148" s="89"/>
      <c r="P148" s="55"/>
      <c r="Q148" s="87"/>
      <c r="R148" s="78" t="s">
        <v>14</v>
      </c>
      <c r="S148" s="87"/>
      <c r="T148" s="78" t="s">
        <v>45</v>
      </c>
      <c r="U148" s="608" t="str">
        <f t="shared" si="40"/>
        <v>-</v>
      </c>
      <c r="V148" s="609" t="str">
        <f t="shared" si="36"/>
        <v>-</v>
      </c>
      <c r="W148" s="609" t="str">
        <f t="shared" si="37"/>
        <v>-</v>
      </c>
      <c r="X148" s="609" t="str">
        <f t="shared" si="38"/>
        <v>-</v>
      </c>
      <c r="Y148" s="609" t="str">
        <f t="shared" si="39"/>
        <v>-</v>
      </c>
      <c r="AD148" s="615" t="str">
        <f t="shared" si="44"/>
        <v>-</v>
      </c>
      <c r="AE148" s="73" t="str">
        <f t="shared" si="45"/>
        <v>-</v>
      </c>
      <c r="AF148" s="608" t="str">
        <f t="shared" si="54"/>
        <v>-</v>
      </c>
      <c r="AG148" s="609" t="str">
        <f t="shared" si="50"/>
        <v>-</v>
      </c>
      <c r="AH148" s="609" t="str">
        <f t="shared" si="51"/>
        <v>-</v>
      </c>
      <c r="AI148" s="609" t="str">
        <f t="shared" si="52"/>
        <v>-</v>
      </c>
      <c r="AJ148" s="609" t="str">
        <f t="shared" si="53"/>
        <v>-</v>
      </c>
      <c r="AK148" s="247"/>
      <c r="AM148" s="452"/>
      <c r="AN148" s="452"/>
      <c r="AO148" s="452"/>
      <c r="AP148" s="452"/>
      <c r="AQ148" s="452"/>
      <c r="AR148" s="452"/>
      <c r="AS148" s="452"/>
      <c r="AT148" s="452"/>
      <c r="AV148" s="453"/>
      <c r="AW148" s="454"/>
      <c r="AX148" s="455"/>
      <c r="AY148" s="455"/>
      <c r="AZ148" s="456"/>
      <c r="BB148" s="74">
        <f t="shared" si="46"/>
        <v>0</v>
      </c>
      <c r="BC148" s="11">
        <f t="shared" si="47"/>
        <v>0</v>
      </c>
      <c r="BF148" s="324"/>
      <c r="BH148" s="74">
        <f t="shared" si="48"/>
        <v>0</v>
      </c>
      <c r="BI148" s="313">
        <f t="shared" si="49"/>
        <v>0</v>
      </c>
      <c r="BL148" s="313"/>
      <c r="BQ148" s="11"/>
      <c r="BR148" s="11"/>
      <c r="BS148" s="11"/>
      <c r="BT148" s="11"/>
      <c r="CA148" s="305"/>
      <c r="CB148" s="311"/>
      <c r="CC148" s="312"/>
    </row>
    <row r="149" spans="2:81" x14ac:dyDescent="0.25">
      <c r="B149" s="88"/>
      <c r="C149" s="87"/>
      <c r="D149" s="511"/>
      <c r="E149" s="290"/>
      <c r="N149" s="472"/>
      <c r="O149" s="89"/>
      <c r="P149" s="55"/>
      <c r="Q149" s="87"/>
      <c r="R149" s="78" t="s">
        <v>14</v>
      </c>
      <c r="S149" s="87"/>
      <c r="T149" s="78" t="s">
        <v>45</v>
      </c>
      <c r="U149" s="608" t="str">
        <f t="shared" si="40"/>
        <v>-</v>
      </c>
      <c r="V149" s="609" t="str">
        <f t="shared" si="36"/>
        <v>-</v>
      </c>
      <c r="W149" s="609" t="str">
        <f t="shared" si="37"/>
        <v>-</v>
      </c>
      <c r="X149" s="609" t="str">
        <f t="shared" si="38"/>
        <v>-</v>
      </c>
      <c r="Y149" s="609" t="str">
        <f t="shared" si="39"/>
        <v>-</v>
      </c>
      <c r="AD149" s="615" t="str">
        <f t="shared" si="44"/>
        <v>-</v>
      </c>
      <c r="AE149" s="73" t="str">
        <f t="shared" si="45"/>
        <v>-</v>
      </c>
      <c r="AF149" s="608" t="str">
        <f t="shared" si="54"/>
        <v>-</v>
      </c>
      <c r="AG149" s="609" t="str">
        <f t="shared" si="50"/>
        <v>-</v>
      </c>
      <c r="AH149" s="609" t="str">
        <f t="shared" si="51"/>
        <v>-</v>
      </c>
      <c r="AI149" s="609" t="str">
        <f t="shared" si="52"/>
        <v>-</v>
      </c>
      <c r="AJ149" s="609" t="str">
        <f t="shared" si="53"/>
        <v>-</v>
      </c>
      <c r="AK149" s="247"/>
      <c r="AM149" s="452"/>
      <c r="AN149" s="452"/>
      <c r="AO149" s="452"/>
      <c r="AP149" s="452"/>
      <c r="AQ149" s="452"/>
      <c r="AR149" s="452"/>
      <c r="AS149" s="452"/>
      <c r="AT149" s="452"/>
      <c r="AV149" s="453"/>
      <c r="AW149" s="454"/>
      <c r="AX149" s="455"/>
      <c r="AY149" s="455"/>
      <c r="AZ149" s="456"/>
      <c r="BB149" s="74">
        <f t="shared" si="46"/>
        <v>0</v>
      </c>
      <c r="BC149" s="11">
        <f t="shared" si="47"/>
        <v>0</v>
      </c>
      <c r="BF149" s="324"/>
      <c r="BH149" s="74">
        <f t="shared" si="48"/>
        <v>0</v>
      </c>
      <c r="BI149" s="313">
        <f t="shared" si="49"/>
        <v>0</v>
      </c>
      <c r="BL149" s="313"/>
      <c r="BQ149" s="11"/>
      <c r="BR149" s="11"/>
      <c r="BS149" s="11"/>
      <c r="BT149" s="11"/>
      <c r="CA149" s="305"/>
      <c r="CB149" s="311"/>
      <c r="CC149" s="312"/>
    </row>
    <row r="150" spans="2:81" x14ac:dyDescent="0.25">
      <c r="B150" s="88"/>
      <c r="C150" s="87"/>
      <c r="D150" s="511"/>
      <c r="E150" s="290"/>
      <c r="N150" s="472"/>
      <c r="O150" s="89"/>
      <c r="P150" s="55"/>
      <c r="Q150" s="87"/>
      <c r="R150" s="78" t="s">
        <v>14</v>
      </c>
      <c r="S150" s="87"/>
      <c r="T150" s="78" t="s">
        <v>45</v>
      </c>
      <c r="U150" s="608" t="str">
        <f t="shared" si="40"/>
        <v>-</v>
      </c>
      <c r="V150" s="609" t="str">
        <f t="shared" si="36"/>
        <v>-</v>
      </c>
      <c r="W150" s="609" t="str">
        <f t="shared" si="37"/>
        <v>-</v>
      </c>
      <c r="X150" s="609" t="str">
        <f t="shared" si="38"/>
        <v>-</v>
      </c>
      <c r="Y150" s="609" t="str">
        <f t="shared" si="39"/>
        <v>-</v>
      </c>
      <c r="AD150" s="615" t="str">
        <f t="shared" si="44"/>
        <v>-</v>
      </c>
      <c r="AE150" s="73" t="str">
        <f t="shared" si="45"/>
        <v>-</v>
      </c>
      <c r="AF150" s="608" t="str">
        <f t="shared" si="54"/>
        <v>-</v>
      </c>
      <c r="AG150" s="609" t="str">
        <f t="shared" si="50"/>
        <v>-</v>
      </c>
      <c r="AH150" s="609" t="str">
        <f t="shared" si="51"/>
        <v>-</v>
      </c>
      <c r="AI150" s="609" t="str">
        <f t="shared" si="52"/>
        <v>-</v>
      </c>
      <c r="AJ150" s="609" t="str">
        <f t="shared" si="53"/>
        <v>-</v>
      </c>
      <c r="AK150" s="247"/>
      <c r="AM150" s="452"/>
      <c r="AN150" s="452"/>
      <c r="AO150" s="452"/>
      <c r="AP150" s="452"/>
      <c r="AQ150" s="452"/>
      <c r="AR150" s="452"/>
      <c r="AS150" s="452"/>
      <c r="AT150" s="452"/>
      <c r="AV150" s="453"/>
      <c r="AW150" s="454"/>
      <c r="AX150" s="455"/>
      <c r="AY150" s="455"/>
      <c r="AZ150" s="456"/>
      <c r="BB150" s="74">
        <f t="shared" si="46"/>
        <v>0</v>
      </c>
      <c r="BC150" s="11">
        <f t="shared" si="47"/>
        <v>0</v>
      </c>
      <c r="BF150" s="324"/>
      <c r="BH150" s="74">
        <f t="shared" si="48"/>
        <v>0</v>
      </c>
      <c r="BI150" s="313">
        <f t="shared" si="49"/>
        <v>0</v>
      </c>
      <c r="BL150" s="313"/>
      <c r="BQ150" s="11"/>
      <c r="BR150" s="11"/>
      <c r="BS150" s="11"/>
      <c r="BT150" s="11"/>
      <c r="CA150" s="305"/>
      <c r="CB150" s="311"/>
      <c r="CC150" s="312"/>
    </row>
    <row r="151" spans="2:81" x14ac:dyDescent="0.25">
      <c r="B151" s="88"/>
      <c r="C151" s="87"/>
      <c r="D151" s="511"/>
      <c r="E151" s="290"/>
      <c r="N151" s="472"/>
      <c r="O151" s="89"/>
      <c r="P151" s="55"/>
      <c r="Q151" s="87"/>
      <c r="R151" s="78" t="s">
        <v>14</v>
      </c>
      <c r="S151" s="87"/>
      <c r="T151" s="78" t="s">
        <v>45</v>
      </c>
      <c r="U151" s="608" t="str">
        <f t="shared" si="40"/>
        <v>-</v>
      </c>
      <c r="V151" s="609" t="str">
        <f t="shared" si="36"/>
        <v>-</v>
      </c>
      <c r="W151" s="609" t="str">
        <f t="shared" si="37"/>
        <v>-</v>
      </c>
      <c r="X151" s="609" t="str">
        <f t="shared" si="38"/>
        <v>-</v>
      </c>
      <c r="Y151" s="609" t="str">
        <f t="shared" si="39"/>
        <v>-</v>
      </c>
      <c r="AD151" s="615" t="str">
        <f t="shared" si="44"/>
        <v>-</v>
      </c>
      <c r="AE151" s="73" t="str">
        <f t="shared" si="45"/>
        <v>-</v>
      </c>
      <c r="AF151" s="608" t="str">
        <f t="shared" si="54"/>
        <v>-</v>
      </c>
      <c r="AG151" s="609" t="str">
        <f t="shared" si="50"/>
        <v>-</v>
      </c>
      <c r="AH151" s="609" t="str">
        <f t="shared" si="51"/>
        <v>-</v>
      </c>
      <c r="AI151" s="609" t="str">
        <f t="shared" si="52"/>
        <v>-</v>
      </c>
      <c r="AJ151" s="609" t="str">
        <f t="shared" si="53"/>
        <v>-</v>
      </c>
      <c r="AK151" s="247"/>
      <c r="AM151" s="452"/>
      <c r="AN151" s="452"/>
      <c r="AO151" s="452"/>
      <c r="AP151" s="452"/>
      <c r="AQ151" s="452"/>
      <c r="AR151" s="452"/>
      <c r="AS151" s="452"/>
      <c r="AT151" s="452"/>
      <c r="AV151" s="453"/>
      <c r="AW151" s="454"/>
      <c r="AX151" s="455"/>
      <c r="AY151" s="455"/>
      <c r="AZ151" s="456"/>
      <c r="BB151" s="74">
        <f t="shared" si="46"/>
        <v>0</v>
      </c>
      <c r="BC151" s="11">
        <f t="shared" si="47"/>
        <v>0</v>
      </c>
      <c r="BF151" s="324"/>
      <c r="BH151" s="74">
        <f t="shared" si="48"/>
        <v>0</v>
      </c>
      <c r="BI151" s="313">
        <f t="shared" si="49"/>
        <v>0</v>
      </c>
      <c r="BL151" s="313"/>
      <c r="BQ151" s="11"/>
      <c r="BR151" s="11"/>
      <c r="BS151" s="11"/>
      <c r="BT151" s="11"/>
      <c r="CA151" s="305"/>
      <c r="CB151" s="311"/>
      <c r="CC151" s="312"/>
    </row>
    <row r="152" spans="2:81" x14ac:dyDescent="0.25">
      <c r="B152" s="88"/>
      <c r="C152" s="87"/>
      <c r="D152" s="511"/>
      <c r="E152" s="290"/>
      <c r="N152" s="472"/>
      <c r="O152" s="89"/>
      <c r="P152" s="55"/>
      <c r="Q152" s="87"/>
      <c r="R152" s="78" t="s">
        <v>14</v>
      </c>
      <c r="S152" s="87"/>
      <c r="T152" s="78" t="s">
        <v>45</v>
      </c>
      <c r="U152" s="608" t="str">
        <f t="shared" si="40"/>
        <v>-</v>
      </c>
      <c r="V152" s="609" t="str">
        <f t="shared" si="36"/>
        <v>-</v>
      </c>
      <c r="W152" s="609" t="str">
        <f t="shared" si="37"/>
        <v>-</v>
      </c>
      <c r="X152" s="609" t="str">
        <f t="shared" si="38"/>
        <v>-</v>
      </c>
      <c r="Y152" s="609" t="str">
        <f t="shared" si="39"/>
        <v>-</v>
      </c>
      <c r="AD152" s="615" t="str">
        <f t="shared" si="44"/>
        <v>-</v>
      </c>
      <c r="AE152" s="73" t="str">
        <f t="shared" si="45"/>
        <v>-</v>
      </c>
      <c r="AF152" s="608" t="str">
        <f t="shared" si="54"/>
        <v>-</v>
      </c>
      <c r="AG152" s="609" t="str">
        <f t="shared" si="50"/>
        <v>-</v>
      </c>
      <c r="AH152" s="609" t="str">
        <f t="shared" si="51"/>
        <v>-</v>
      </c>
      <c r="AI152" s="609" t="str">
        <f t="shared" si="52"/>
        <v>-</v>
      </c>
      <c r="AJ152" s="609" t="str">
        <f t="shared" si="53"/>
        <v>-</v>
      </c>
      <c r="AK152" s="247"/>
      <c r="AM152" s="452"/>
      <c r="AN152" s="452"/>
      <c r="AO152" s="452"/>
      <c r="AP152" s="452"/>
      <c r="AQ152" s="452"/>
      <c r="AR152" s="452"/>
      <c r="AS152" s="452"/>
      <c r="AT152" s="452"/>
      <c r="AV152" s="453"/>
      <c r="AW152" s="454"/>
      <c r="AX152" s="455"/>
      <c r="AY152" s="455"/>
      <c r="AZ152" s="456"/>
      <c r="BB152" s="74">
        <f t="shared" si="46"/>
        <v>0</v>
      </c>
      <c r="BC152" s="11">
        <f t="shared" si="47"/>
        <v>0</v>
      </c>
      <c r="BF152" s="324"/>
      <c r="BH152" s="74">
        <f t="shared" si="48"/>
        <v>0</v>
      </c>
      <c r="BI152" s="313">
        <f t="shared" si="49"/>
        <v>0</v>
      </c>
      <c r="BL152" s="313"/>
      <c r="BQ152" s="11"/>
      <c r="BR152" s="11"/>
      <c r="BS152" s="11"/>
      <c r="BT152" s="11"/>
      <c r="CA152" s="305"/>
      <c r="CB152" s="311"/>
      <c r="CC152" s="312"/>
    </row>
    <row r="153" spans="2:81" x14ac:dyDescent="0.25">
      <c r="B153" s="88"/>
      <c r="C153" s="87"/>
      <c r="D153" s="511"/>
      <c r="E153" s="290"/>
      <c r="N153" s="472"/>
      <c r="O153" s="89"/>
      <c r="P153" s="55"/>
      <c r="Q153" s="87"/>
      <c r="R153" s="78" t="s">
        <v>14</v>
      </c>
      <c r="S153" s="87"/>
      <c r="T153" s="78" t="s">
        <v>45</v>
      </c>
      <c r="U153" s="608" t="str">
        <f t="shared" si="40"/>
        <v>-</v>
      </c>
      <c r="V153" s="609" t="str">
        <f t="shared" si="36"/>
        <v>-</v>
      </c>
      <c r="W153" s="609" t="str">
        <f t="shared" si="37"/>
        <v>-</v>
      </c>
      <c r="X153" s="609" t="str">
        <f t="shared" si="38"/>
        <v>-</v>
      </c>
      <c r="Y153" s="609" t="str">
        <f t="shared" si="39"/>
        <v>-</v>
      </c>
      <c r="AD153" s="615" t="str">
        <f t="shared" si="44"/>
        <v>-</v>
      </c>
      <c r="AE153" s="73" t="str">
        <f t="shared" si="45"/>
        <v>-</v>
      </c>
      <c r="AF153" s="608" t="str">
        <f t="shared" si="54"/>
        <v>-</v>
      </c>
      <c r="AG153" s="609" t="str">
        <f t="shared" si="50"/>
        <v>-</v>
      </c>
      <c r="AH153" s="609" t="str">
        <f t="shared" si="51"/>
        <v>-</v>
      </c>
      <c r="AI153" s="609" t="str">
        <f t="shared" si="52"/>
        <v>-</v>
      </c>
      <c r="AJ153" s="609" t="str">
        <f t="shared" si="53"/>
        <v>-</v>
      </c>
      <c r="AK153" s="247"/>
      <c r="AM153" s="452"/>
      <c r="AN153" s="452"/>
      <c r="AO153" s="452"/>
      <c r="AP153" s="452"/>
      <c r="AQ153" s="452"/>
      <c r="AR153" s="452"/>
      <c r="AS153" s="452"/>
      <c r="AT153" s="452"/>
      <c r="AV153" s="453"/>
      <c r="AW153" s="454"/>
      <c r="AX153" s="455"/>
      <c r="AY153" s="455"/>
      <c r="AZ153" s="456"/>
      <c r="BB153" s="74">
        <f t="shared" si="46"/>
        <v>0</v>
      </c>
      <c r="BC153" s="11">
        <f t="shared" si="47"/>
        <v>0</v>
      </c>
      <c r="BF153" s="324"/>
      <c r="BH153" s="74">
        <f t="shared" si="48"/>
        <v>0</v>
      </c>
      <c r="BI153" s="313">
        <f t="shared" si="49"/>
        <v>0</v>
      </c>
      <c r="BL153" s="313"/>
      <c r="BQ153" s="11"/>
      <c r="BR153" s="11"/>
      <c r="BS153" s="11"/>
      <c r="BT153" s="11"/>
      <c r="CA153" s="305"/>
      <c r="CB153" s="311"/>
      <c r="CC153" s="312"/>
    </row>
    <row r="154" spans="2:81" x14ac:dyDescent="0.25">
      <c r="B154" s="88"/>
      <c r="C154" s="87"/>
      <c r="D154" s="511"/>
      <c r="E154" s="290"/>
      <c r="N154" s="472"/>
      <c r="O154" s="89"/>
      <c r="P154" s="55"/>
      <c r="Q154" s="87"/>
      <c r="R154" s="78" t="s">
        <v>14</v>
      </c>
      <c r="S154" s="87"/>
      <c r="T154" s="78" t="s">
        <v>45</v>
      </c>
      <c r="U154" s="608" t="str">
        <f t="shared" si="40"/>
        <v>-</v>
      </c>
      <c r="V154" s="609" t="str">
        <f t="shared" si="36"/>
        <v>-</v>
      </c>
      <c r="W154" s="609" t="str">
        <f t="shared" si="37"/>
        <v>-</v>
      </c>
      <c r="X154" s="609" t="str">
        <f t="shared" si="38"/>
        <v>-</v>
      </c>
      <c r="Y154" s="609" t="str">
        <f t="shared" si="39"/>
        <v>-</v>
      </c>
      <c r="AD154" s="615" t="str">
        <f t="shared" si="44"/>
        <v>-</v>
      </c>
      <c r="AE154" s="73" t="str">
        <f t="shared" si="45"/>
        <v>-</v>
      </c>
      <c r="AF154" s="608" t="str">
        <f t="shared" si="54"/>
        <v>-</v>
      </c>
      <c r="AG154" s="609" t="str">
        <f t="shared" si="50"/>
        <v>-</v>
      </c>
      <c r="AH154" s="609" t="str">
        <f t="shared" si="51"/>
        <v>-</v>
      </c>
      <c r="AI154" s="609" t="str">
        <f t="shared" si="52"/>
        <v>-</v>
      </c>
      <c r="AJ154" s="609" t="str">
        <f t="shared" si="53"/>
        <v>-</v>
      </c>
      <c r="AK154" s="247"/>
      <c r="AM154" s="452"/>
      <c r="AN154" s="452"/>
      <c r="AO154" s="452"/>
      <c r="AP154" s="452"/>
      <c r="AQ154" s="452"/>
      <c r="AR154" s="452"/>
      <c r="AS154" s="452"/>
      <c r="AT154" s="452"/>
      <c r="AV154" s="453"/>
      <c r="AW154" s="454"/>
      <c r="AX154" s="455"/>
      <c r="AY154" s="455"/>
      <c r="AZ154" s="456"/>
      <c r="BB154" s="74">
        <f t="shared" si="46"/>
        <v>0</v>
      </c>
      <c r="BC154" s="11">
        <f t="shared" si="47"/>
        <v>0</v>
      </c>
      <c r="BF154" s="324"/>
      <c r="BH154" s="74">
        <f t="shared" si="48"/>
        <v>0</v>
      </c>
      <c r="BI154" s="313">
        <f t="shared" si="49"/>
        <v>0</v>
      </c>
      <c r="BL154" s="313"/>
      <c r="BQ154" s="11"/>
      <c r="BR154" s="11"/>
      <c r="BS154" s="11"/>
      <c r="BT154" s="11"/>
      <c r="CA154" s="305"/>
      <c r="CB154" s="311"/>
      <c r="CC154" s="312"/>
    </row>
    <row r="155" spans="2:81" x14ac:dyDescent="0.25">
      <c r="B155" s="88"/>
      <c r="C155" s="87"/>
      <c r="D155" s="511"/>
      <c r="E155" s="290"/>
      <c r="N155" s="472"/>
      <c r="O155" s="89"/>
      <c r="P155" s="55"/>
      <c r="Q155" s="87"/>
      <c r="R155" s="78" t="s">
        <v>14</v>
      </c>
      <c r="S155" s="87"/>
      <c r="T155" s="78" t="s">
        <v>45</v>
      </c>
      <c r="U155" s="608" t="str">
        <f t="shared" si="40"/>
        <v>-</v>
      </c>
      <c r="V155" s="609" t="str">
        <f t="shared" ref="V155:V218" si="55">IF(U155=$Q$13, S155, "-")</f>
        <v>-</v>
      </c>
      <c r="W155" s="609" t="str">
        <f t="shared" ref="W155:W218" si="56">IF(U155=$R$13, S155, "-")</f>
        <v>-</v>
      </c>
      <c r="X155" s="609" t="str">
        <f t="shared" ref="X155:X218" si="57">IF(U155=$S$13, S155, "-")</f>
        <v>-</v>
      </c>
      <c r="Y155" s="609" t="str">
        <f t="shared" ref="Y155:Y218" si="58">IF(U155=$T$13, S155, "-")</f>
        <v>-</v>
      </c>
      <c r="AD155" s="615" t="str">
        <f t="shared" si="44"/>
        <v>-</v>
      </c>
      <c r="AE155" s="73" t="str">
        <f t="shared" si="45"/>
        <v>-</v>
      </c>
      <c r="AF155" s="608" t="str">
        <f t="shared" si="54"/>
        <v>-</v>
      </c>
      <c r="AG155" s="609" t="str">
        <f t="shared" si="50"/>
        <v>-</v>
      </c>
      <c r="AH155" s="609" t="str">
        <f t="shared" si="51"/>
        <v>-</v>
      </c>
      <c r="AI155" s="609" t="str">
        <f t="shared" si="52"/>
        <v>-</v>
      </c>
      <c r="AJ155" s="609" t="str">
        <f t="shared" si="53"/>
        <v>-</v>
      </c>
      <c r="AK155" s="247"/>
      <c r="AM155" s="452"/>
      <c r="AN155" s="452"/>
      <c r="AO155" s="452"/>
      <c r="AP155" s="452"/>
      <c r="AQ155" s="452"/>
      <c r="AR155" s="452"/>
      <c r="AS155" s="452"/>
      <c r="AT155" s="452"/>
      <c r="AV155" s="453"/>
      <c r="AW155" s="454"/>
      <c r="AX155" s="455"/>
      <c r="AY155" s="455"/>
      <c r="AZ155" s="456"/>
      <c r="BB155" s="74">
        <f t="shared" si="46"/>
        <v>0</v>
      </c>
      <c r="BC155" s="11">
        <f t="shared" si="47"/>
        <v>0</v>
      </c>
      <c r="BF155" s="324"/>
      <c r="BH155" s="74">
        <f t="shared" si="48"/>
        <v>0</v>
      </c>
      <c r="BI155" s="313">
        <f t="shared" si="49"/>
        <v>0</v>
      </c>
      <c r="BL155" s="313"/>
      <c r="BQ155" s="11"/>
      <c r="BR155" s="11"/>
      <c r="BS155" s="11"/>
      <c r="BT155" s="11"/>
      <c r="CA155" s="305"/>
      <c r="CB155" s="311"/>
      <c r="CC155" s="312"/>
    </row>
    <row r="156" spans="2:81" x14ac:dyDescent="0.25">
      <c r="B156" s="88"/>
      <c r="C156" s="87"/>
      <c r="D156" s="511"/>
      <c r="E156" s="290"/>
      <c r="N156" s="472"/>
      <c r="O156" s="89"/>
      <c r="P156" s="55"/>
      <c r="Q156" s="87"/>
      <c r="R156" s="78" t="s">
        <v>14</v>
      </c>
      <c r="S156" s="87"/>
      <c r="T156" s="78" t="s">
        <v>45</v>
      </c>
      <c r="U156" s="608" t="str">
        <f t="shared" ref="U156:U219" si="59">IF(ISNUMBER(S156), HOUR(P156), "-")</f>
        <v>-</v>
      </c>
      <c r="V156" s="609" t="str">
        <f t="shared" si="55"/>
        <v>-</v>
      </c>
      <c r="W156" s="609" t="str">
        <f t="shared" si="56"/>
        <v>-</v>
      </c>
      <c r="X156" s="609" t="str">
        <f t="shared" si="57"/>
        <v>-</v>
      </c>
      <c r="Y156" s="609" t="str">
        <f t="shared" si="58"/>
        <v>-</v>
      </c>
      <c r="AD156" s="615" t="str">
        <f t="shared" si="44"/>
        <v>-</v>
      </c>
      <c r="AE156" s="73" t="str">
        <f t="shared" si="45"/>
        <v>-</v>
      </c>
      <c r="AF156" s="608" t="str">
        <f t="shared" si="54"/>
        <v>-</v>
      </c>
      <c r="AG156" s="609" t="str">
        <f t="shared" si="50"/>
        <v>-</v>
      </c>
      <c r="AH156" s="609" t="str">
        <f t="shared" si="51"/>
        <v>-</v>
      </c>
      <c r="AI156" s="609" t="str">
        <f t="shared" si="52"/>
        <v>-</v>
      </c>
      <c r="AJ156" s="609" t="str">
        <f t="shared" si="53"/>
        <v>-</v>
      </c>
      <c r="AK156" s="247"/>
      <c r="AM156" s="452"/>
      <c r="AN156" s="452"/>
      <c r="AO156" s="452"/>
      <c r="AP156" s="452"/>
      <c r="AQ156" s="452"/>
      <c r="AR156" s="452"/>
      <c r="AS156" s="452"/>
      <c r="AT156" s="452"/>
      <c r="AV156" s="453"/>
      <c r="AW156" s="454"/>
      <c r="AX156" s="455"/>
      <c r="AY156" s="455"/>
      <c r="AZ156" s="456"/>
      <c r="BB156" s="74">
        <f t="shared" si="46"/>
        <v>0</v>
      </c>
      <c r="BC156" s="11">
        <f t="shared" si="47"/>
        <v>0</v>
      </c>
      <c r="BF156" s="324"/>
      <c r="BH156" s="74">
        <f t="shared" si="48"/>
        <v>0</v>
      </c>
      <c r="BI156" s="313">
        <f t="shared" si="49"/>
        <v>0</v>
      </c>
      <c r="BL156" s="313"/>
      <c r="BQ156" s="11"/>
      <c r="BR156" s="11"/>
      <c r="BS156" s="11"/>
      <c r="BT156" s="11"/>
      <c r="CA156" s="305"/>
      <c r="CB156" s="311"/>
      <c r="CC156" s="312"/>
    </row>
    <row r="157" spans="2:81" x14ac:dyDescent="0.25">
      <c r="B157" s="88"/>
      <c r="C157" s="87"/>
      <c r="D157" s="511"/>
      <c r="E157" s="290"/>
      <c r="N157" s="472"/>
      <c r="O157" s="89"/>
      <c r="P157" s="55"/>
      <c r="Q157" s="87"/>
      <c r="R157" s="78" t="s">
        <v>14</v>
      </c>
      <c r="S157" s="87"/>
      <c r="T157" s="78" t="s">
        <v>45</v>
      </c>
      <c r="U157" s="608" t="str">
        <f t="shared" si="59"/>
        <v>-</v>
      </c>
      <c r="V157" s="609" t="str">
        <f t="shared" si="55"/>
        <v>-</v>
      </c>
      <c r="W157" s="609" t="str">
        <f t="shared" si="56"/>
        <v>-</v>
      </c>
      <c r="X157" s="609" t="str">
        <f t="shared" si="57"/>
        <v>-</v>
      </c>
      <c r="Y157" s="609" t="str">
        <f t="shared" si="58"/>
        <v>-</v>
      </c>
      <c r="AD157" s="615" t="str">
        <f t="shared" si="44"/>
        <v>-</v>
      </c>
      <c r="AE157" s="73" t="str">
        <f t="shared" si="45"/>
        <v>-</v>
      </c>
      <c r="AF157" s="608" t="str">
        <f t="shared" si="54"/>
        <v>-</v>
      </c>
      <c r="AG157" s="609" t="str">
        <f t="shared" si="50"/>
        <v>-</v>
      </c>
      <c r="AH157" s="609" t="str">
        <f t="shared" si="51"/>
        <v>-</v>
      </c>
      <c r="AI157" s="609" t="str">
        <f t="shared" si="52"/>
        <v>-</v>
      </c>
      <c r="AJ157" s="609" t="str">
        <f t="shared" si="53"/>
        <v>-</v>
      </c>
      <c r="AK157" s="247"/>
      <c r="AM157" s="452"/>
      <c r="AN157" s="452"/>
      <c r="AO157" s="452"/>
      <c r="AP157" s="452"/>
      <c r="AQ157" s="452"/>
      <c r="AR157" s="452"/>
      <c r="AS157" s="452"/>
      <c r="AT157" s="452"/>
      <c r="AV157" s="453"/>
      <c r="AW157" s="454"/>
      <c r="AX157" s="455"/>
      <c r="AY157" s="455"/>
      <c r="AZ157" s="456"/>
      <c r="BB157" s="74">
        <f t="shared" si="46"/>
        <v>0</v>
      </c>
      <c r="BC157" s="11">
        <f t="shared" si="47"/>
        <v>0</v>
      </c>
      <c r="BF157" s="324"/>
      <c r="BH157" s="74">
        <f t="shared" si="48"/>
        <v>0</v>
      </c>
      <c r="BI157" s="313">
        <f t="shared" si="49"/>
        <v>0</v>
      </c>
      <c r="BL157" s="313"/>
      <c r="BQ157" s="11"/>
      <c r="BR157" s="11"/>
      <c r="BS157" s="11"/>
      <c r="BT157" s="11"/>
      <c r="CA157" s="305"/>
      <c r="CB157" s="311"/>
      <c r="CC157" s="312"/>
    </row>
    <row r="158" spans="2:81" x14ac:dyDescent="0.25">
      <c r="B158" s="88"/>
      <c r="C158" s="87"/>
      <c r="D158" s="511"/>
      <c r="E158" s="290"/>
      <c r="N158" s="472"/>
      <c r="O158" s="89"/>
      <c r="P158" s="55"/>
      <c r="Q158" s="87"/>
      <c r="R158" s="78" t="s">
        <v>14</v>
      </c>
      <c r="S158" s="87"/>
      <c r="T158" s="78" t="s">
        <v>45</v>
      </c>
      <c r="U158" s="608" t="str">
        <f t="shared" si="59"/>
        <v>-</v>
      </c>
      <c r="V158" s="609" t="str">
        <f t="shared" si="55"/>
        <v>-</v>
      </c>
      <c r="W158" s="609" t="str">
        <f t="shared" si="56"/>
        <v>-</v>
      </c>
      <c r="X158" s="609" t="str">
        <f t="shared" si="57"/>
        <v>-</v>
      </c>
      <c r="Y158" s="609" t="str">
        <f t="shared" si="58"/>
        <v>-</v>
      </c>
      <c r="AD158" s="615" t="str">
        <f t="shared" si="44"/>
        <v>-</v>
      </c>
      <c r="AE158" s="73" t="str">
        <f t="shared" si="45"/>
        <v>-</v>
      </c>
      <c r="AF158" s="608" t="str">
        <f t="shared" si="54"/>
        <v>-</v>
      </c>
      <c r="AG158" s="609" t="str">
        <f t="shared" si="50"/>
        <v>-</v>
      </c>
      <c r="AH158" s="609" t="str">
        <f t="shared" si="51"/>
        <v>-</v>
      </c>
      <c r="AI158" s="609" t="str">
        <f t="shared" si="52"/>
        <v>-</v>
      </c>
      <c r="AJ158" s="609" t="str">
        <f t="shared" si="53"/>
        <v>-</v>
      </c>
      <c r="AK158" s="247"/>
      <c r="AM158" s="452"/>
      <c r="AN158" s="452"/>
      <c r="AO158" s="452"/>
      <c r="AP158" s="452"/>
      <c r="AQ158" s="452"/>
      <c r="AR158" s="452"/>
      <c r="AS158" s="452"/>
      <c r="AT158" s="452"/>
      <c r="AV158" s="453"/>
      <c r="AW158" s="454"/>
      <c r="AX158" s="455"/>
      <c r="AY158" s="455"/>
      <c r="AZ158" s="456"/>
      <c r="BB158" s="74">
        <f t="shared" si="46"/>
        <v>0</v>
      </c>
      <c r="BC158" s="11">
        <f t="shared" si="47"/>
        <v>0</v>
      </c>
      <c r="BF158" s="324"/>
      <c r="BH158" s="74">
        <f t="shared" si="48"/>
        <v>0</v>
      </c>
      <c r="BI158" s="313">
        <f t="shared" si="49"/>
        <v>0</v>
      </c>
      <c r="BL158" s="313"/>
      <c r="BQ158" s="11"/>
      <c r="BR158" s="11"/>
      <c r="BS158" s="11"/>
      <c r="BT158" s="11"/>
      <c r="CA158" s="305"/>
      <c r="CB158" s="311"/>
      <c r="CC158" s="312"/>
    </row>
    <row r="159" spans="2:81" x14ac:dyDescent="0.25">
      <c r="B159" s="88"/>
      <c r="C159" s="87"/>
      <c r="D159" s="511"/>
      <c r="E159" s="290"/>
      <c r="N159" s="472"/>
      <c r="O159" s="89"/>
      <c r="P159" s="109"/>
      <c r="Q159" s="87"/>
      <c r="R159" s="78" t="s">
        <v>14</v>
      </c>
      <c r="S159" s="87"/>
      <c r="T159" s="78" t="s">
        <v>45</v>
      </c>
      <c r="U159" s="608" t="str">
        <f t="shared" si="59"/>
        <v>-</v>
      </c>
      <c r="V159" s="609" t="str">
        <f t="shared" si="55"/>
        <v>-</v>
      </c>
      <c r="W159" s="609" t="str">
        <f t="shared" si="56"/>
        <v>-</v>
      </c>
      <c r="X159" s="609" t="str">
        <f t="shared" si="57"/>
        <v>-</v>
      </c>
      <c r="Y159" s="609" t="str">
        <f t="shared" si="58"/>
        <v>-</v>
      </c>
      <c r="AD159" s="615" t="str">
        <f t="shared" si="44"/>
        <v>-</v>
      </c>
      <c r="AE159" s="73" t="str">
        <f t="shared" si="45"/>
        <v>-</v>
      </c>
      <c r="AF159" s="608" t="str">
        <f t="shared" si="54"/>
        <v>-</v>
      </c>
      <c r="AG159" s="609" t="str">
        <f t="shared" si="50"/>
        <v>-</v>
      </c>
      <c r="AH159" s="609" t="str">
        <f t="shared" si="51"/>
        <v>-</v>
      </c>
      <c r="AI159" s="609" t="str">
        <f t="shared" si="52"/>
        <v>-</v>
      </c>
      <c r="AJ159" s="609" t="str">
        <f t="shared" si="53"/>
        <v>-</v>
      </c>
      <c r="AK159" s="247"/>
      <c r="AM159" s="452"/>
      <c r="AN159" s="452"/>
      <c r="AO159" s="452"/>
      <c r="AP159" s="452"/>
      <c r="AQ159" s="452"/>
      <c r="AR159" s="452"/>
      <c r="AS159" s="452"/>
      <c r="AT159" s="452"/>
      <c r="AV159" s="453"/>
      <c r="AW159" s="454"/>
      <c r="AX159" s="455"/>
      <c r="AY159" s="455"/>
      <c r="AZ159" s="456"/>
      <c r="BB159" s="74">
        <f t="shared" si="46"/>
        <v>0</v>
      </c>
      <c r="BC159" s="11">
        <f t="shared" si="47"/>
        <v>0</v>
      </c>
      <c r="BF159" s="324"/>
      <c r="BH159" s="74">
        <f t="shared" si="48"/>
        <v>0</v>
      </c>
      <c r="BI159" s="313">
        <f t="shared" si="49"/>
        <v>0</v>
      </c>
      <c r="BL159" s="313"/>
      <c r="BQ159" s="11"/>
      <c r="BR159" s="11"/>
      <c r="BS159" s="11"/>
      <c r="BT159" s="11"/>
      <c r="CA159" s="305"/>
      <c r="CB159" s="311"/>
      <c r="CC159" s="312"/>
    </row>
    <row r="160" spans="2:81" x14ac:dyDescent="0.25">
      <c r="B160" s="88"/>
      <c r="C160" s="87"/>
      <c r="D160" s="511"/>
      <c r="E160" s="290"/>
      <c r="N160" s="472"/>
      <c r="O160" s="89"/>
      <c r="P160" s="109"/>
      <c r="Q160" s="87"/>
      <c r="R160" s="78" t="s">
        <v>14</v>
      </c>
      <c r="S160" s="87"/>
      <c r="T160" s="78" t="s">
        <v>45</v>
      </c>
      <c r="U160" s="608" t="str">
        <f t="shared" si="59"/>
        <v>-</v>
      </c>
      <c r="V160" s="609" t="str">
        <f t="shared" si="55"/>
        <v>-</v>
      </c>
      <c r="W160" s="609" t="str">
        <f t="shared" si="56"/>
        <v>-</v>
      </c>
      <c r="X160" s="609" t="str">
        <f t="shared" si="57"/>
        <v>-</v>
      </c>
      <c r="Y160" s="609" t="str">
        <f t="shared" si="58"/>
        <v>-</v>
      </c>
      <c r="AD160" s="615" t="str">
        <f t="shared" si="44"/>
        <v>-</v>
      </c>
      <c r="AE160" s="73" t="str">
        <f t="shared" si="45"/>
        <v>-</v>
      </c>
      <c r="AF160" s="608" t="str">
        <f t="shared" si="54"/>
        <v>-</v>
      </c>
      <c r="AG160" s="609" t="str">
        <f t="shared" si="50"/>
        <v>-</v>
      </c>
      <c r="AH160" s="609" t="str">
        <f t="shared" si="51"/>
        <v>-</v>
      </c>
      <c r="AI160" s="609" t="str">
        <f t="shared" si="52"/>
        <v>-</v>
      </c>
      <c r="AJ160" s="609" t="str">
        <f t="shared" si="53"/>
        <v>-</v>
      </c>
      <c r="AK160" s="247"/>
      <c r="AM160" s="452"/>
      <c r="AN160" s="452"/>
      <c r="AO160" s="452"/>
      <c r="AP160" s="452"/>
      <c r="AQ160" s="452"/>
      <c r="AR160" s="452"/>
      <c r="AS160" s="452"/>
      <c r="AT160" s="452"/>
      <c r="AV160" s="453"/>
      <c r="AW160" s="454"/>
      <c r="AX160" s="455"/>
      <c r="AY160" s="455"/>
      <c r="AZ160" s="456"/>
      <c r="BB160" s="74">
        <f t="shared" si="46"/>
        <v>0</v>
      </c>
      <c r="BC160" s="11">
        <f t="shared" si="47"/>
        <v>0</v>
      </c>
      <c r="BF160" s="324"/>
      <c r="BH160" s="74">
        <f t="shared" si="48"/>
        <v>0</v>
      </c>
      <c r="BI160" s="313">
        <f t="shared" si="49"/>
        <v>0</v>
      </c>
      <c r="BL160" s="313"/>
      <c r="BQ160" s="11"/>
      <c r="BR160" s="11"/>
      <c r="BS160" s="11"/>
      <c r="BT160" s="11"/>
      <c r="CA160" s="305"/>
      <c r="CB160" s="311"/>
      <c r="CC160" s="312"/>
    </row>
    <row r="161" spans="2:81" x14ac:dyDescent="0.25">
      <c r="B161" s="88"/>
      <c r="C161" s="87"/>
      <c r="D161" s="511"/>
      <c r="E161" s="290"/>
      <c r="N161" s="472"/>
      <c r="O161" s="89"/>
      <c r="P161" s="109"/>
      <c r="Q161" s="87"/>
      <c r="R161" s="78" t="s">
        <v>14</v>
      </c>
      <c r="S161" s="87"/>
      <c r="T161" s="78" t="s">
        <v>45</v>
      </c>
      <c r="U161" s="608" t="str">
        <f t="shared" si="59"/>
        <v>-</v>
      </c>
      <c r="V161" s="609" t="str">
        <f t="shared" si="55"/>
        <v>-</v>
      </c>
      <c r="W161" s="609" t="str">
        <f t="shared" si="56"/>
        <v>-</v>
      </c>
      <c r="X161" s="609" t="str">
        <f t="shared" si="57"/>
        <v>-</v>
      </c>
      <c r="Y161" s="609" t="str">
        <f t="shared" si="58"/>
        <v>-</v>
      </c>
      <c r="AD161" s="615" t="str">
        <f t="shared" si="44"/>
        <v>-</v>
      </c>
      <c r="AE161" s="73" t="str">
        <f t="shared" si="45"/>
        <v>-</v>
      </c>
      <c r="AF161" s="608" t="str">
        <f t="shared" si="54"/>
        <v>-</v>
      </c>
      <c r="AG161" s="609" t="str">
        <f t="shared" si="50"/>
        <v>-</v>
      </c>
      <c r="AH161" s="609" t="str">
        <f t="shared" si="51"/>
        <v>-</v>
      </c>
      <c r="AI161" s="609" t="str">
        <f t="shared" si="52"/>
        <v>-</v>
      </c>
      <c r="AJ161" s="609" t="str">
        <f t="shared" si="53"/>
        <v>-</v>
      </c>
      <c r="AK161" s="247"/>
      <c r="AM161" s="452"/>
      <c r="AN161" s="452"/>
      <c r="AO161" s="452"/>
      <c r="AP161" s="452"/>
      <c r="AQ161" s="452"/>
      <c r="AR161" s="452"/>
      <c r="AS161" s="452"/>
      <c r="AT161" s="452"/>
      <c r="AV161" s="453"/>
      <c r="AW161" s="454"/>
      <c r="AX161" s="455"/>
      <c r="AY161" s="455"/>
      <c r="AZ161" s="456"/>
      <c r="BB161" s="74">
        <f t="shared" si="46"/>
        <v>0</v>
      </c>
      <c r="BC161" s="11">
        <f t="shared" si="47"/>
        <v>0</v>
      </c>
      <c r="BF161" s="324"/>
      <c r="BH161" s="74">
        <f t="shared" si="48"/>
        <v>0</v>
      </c>
      <c r="BI161" s="313">
        <f t="shared" si="49"/>
        <v>0</v>
      </c>
      <c r="BL161" s="313"/>
      <c r="BQ161" s="11"/>
      <c r="BR161" s="11"/>
      <c r="BS161" s="11"/>
      <c r="BT161" s="11"/>
      <c r="CA161" s="305"/>
      <c r="CB161" s="311"/>
      <c r="CC161" s="312"/>
    </row>
    <row r="162" spans="2:81" x14ac:dyDescent="0.25">
      <c r="B162" s="88"/>
      <c r="C162" s="87"/>
      <c r="D162" s="511"/>
      <c r="E162" s="290"/>
      <c r="N162" s="472"/>
      <c r="O162" s="89"/>
      <c r="P162" s="109"/>
      <c r="Q162" s="87"/>
      <c r="R162" s="78" t="s">
        <v>14</v>
      </c>
      <c r="S162" s="87"/>
      <c r="T162" s="78" t="s">
        <v>45</v>
      </c>
      <c r="U162" s="608" t="str">
        <f t="shared" si="59"/>
        <v>-</v>
      </c>
      <c r="V162" s="609" t="str">
        <f t="shared" si="55"/>
        <v>-</v>
      </c>
      <c r="W162" s="609" t="str">
        <f t="shared" si="56"/>
        <v>-</v>
      </c>
      <c r="X162" s="609" t="str">
        <f t="shared" si="57"/>
        <v>-</v>
      </c>
      <c r="Y162" s="609" t="str">
        <f t="shared" si="58"/>
        <v>-</v>
      </c>
      <c r="AD162" s="615" t="str">
        <f t="shared" si="44"/>
        <v>-</v>
      </c>
      <c r="AE162" s="73" t="str">
        <f t="shared" si="45"/>
        <v>-</v>
      </c>
      <c r="AF162" s="608" t="str">
        <f t="shared" si="54"/>
        <v>-</v>
      </c>
      <c r="AG162" s="609" t="str">
        <f t="shared" si="50"/>
        <v>-</v>
      </c>
      <c r="AH162" s="609" t="str">
        <f t="shared" si="51"/>
        <v>-</v>
      </c>
      <c r="AI162" s="609" t="str">
        <f t="shared" si="52"/>
        <v>-</v>
      </c>
      <c r="AJ162" s="609" t="str">
        <f t="shared" si="53"/>
        <v>-</v>
      </c>
      <c r="AK162" s="247"/>
      <c r="AM162" s="452"/>
      <c r="AN162" s="452"/>
      <c r="AO162" s="452"/>
      <c r="AP162" s="452"/>
      <c r="AQ162" s="452"/>
      <c r="AR162" s="452"/>
      <c r="AS162" s="452"/>
      <c r="AT162" s="452"/>
      <c r="AV162" s="453"/>
      <c r="AW162" s="454"/>
      <c r="AX162" s="455"/>
      <c r="AY162" s="455"/>
      <c r="AZ162" s="456"/>
      <c r="BB162" s="74">
        <f t="shared" si="46"/>
        <v>0</v>
      </c>
      <c r="BC162" s="11">
        <f t="shared" si="47"/>
        <v>0</v>
      </c>
      <c r="BF162" s="324"/>
      <c r="BH162" s="74">
        <f t="shared" si="48"/>
        <v>0</v>
      </c>
      <c r="BI162" s="313">
        <f t="shared" si="49"/>
        <v>0</v>
      </c>
      <c r="BL162" s="313"/>
      <c r="BQ162" s="11"/>
      <c r="BR162" s="11"/>
      <c r="BS162" s="11"/>
      <c r="BT162" s="11"/>
      <c r="CA162" s="305"/>
      <c r="CB162" s="311"/>
      <c r="CC162" s="312"/>
    </row>
    <row r="163" spans="2:81" x14ac:dyDescent="0.25">
      <c r="B163" s="88"/>
      <c r="C163" s="87"/>
      <c r="D163" s="511"/>
      <c r="E163" s="290"/>
      <c r="N163" s="472"/>
      <c r="O163" s="89"/>
      <c r="P163" s="109"/>
      <c r="Q163" s="87"/>
      <c r="R163" s="78" t="s">
        <v>14</v>
      </c>
      <c r="S163" s="87"/>
      <c r="T163" s="78" t="s">
        <v>45</v>
      </c>
      <c r="U163" s="608" t="str">
        <f t="shared" si="59"/>
        <v>-</v>
      </c>
      <c r="V163" s="609" t="str">
        <f t="shared" si="55"/>
        <v>-</v>
      </c>
      <c r="W163" s="609" t="str">
        <f t="shared" si="56"/>
        <v>-</v>
      </c>
      <c r="X163" s="609" t="str">
        <f t="shared" si="57"/>
        <v>-</v>
      </c>
      <c r="Y163" s="609" t="str">
        <f t="shared" si="58"/>
        <v>-</v>
      </c>
      <c r="AD163" s="615" t="str">
        <f t="shared" si="44"/>
        <v>-</v>
      </c>
      <c r="AE163" s="73" t="str">
        <f t="shared" si="45"/>
        <v>-</v>
      </c>
      <c r="AF163" s="608" t="str">
        <f t="shared" si="54"/>
        <v>-</v>
      </c>
      <c r="AG163" s="609" t="str">
        <f t="shared" si="50"/>
        <v>-</v>
      </c>
      <c r="AH163" s="609" t="str">
        <f t="shared" si="51"/>
        <v>-</v>
      </c>
      <c r="AI163" s="609" t="str">
        <f t="shared" si="52"/>
        <v>-</v>
      </c>
      <c r="AJ163" s="609" t="str">
        <f t="shared" si="53"/>
        <v>-</v>
      </c>
      <c r="AK163" s="247"/>
      <c r="AM163" s="452"/>
      <c r="AN163" s="452"/>
      <c r="AO163" s="452"/>
      <c r="AP163" s="452"/>
      <c r="AQ163" s="452"/>
      <c r="AR163" s="452"/>
      <c r="AS163" s="452"/>
      <c r="AT163" s="452"/>
      <c r="AV163" s="453"/>
      <c r="AW163" s="454"/>
      <c r="AX163" s="455"/>
      <c r="AY163" s="455"/>
      <c r="AZ163" s="456"/>
      <c r="BB163" s="74">
        <f t="shared" si="46"/>
        <v>0</v>
      </c>
      <c r="BC163" s="11">
        <f t="shared" si="47"/>
        <v>0</v>
      </c>
      <c r="BF163" s="324"/>
      <c r="BH163" s="74">
        <f t="shared" si="48"/>
        <v>0</v>
      </c>
      <c r="BI163" s="313">
        <f t="shared" si="49"/>
        <v>0</v>
      </c>
      <c r="BL163" s="313"/>
      <c r="BQ163" s="11"/>
      <c r="BR163" s="11"/>
      <c r="BS163" s="11"/>
      <c r="BT163" s="11"/>
      <c r="CA163" s="305"/>
      <c r="CB163" s="311"/>
      <c r="CC163" s="312"/>
    </row>
    <row r="164" spans="2:81" x14ac:dyDescent="0.25">
      <c r="B164" s="88"/>
      <c r="C164" s="87"/>
      <c r="D164" s="511"/>
      <c r="E164" s="290"/>
      <c r="N164" s="472"/>
      <c r="O164" s="89"/>
      <c r="P164" s="109"/>
      <c r="Q164" s="87"/>
      <c r="R164" s="78" t="s">
        <v>14</v>
      </c>
      <c r="S164" s="87"/>
      <c r="T164" s="78" t="s">
        <v>45</v>
      </c>
      <c r="U164" s="608" t="str">
        <f t="shared" si="59"/>
        <v>-</v>
      </c>
      <c r="V164" s="609" t="str">
        <f t="shared" si="55"/>
        <v>-</v>
      </c>
      <c r="W164" s="609" t="str">
        <f t="shared" si="56"/>
        <v>-</v>
      </c>
      <c r="X164" s="609" t="str">
        <f t="shared" si="57"/>
        <v>-</v>
      </c>
      <c r="Y164" s="609" t="str">
        <f t="shared" si="58"/>
        <v>-</v>
      </c>
      <c r="AD164" s="615" t="str">
        <f t="shared" si="44"/>
        <v>-</v>
      </c>
      <c r="AE164" s="73" t="str">
        <f t="shared" si="45"/>
        <v>-</v>
      </c>
      <c r="AF164" s="608" t="str">
        <f t="shared" si="54"/>
        <v>-</v>
      </c>
      <c r="AG164" s="609" t="str">
        <f t="shared" si="50"/>
        <v>-</v>
      </c>
      <c r="AH164" s="609" t="str">
        <f t="shared" si="51"/>
        <v>-</v>
      </c>
      <c r="AI164" s="609" t="str">
        <f t="shared" si="52"/>
        <v>-</v>
      </c>
      <c r="AJ164" s="609" t="str">
        <f t="shared" si="53"/>
        <v>-</v>
      </c>
      <c r="AK164" s="247"/>
      <c r="AM164" s="452"/>
      <c r="AN164" s="452"/>
      <c r="AO164" s="452"/>
      <c r="AP164" s="452"/>
      <c r="AQ164" s="452"/>
      <c r="AR164" s="452"/>
      <c r="AS164" s="452"/>
      <c r="AT164" s="452"/>
      <c r="AV164" s="453"/>
      <c r="AW164" s="454"/>
      <c r="AX164" s="455"/>
      <c r="AY164" s="455"/>
      <c r="AZ164" s="456"/>
      <c r="BB164" s="74">
        <f t="shared" si="46"/>
        <v>0</v>
      </c>
      <c r="BC164" s="11">
        <f t="shared" si="47"/>
        <v>0</v>
      </c>
      <c r="BF164" s="324"/>
      <c r="BH164" s="74">
        <f t="shared" si="48"/>
        <v>0</v>
      </c>
      <c r="BI164" s="313">
        <f t="shared" si="49"/>
        <v>0</v>
      </c>
      <c r="BL164" s="313"/>
      <c r="BQ164" s="11"/>
      <c r="BR164" s="11"/>
      <c r="BS164" s="11"/>
      <c r="BT164" s="11"/>
      <c r="CA164" s="305"/>
      <c r="CB164" s="311"/>
      <c r="CC164" s="312"/>
    </row>
    <row r="165" spans="2:81" x14ac:dyDescent="0.25">
      <c r="B165" s="88"/>
      <c r="C165" s="87"/>
      <c r="D165" s="511"/>
      <c r="E165" s="290"/>
      <c r="N165" s="472"/>
      <c r="O165" s="89"/>
      <c r="P165" s="109"/>
      <c r="Q165" s="87"/>
      <c r="R165" s="78" t="s">
        <v>14</v>
      </c>
      <c r="S165" s="87"/>
      <c r="T165" s="78" t="s">
        <v>45</v>
      </c>
      <c r="U165" s="608" t="str">
        <f t="shared" si="59"/>
        <v>-</v>
      </c>
      <c r="V165" s="609" t="str">
        <f t="shared" si="55"/>
        <v>-</v>
      </c>
      <c r="W165" s="609" t="str">
        <f t="shared" si="56"/>
        <v>-</v>
      </c>
      <c r="X165" s="609" t="str">
        <f t="shared" si="57"/>
        <v>-</v>
      </c>
      <c r="Y165" s="609" t="str">
        <f t="shared" si="58"/>
        <v>-</v>
      </c>
      <c r="AD165" s="615" t="str">
        <f t="shared" si="44"/>
        <v>-</v>
      </c>
      <c r="AE165" s="73" t="str">
        <f t="shared" si="45"/>
        <v>-</v>
      </c>
      <c r="AF165" s="608" t="str">
        <f t="shared" si="54"/>
        <v>-</v>
      </c>
      <c r="AG165" s="609" t="str">
        <f t="shared" si="50"/>
        <v>-</v>
      </c>
      <c r="AH165" s="609" t="str">
        <f t="shared" si="51"/>
        <v>-</v>
      </c>
      <c r="AI165" s="609" t="str">
        <f t="shared" si="52"/>
        <v>-</v>
      </c>
      <c r="AJ165" s="609" t="str">
        <f t="shared" si="53"/>
        <v>-</v>
      </c>
      <c r="AK165" s="247"/>
      <c r="AM165" s="452"/>
      <c r="AN165" s="452"/>
      <c r="AO165" s="452"/>
      <c r="AP165" s="452"/>
      <c r="AQ165" s="452"/>
      <c r="AR165" s="452"/>
      <c r="AS165" s="452"/>
      <c r="AT165" s="452"/>
      <c r="AV165" s="453"/>
      <c r="AW165" s="454"/>
      <c r="AX165" s="455"/>
      <c r="AY165" s="455"/>
      <c r="AZ165" s="456"/>
      <c r="BB165" s="74">
        <f t="shared" si="46"/>
        <v>0</v>
      </c>
      <c r="BC165" s="11">
        <f t="shared" si="47"/>
        <v>0</v>
      </c>
      <c r="BF165" s="324"/>
      <c r="BH165" s="74">
        <f t="shared" si="48"/>
        <v>0</v>
      </c>
      <c r="BI165" s="313">
        <f t="shared" si="49"/>
        <v>0</v>
      </c>
      <c r="BL165" s="313"/>
      <c r="BQ165" s="11"/>
      <c r="BR165" s="11"/>
      <c r="BS165" s="11"/>
      <c r="BT165" s="11"/>
      <c r="CA165" s="305"/>
      <c r="CB165" s="311"/>
      <c r="CC165" s="312"/>
    </row>
    <row r="166" spans="2:81" x14ac:dyDescent="0.25">
      <c r="B166" s="88"/>
      <c r="C166" s="87"/>
      <c r="D166" s="511"/>
      <c r="E166" s="290"/>
      <c r="N166" s="472"/>
      <c r="O166" s="89"/>
      <c r="P166" s="109"/>
      <c r="Q166" s="87"/>
      <c r="R166" s="78" t="s">
        <v>14</v>
      </c>
      <c r="S166" s="87"/>
      <c r="T166" s="78" t="s">
        <v>45</v>
      </c>
      <c r="U166" s="608" t="str">
        <f t="shared" si="59"/>
        <v>-</v>
      </c>
      <c r="V166" s="609" t="str">
        <f t="shared" si="55"/>
        <v>-</v>
      </c>
      <c r="W166" s="609" t="str">
        <f t="shared" si="56"/>
        <v>-</v>
      </c>
      <c r="X166" s="609" t="str">
        <f t="shared" si="57"/>
        <v>-</v>
      </c>
      <c r="Y166" s="609" t="str">
        <f t="shared" si="58"/>
        <v>-</v>
      </c>
      <c r="AD166" s="615" t="str">
        <f t="shared" si="44"/>
        <v>-</v>
      </c>
      <c r="AE166" s="73" t="str">
        <f t="shared" si="45"/>
        <v>-</v>
      </c>
      <c r="AF166" s="608" t="str">
        <f t="shared" si="54"/>
        <v>-</v>
      </c>
      <c r="AG166" s="609" t="str">
        <f t="shared" si="50"/>
        <v>-</v>
      </c>
      <c r="AH166" s="609" t="str">
        <f t="shared" si="51"/>
        <v>-</v>
      </c>
      <c r="AI166" s="609" t="str">
        <f t="shared" si="52"/>
        <v>-</v>
      </c>
      <c r="AJ166" s="609" t="str">
        <f t="shared" si="53"/>
        <v>-</v>
      </c>
      <c r="AK166" s="247"/>
      <c r="AM166" s="452"/>
      <c r="AN166" s="452"/>
      <c r="AO166" s="452"/>
      <c r="AP166" s="452"/>
      <c r="AQ166" s="452"/>
      <c r="AR166" s="452"/>
      <c r="AS166" s="452"/>
      <c r="AT166" s="452"/>
      <c r="AV166" s="453"/>
      <c r="AW166" s="454"/>
      <c r="AX166" s="455"/>
      <c r="AY166" s="455"/>
      <c r="AZ166" s="456"/>
      <c r="BB166" s="74">
        <f t="shared" si="46"/>
        <v>0</v>
      </c>
      <c r="BC166" s="11">
        <f t="shared" si="47"/>
        <v>0</v>
      </c>
      <c r="BF166" s="324"/>
      <c r="BH166" s="74">
        <f t="shared" si="48"/>
        <v>0</v>
      </c>
      <c r="BI166" s="313">
        <f t="shared" si="49"/>
        <v>0</v>
      </c>
      <c r="BL166" s="313"/>
      <c r="BQ166" s="11"/>
      <c r="BR166" s="11"/>
      <c r="BS166" s="11"/>
      <c r="BT166" s="11"/>
      <c r="CA166" s="305"/>
      <c r="CB166" s="311"/>
      <c r="CC166" s="312"/>
    </row>
    <row r="167" spans="2:81" x14ac:dyDescent="0.25">
      <c r="B167" s="88"/>
      <c r="C167" s="87"/>
      <c r="D167" s="511"/>
      <c r="E167" s="290"/>
      <c r="N167" s="472"/>
      <c r="O167" s="89"/>
      <c r="P167" s="109"/>
      <c r="Q167" s="87"/>
      <c r="R167" s="78" t="s">
        <v>14</v>
      </c>
      <c r="S167" s="87"/>
      <c r="T167" s="78" t="s">
        <v>45</v>
      </c>
      <c r="U167" s="608" t="str">
        <f t="shared" si="59"/>
        <v>-</v>
      </c>
      <c r="V167" s="609" t="str">
        <f t="shared" si="55"/>
        <v>-</v>
      </c>
      <c r="W167" s="609" t="str">
        <f t="shared" si="56"/>
        <v>-</v>
      </c>
      <c r="X167" s="609" t="str">
        <f t="shared" si="57"/>
        <v>-</v>
      </c>
      <c r="Y167" s="609" t="str">
        <f t="shared" si="58"/>
        <v>-</v>
      </c>
      <c r="AD167" s="615" t="str">
        <f t="shared" si="44"/>
        <v>-</v>
      </c>
      <c r="AE167" s="73" t="str">
        <f t="shared" si="45"/>
        <v>-</v>
      </c>
      <c r="AF167" s="608" t="str">
        <f t="shared" si="54"/>
        <v>-</v>
      </c>
      <c r="AG167" s="609" t="str">
        <f t="shared" si="50"/>
        <v>-</v>
      </c>
      <c r="AH167" s="609" t="str">
        <f t="shared" si="51"/>
        <v>-</v>
      </c>
      <c r="AI167" s="609" t="str">
        <f t="shared" si="52"/>
        <v>-</v>
      </c>
      <c r="AJ167" s="609" t="str">
        <f t="shared" si="53"/>
        <v>-</v>
      </c>
      <c r="AK167" s="247"/>
      <c r="AM167" s="452"/>
      <c r="AN167" s="452"/>
      <c r="AO167" s="452"/>
      <c r="AP167" s="452"/>
      <c r="AQ167" s="452"/>
      <c r="AR167" s="452"/>
      <c r="AS167" s="452"/>
      <c r="AT167" s="452"/>
      <c r="AV167" s="453"/>
      <c r="AW167" s="454"/>
      <c r="AX167" s="455"/>
      <c r="AY167" s="455"/>
      <c r="AZ167" s="456"/>
      <c r="BB167" s="74">
        <f t="shared" si="46"/>
        <v>0</v>
      </c>
      <c r="BC167" s="11">
        <f t="shared" si="47"/>
        <v>0</v>
      </c>
      <c r="BF167" s="324"/>
      <c r="BH167" s="74">
        <f t="shared" si="48"/>
        <v>0</v>
      </c>
      <c r="BI167" s="313">
        <f t="shared" si="49"/>
        <v>0</v>
      </c>
      <c r="BL167" s="313"/>
      <c r="BQ167" s="11"/>
      <c r="BR167" s="11"/>
      <c r="BS167" s="11"/>
      <c r="BT167" s="11"/>
      <c r="CA167" s="305"/>
      <c r="CB167" s="311"/>
      <c r="CC167" s="312"/>
    </row>
    <row r="168" spans="2:81" x14ac:dyDescent="0.25">
      <c r="B168" s="88"/>
      <c r="C168" s="87"/>
      <c r="D168" s="511"/>
      <c r="E168" s="290"/>
      <c r="N168" s="472"/>
      <c r="O168" s="89"/>
      <c r="P168" s="109"/>
      <c r="Q168" s="87"/>
      <c r="R168" s="78" t="s">
        <v>14</v>
      </c>
      <c r="S168" s="87"/>
      <c r="T168" s="78" t="s">
        <v>45</v>
      </c>
      <c r="U168" s="608" t="str">
        <f t="shared" si="59"/>
        <v>-</v>
      </c>
      <c r="V168" s="609" t="str">
        <f t="shared" si="55"/>
        <v>-</v>
      </c>
      <c r="W168" s="609" t="str">
        <f t="shared" si="56"/>
        <v>-</v>
      </c>
      <c r="X168" s="609" t="str">
        <f t="shared" si="57"/>
        <v>-</v>
      </c>
      <c r="Y168" s="609" t="str">
        <f t="shared" si="58"/>
        <v>-</v>
      </c>
      <c r="AD168" s="615" t="str">
        <f t="shared" si="44"/>
        <v>-</v>
      </c>
      <c r="AE168" s="73" t="str">
        <f t="shared" si="45"/>
        <v>-</v>
      </c>
      <c r="AF168" s="608" t="str">
        <f t="shared" si="54"/>
        <v>-</v>
      </c>
      <c r="AG168" s="609" t="str">
        <f t="shared" si="50"/>
        <v>-</v>
      </c>
      <c r="AH168" s="609" t="str">
        <f t="shared" si="51"/>
        <v>-</v>
      </c>
      <c r="AI168" s="609" t="str">
        <f t="shared" si="52"/>
        <v>-</v>
      </c>
      <c r="AJ168" s="609" t="str">
        <f t="shared" si="53"/>
        <v>-</v>
      </c>
      <c r="AK168" s="247"/>
      <c r="AM168" s="452"/>
      <c r="AN168" s="452"/>
      <c r="AO168" s="452"/>
      <c r="AP168" s="452"/>
      <c r="AQ168" s="452"/>
      <c r="AR168" s="452"/>
      <c r="AS168" s="452"/>
      <c r="AT168" s="452"/>
      <c r="AV168" s="453"/>
      <c r="AW168" s="454"/>
      <c r="AX168" s="455"/>
      <c r="AY168" s="455"/>
      <c r="AZ168" s="456"/>
      <c r="BB168" s="74">
        <f t="shared" si="46"/>
        <v>0</v>
      </c>
      <c r="BC168" s="11">
        <f t="shared" si="47"/>
        <v>0</v>
      </c>
      <c r="BF168" s="324"/>
      <c r="BH168" s="74">
        <f t="shared" si="48"/>
        <v>0</v>
      </c>
      <c r="BI168" s="313">
        <f t="shared" si="49"/>
        <v>0</v>
      </c>
      <c r="BL168" s="313"/>
      <c r="BQ168" s="11"/>
      <c r="BR168" s="11"/>
      <c r="BS168" s="11"/>
      <c r="BT168" s="11"/>
      <c r="CA168" s="305"/>
      <c r="CB168" s="311"/>
      <c r="CC168" s="312"/>
    </row>
    <row r="169" spans="2:81" x14ac:dyDescent="0.25">
      <c r="B169" s="88"/>
      <c r="C169" s="87"/>
      <c r="D169" s="511"/>
      <c r="E169" s="290"/>
      <c r="N169" s="472"/>
      <c r="O169" s="89"/>
      <c r="P169" s="109"/>
      <c r="Q169" s="87"/>
      <c r="R169" s="78" t="s">
        <v>14</v>
      </c>
      <c r="S169" s="87"/>
      <c r="T169" s="78" t="s">
        <v>45</v>
      </c>
      <c r="U169" s="608" t="str">
        <f t="shared" si="59"/>
        <v>-</v>
      </c>
      <c r="V169" s="609" t="str">
        <f t="shared" si="55"/>
        <v>-</v>
      </c>
      <c r="W169" s="609" t="str">
        <f t="shared" si="56"/>
        <v>-</v>
      </c>
      <c r="X169" s="609" t="str">
        <f t="shared" si="57"/>
        <v>-</v>
      </c>
      <c r="Y169" s="609" t="str">
        <f t="shared" si="58"/>
        <v>-</v>
      </c>
      <c r="AD169" s="615" t="str">
        <f t="shared" si="44"/>
        <v>-</v>
      </c>
      <c r="AE169" s="73" t="str">
        <f t="shared" si="45"/>
        <v>-</v>
      </c>
      <c r="AF169" s="608" t="str">
        <f t="shared" si="54"/>
        <v>-</v>
      </c>
      <c r="AG169" s="609" t="str">
        <f t="shared" si="50"/>
        <v>-</v>
      </c>
      <c r="AH169" s="609" t="str">
        <f t="shared" si="51"/>
        <v>-</v>
      </c>
      <c r="AI169" s="609" t="str">
        <f t="shared" si="52"/>
        <v>-</v>
      </c>
      <c r="AJ169" s="609" t="str">
        <f t="shared" si="53"/>
        <v>-</v>
      </c>
      <c r="AK169" s="247"/>
      <c r="AM169" s="452"/>
      <c r="AN169" s="452"/>
      <c r="AO169" s="452"/>
      <c r="AP169" s="452"/>
      <c r="AQ169" s="452"/>
      <c r="AR169" s="452"/>
      <c r="AS169" s="452"/>
      <c r="AT169" s="452"/>
      <c r="AV169" s="453"/>
      <c r="AW169" s="454"/>
      <c r="AX169" s="455"/>
      <c r="AY169" s="455"/>
      <c r="AZ169" s="456"/>
      <c r="BB169" s="74">
        <f t="shared" si="46"/>
        <v>0</v>
      </c>
      <c r="BC169" s="11">
        <f t="shared" si="47"/>
        <v>0</v>
      </c>
      <c r="BF169" s="324"/>
      <c r="BH169" s="74">
        <f t="shared" si="48"/>
        <v>0</v>
      </c>
      <c r="BI169" s="313">
        <f t="shared" si="49"/>
        <v>0</v>
      </c>
      <c r="BL169" s="313"/>
      <c r="BQ169" s="11"/>
      <c r="BR169" s="11"/>
      <c r="BS169" s="11"/>
      <c r="BT169" s="11"/>
      <c r="CA169" s="305"/>
      <c r="CB169" s="311"/>
      <c r="CC169" s="312"/>
    </row>
    <row r="170" spans="2:81" x14ac:dyDescent="0.25">
      <c r="B170" s="88"/>
      <c r="C170" s="87"/>
      <c r="D170" s="511"/>
      <c r="E170" s="290"/>
      <c r="N170" s="472"/>
      <c r="O170" s="89"/>
      <c r="P170" s="109"/>
      <c r="Q170" s="87"/>
      <c r="R170" s="78" t="s">
        <v>14</v>
      </c>
      <c r="S170" s="87"/>
      <c r="T170" s="78" t="s">
        <v>45</v>
      </c>
      <c r="U170" s="608" t="str">
        <f t="shared" si="59"/>
        <v>-</v>
      </c>
      <c r="V170" s="609" t="str">
        <f t="shared" si="55"/>
        <v>-</v>
      </c>
      <c r="W170" s="609" t="str">
        <f t="shared" si="56"/>
        <v>-</v>
      </c>
      <c r="X170" s="609" t="str">
        <f t="shared" si="57"/>
        <v>-</v>
      </c>
      <c r="Y170" s="609" t="str">
        <f t="shared" si="58"/>
        <v>-</v>
      </c>
      <c r="AD170" s="615" t="str">
        <f t="shared" si="44"/>
        <v>-</v>
      </c>
      <c r="AE170" s="73" t="str">
        <f t="shared" si="45"/>
        <v>-</v>
      </c>
      <c r="AF170" s="608" t="str">
        <f t="shared" si="54"/>
        <v>-</v>
      </c>
      <c r="AG170" s="609" t="str">
        <f t="shared" si="50"/>
        <v>-</v>
      </c>
      <c r="AH170" s="609" t="str">
        <f t="shared" si="51"/>
        <v>-</v>
      </c>
      <c r="AI170" s="609" t="str">
        <f t="shared" si="52"/>
        <v>-</v>
      </c>
      <c r="AJ170" s="609" t="str">
        <f t="shared" si="53"/>
        <v>-</v>
      </c>
      <c r="AK170" s="247"/>
      <c r="AM170" s="452"/>
      <c r="AN170" s="452"/>
      <c r="AO170" s="452"/>
      <c r="AP170" s="452"/>
      <c r="AQ170" s="452"/>
      <c r="AR170" s="452"/>
      <c r="AS170" s="452"/>
      <c r="AT170" s="452"/>
      <c r="AV170" s="453"/>
      <c r="AW170" s="454"/>
      <c r="AX170" s="455"/>
      <c r="AY170" s="455"/>
      <c r="AZ170" s="456"/>
      <c r="BB170" s="74">
        <f t="shared" si="46"/>
        <v>0</v>
      </c>
      <c r="BC170" s="11">
        <f t="shared" si="47"/>
        <v>0</v>
      </c>
      <c r="BF170" s="324"/>
      <c r="BH170" s="74">
        <f t="shared" si="48"/>
        <v>0</v>
      </c>
      <c r="BI170" s="313">
        <f t="shared" si="49"/>
        <v>0</v>
      </c>
      <c r="BL170" s="313"/>
      <c r="BQ170" s="11"/>
      <c r="BR170" s="11"/>
      <c r="BS170" s="11"/>
      <c r="BT170" s="11"/>
      <c r="CA170" s="305"/>
      <c r="CB170" s="311"/>
      <c r="CC170" s="312"/>
    </row>
    <row r="171" spans="2:81" x14ac:dyDescent="0.25">
      <c r="B171" s="88"/>
      <c r="C171" s="87"/>
      <c r="D171" s="511"/>
      <c r="E171" s="290"/>
      <c r="N171" s="472"/>
      <c r="O171" s="89"/>
      <c r="P171" s="109"/>
      <c r="Q171" s="87"/>
      <c r="R171" s="78" t="s">
        <v>14</v>
      </c>
      <c r="S171" s="87"/>
      <c r="T171" s="78" t="s">
        <v>45</v>
      </c>
      <c r="U171" s="608" t="str">
        <f t="shared" si="59"/>
        <v>-</v>
      </c>
      <c r="V171" s="609" t="str">
        <f t="shared" si="55"/>
        <v>-</v>
      </c>
      <c r="W171" s="609" t="str">
        <f t="shared" si="56"/>
        <v>-</v>
      </c>
      <c r="X171" s="609" t="str">
        <f t="shared" si="57"/>
        <v>-</v>
      </c>
      <c r="Y171" s="609" t="str">
        <f t="shared" si="58"/>
        <v>-</v>
      </c>
      <c r="AD171" s="615" t="str">
        <f t="shared" si="44"/>
        <v>-</v>
      </c>
      <c r="AE171" s="73" t="str">
        <f t="shared" si="45"/>
        <v>-</v>
      </c>
      <c r="AF171" s="608" t="str">
        <f t="shared" si="54"/>
        <v>-</v>
      </c>
      <c r="AG171" s="609" t="str">
        <f t="shared" si="50"/>
        <v>-</v>
      </c>
      <c r="AH171" s="609" t="str">
        <f t="shared" si="51"/>
        <v>-</v>
      </c>
      <c r="AI171" s="609" t="str">
        <f t="shared" si="52"/>
        <v>-</v>
      </c>
      <c r="AJ171" s="609" t="str">
        <f t="shared" si="53"/>
        <v>-</v>
      </c>
      <c r="AK171" s="247"/>
      <c r="AM171" s="452"/>
      <c r="AN171" s="452"/>
      <c r="AO171" s="452"/>
      <c r="AP171" s="452"/>
      <c r="AQ171" s="452"/>
      <c r="AR171" s="452"/>
      <c r="AS171" s="452"/>
      <c r="AT171" s="452"/>
      <c r="AV171" s="453"/>
      <c r="AW171" s="454"/>
      <c r="AX171" s="455"/>
      <c r="AY171" s="455"/>
      <c r="AZ171" s="456"/>
      <c r="BB171" s="74">
        <f t="shared" si="46"/>
        <v>0</v>
      </c>
      <c r="BC171" s="11">
        <f t="shared" si="47"/>
        <v>0</v>
      </c>
      <c r="BF171" s="324"/>
      <c r="BH171" s="74">
        <f t="shared" si="48"/>
        <v>0</v>
      </c>
      <c r="BI171" s="313">
        <f t="shared" si="49"/>
        <v>0</v>
      </c>
      <c r="BL171" s="313"/>
      <c r="BQ171" s="11"/>
      <c r="BR171" s="11"/>
      <c r="BS171" s="11"/>
      <c r="BT171" s="11"/>
      <c r="CA171" s="305"/>
      <c r="CB171" s="311"/>
      <c r="CC171" s="312"/>
    </row>
    <row r="172" spans="2:81" x14ac:dyDescent="0.25">
      <c r="B172" s="88"/>
      <c r="C172" s="87"/>
      <c r="D172" s="511"/>
      <c r="E172" s="290"/>
      <c r="N172" s="472"/>
      <c r="O172" s="89"/>
      <c r="P172" s="109"/>
      <c r="Q172" s="87"/>
      <c r="R172" s="78" t="s">
        <v>14</v>
      </c>
      <c r="S172" s="87"/>
      <c r="T172" s="78" t="s">
        <v>45</v>
      </c>
      <c r="U172" s="608" t="str">
        <f t="shared" si="59"/>
        <v>-</v>
      </c>
      <c r="V172" s="609" t="str">
        <f t="shared" si="55"/>
        <v>-</v>
      </c>
      <c r="W172" s="609" t="str">
        <f t="shared" si="56"/>
        <v>-</v>
      </c>
      <c r="X172" s="609" t="str">
        <f t="shared" si="57"/>
        <v>-</v>
      </c>
      <c r="Y172" s="609" t="str">
        <f t="shared" si="58"/>
        <v>-</v>
      </c>
      <c r="AD172" s="615" t="str">
        <f t="shared" si="44"/>
        <v>-</v>
      </c>
      <c r="AE172" s="73" t="str">
        <f t="shared" si="45"/>
        <v>-</v>
      </c>
      <c r="AF172" s="608" t="str">
        <f t="shared" si="54"/>
        <v>-</v>
      </c>
      <c r="AG172" s="609" t="str">
        <f t="shared" si="50"/>
        <v>-</v>
      </c>
      <c r="AH172" s="609" t="str">
        <f t="shared" si="51"/>
        <v>-</v>
      </c>
      <c r="AI172" s="609" t="str">
        <f t="shared" si="52"/>
        <v>-</v>
      </c>
      <c r="AJ172" s="609" t="str">
        <f t="shared" si="53"/>
        <v>-</v>
      </c>
      <c r="AK172" s="247"/>
      <c r="AM172" s="452"/>
      <c r="AN172" s="452"/>
      <c r="AO172" s="452"/>
      <c r="AP172" s="452"/>
      <c r="AQ172" s="452"/>
      <c r="AR172" s="452"/>
      <c r="AS172" s="452"/>
      <c r="AT172" s="452"/>
      <c r="AV172" s="453"/>
      <c r="AW172" s="454"/>
      <c r="AX172" s="455"/>
      <c r="AY172" s="455"/>
      <c r="AZ172" s="456"/>
      <c r="BB172" s="74">
        <f t="shared" si="46"/>
        <v>0</v>
      </c>
      <c r="BC172" s="11">
        <f t="shared" si="47"/>
        <v>0</v>
      </c>
      <c r="BF172" s="324"/>
      <c r="BH172" s="74">
        <f t="shared" si="48"/>
        <v>0</v>
      </c>
      <c r="BI172" s="313">
        <f t="shared" si="49"/>
        <v>0</v>
      </c>
      <c r="BL172" s="313"/>
      <c r="BQ172" s="11"/>
      <c r="BR172" s="11"/>
      <c r="BS172" s="11"/>
      <c r="BT172" s="11"/>
      <c r="CA172" s="305"/>
      <c r="CB172" s="311"/>
      <c r="CC172" s="312"/>
    </row>
    <row r="173" spans="2:81" x14ac:dyDescent="0.25">
      <c r="B173" s="88"/>
      <c r="C173" s="87"/>
      <c r="D173" s="511"/>
      <c r="E173" s="290"/>
      <c r="N173" s="472"/>
      <c r="O173" s="89"/>
      <c r="P173" s="109"/>
      <c r="Q173" s="87"/>
      <c r="R173" s="78" t="s">
        <v>14</v>
      </c>
      <c r="S173" s="87"/>
      <c r="T173" s="78" t="s">
        <v>45</v>
      </c>
      <c r="U173" s="608" t="str">
        <f t="shared" si="59"/>
        <v>-</v>
      </c>
      <c r="V173" s="609" t="str">
        <f t="shared" si="55"/>
        <v>-</v>
      </c>
      <c r="W173" s="609" t="str">
        <f t="shared" si="56"/>
        <v>-</v>
      </c>
      <c r="X173" s="609" t="str">
        <f t="shared" si="57"/>
        <v>-</v>
      </c>
      <c r="Y173" s="609" t="str">
        <f t="shared" si="58"/>
        <v>-</v>
      </c>
      <c r="AD173" s="615" t="str">
        <f t="shared" si="44"/>
        <v>-</v>
      </c>
      <c r="AE173" s="73" t="str">
        <f t="shared" si="45"/>
        <v>-</v>
      </c>
      <c r="AF173" s="608" t="str">
        <f t="shared" si="54"/>
        <v>-</v>
      </c>
      <c r="AG173" s="609" t="str">
        <f t="shared" si="50"/>
        <v>-</v>
      </c>
      <c r="AH173" s="609" t="str">
        <f t="shared" si="51"/>
        <v>-</v>
      </c>
      <c r="AI173" s="609" t="str">
        <f t="shared" si="52"/>
        <v>-</v>
      </c>
      <c r="AJ173" s="609" t="str">
        <f t="shared" si="53"/>
        <v>-</v>
      </c>
      <c r="AK173" s="247"/>
      <c r="AM173" s="452"/>
      <c r="AN173" s="452"/>
      <c r="AO173" s="452"/>
      <c r="AP173" s="452"/>
      <c r="AQ173" s="452"/>
      <c r="AR173" s="452"/>
      <c r="AS173" s="452"/>
      <c r="AT173" s="452"/>
      <c r="AV173" s="453"/>
      <c r="AW173" s="454"/>
      <c r="AX173" s="455"/>
      <c r="AY173" s="455"/>
      <c r="AZ173" s="456"/>
      <c r="BB173" s="74">
        <f t="shared" si="46"/>
        <v>0</v>
      </c>
      <c r="BC173" s="11">
        <f t="shared" si="47"/>
        <v>0</v>
      </c>
      <c r="BF173" s="324"/>
      <c r="BH173" s="74">
        <f t="shared" si="48"/>
        <v>0</v>
      </c>
      <c r="BI173" s="313">
        <f t="shared" si="49"/>
        <v>0</v>
      </c>
      <c r="BL173" s="313"/>
      <c r="BQ173" s="11"/>
      <c r="BR173" s="11"/>
      <c r="BS173" s="11"/>
      <c r="BT173" s="11"/>
      <c r="CA173" s="305"/>
      <c r="CB173" s="311"/>
      <c r="CC173" s="312"/>
    </row>
    <row r="174" spans="2:81" x14ac:dyDescent="0.25">
      <c r="B174" s="88"/>
      <c r="C174" s="87"/>
      <c r="D174" s="511"/>
      <c r="E174" s="290"/>
      <c r="N174" s="472"/>
      <c r="O174" s="89"/>
      <c r="P174" s="109"/>
      <c r="Q174" s="87"/>
      <c r="R174" s="78" t="s">
        <v>14</v>
      </c>
      <c r="S174" s="87"/>
      <c r="T174" s="78" t="s">
        <v>45</v>
      </c>
      <c r="U174" s="608" t="str">
        <f t="shared" si="59"/>
        <v>-</v>
      </c>
      <c r="V174" s="609" t="str">
        <f t="shared" si="55"/>
        <v>-</v>
      </c>
      <c r="W174" s="609" t="str">
        <f t="shared" si="56"/>
        <v>-</v>
      </c>
      <c r="X174" s="609" t="str">
        <f t="shared" si="57"/>
        <v>-</v>
      </c>
      <c r="Y174" s="609" t="str">
        <f t="shared" si="58"/>
        <v>-</v>
      </c>
      <c r="AD174" s="615" t="str">
        <f t="shared" si="44"/>
        <v>-</v>
      </c>
      <c r="AE174" s="73" t="str">
        <f t="shared" si="45"/>
        <v>-</v>
      </c>
      <c r="AF174" s="608" t="str">
        <f t="shared" si="54"/>
        <v>-</v>
      </c>
      <c r="AG174" s="609" t="str">
        <f t="shared" si="50"/>
        <v>-</v>
      </c>
      <c r="AH174" s="609" t="str">
        <f t="shared" si="51"/>
        <v>-</v>
      </c>
      <c r="AI174" s="609" t="str">
        <f t="shared" si="52"/>
        <v>-</v>
      </c>
      <c r="AJ174" s="609" t="str">
        <f t="shared" si="53"/>
        <v>-</v>
      </c>
      <c r="AK174" s="247"/>
      <c r="AM174" s="452"/>
      <c r="AN174" s="452"/>
      <c r="AO174" s="452"/>
      <c r="AP174" s="452"/>
      <c r="AQ174" s="452"/>
      <c r="AR174" s="452"/>
      <c r="AS174" s="452"/>
      <c r="AT174" s="452"/>
      <c r="AV174" s="453"/>
      <c r="AW174" s="454"/>
      <c r="AX174" s="455"/>
      <c r="AY174" s="455"/>
      <c r="AZ174" s="456"/>
      <c r="BB174" s="74">
        <f t="shared" si="46"/>
        <v>0</v>
      </c>
      <c r="BC174" s="11">
        <f t="shared" si="47"/>
        <v>0</v>
      </c>
      <c r="BF174" s="324"/>
      <c r="BH174" s="74">
        <f t="shared" si="48"/>
        <v>0</v>
      </c>
      <c r="BI174" s="313">
        <f t="shared" si="49"/>
        <v>0</v>
      </c>
      <c r="BL174" s="313"/>
      <c r="BQ174" s="11"/>
      <c r="BR174" s="11"/>
      <c r="BS174" s="11"/>
      <c r="BT174" s="11"/>
      <c r="CA174" s="305"/>
      <c r="CB174" s="311"/>
      <c r="CC174" s="312"/>
    </row>
    <row r="175" spans="2:81" x14ac:dyDescent="0.25">
      <c r="B175" s="88"/>
      <c r="C175" s="87"/>
      <c r="D175" s="511"/>
      <c r="E175" s="290"/>
      <c r="N175" s="472"/>
      <c r="O175" s="89"/>
      <c r="P175" s="109"/>
      <c r="Q175" s="87"/>
      <c r="R175" s="78" t="s">
        <v>14</v>
      </c>
      <c r="S175" s="87"/>
      <c r="T175" s="78" t="s">
        <v>45</v>
      </c>
      <c r="U175" s="608" t="str">
        <f t="shared" si="59"/>
        <v>-</v>
      </c>
      <c r="V175" s="609" t="str">
        <f t="shared" si="55"/>
        <v>-</v>
      </c>
      <c r="W175" s="609" t="str">
        <f t="shared" si="56"/>
        <v>-</v>
      </c>
      <c r="X175" s="609" t="str">
        <f t="shared" si="57"/>
        <v>-</v>
      </c>
      <c r="Y175" s="609" t="str">
        <f t="shared" si="58"/>
        <v>-</v>
      </c>
      <c r="AD175" s="615" t="str">
        <f t="shared" si="44"/>
        <v>-</v>
      </c>
      <c r="AE175" s="73" t="str">
        <f t="shared" si="45"/>
        <v>-</v>
      </c>
      <c r="AF175" s="608" t="str">
        <f t="shared" si="54"/>
        <v>-</v>
      </c>
      <c r="AG175" s="609" t="str">
        <f t="shared" si="50"/>
        <v>-</v>
      </c>
      <c r="AH175" s="609" t="str">
        <f t="shared" si="51"/>
        <v>-</v>
      </c>
      <c r="AI175" s="609" t="str">
        <f t="shared" si="52"/>
        <v>-</v>
      </c>
      <c r="AJ175" s="609" t="str">
        <f t="shared" si="53"/>
        <v>-</v>
      </c>
      <c r="AK175" s="247"/>
      <c r="AM175" s="452"/>
      <c r="AN175" s="452"/>
      <c r="AO175" s="452"/>
      <c r="AP175" s="452"/>
      <c r="AQ175" s="452"/>
      <c r="AR175" s="452"/>
      <c r="AS175" s="452"/>
      <c r="AT175" s="452"/>
      <c r="AV175" s="453"/>
      <c r="AW175" s="454"/>
      <c r="AX175" s="455"/>
      <c r="AY175" s="455"/>
      <c r="AZ175" s="456"/>
      <c r="BB175" s="74">
        <f t="shared" si="46"/>
        <v>0</v>
      </c>
      <c r="BC175" s="11">
        <f t="shared" si="47"/>
        <v>0</v>
      </c>
      <c r="BF175" s="324"/>
      <c r="BH175" s="74">
        <f t="shared" si="48"/>
        <v>0</v>
      </c>
      <c r="BI175" s="313">
        <f t="shared" si="49"/>
        <v>0</v>
      </c>
      <c r="BL175" s="313"/>
      <c r="BQ175" s="11"/>
      <c r="BR175" s="11"/>
      <c r="BS175" s="11"/>
      <c r="BT175" s="11"/>
      <c r="CA175" s="305"/>
      <c r="CB175" s="311"/>
      <c r="CC175" s="312"/>
    </row>
    <row r="176" spans="2:81" x14ac:dyDescent="0.25">
      <c r="B176" s="88"/>
      <c r="C176" s="87"/>
      <c r="D176" s="511"/>
      <c r="E176" s="290"/>
      <c r="N176" s="472"/>
      <c r="O176" s="89"/>
      <c r="P176" s="109"/>
      <c r="Q176" s="87"/>
      <c r="R176" s="78" t="s">
        <v>14</v>
      </c>
      <c r="S176" s="87"/>
      <c r="T176" s="78" t="s">
        <v>45</v>
      </c>
      <c r="U176" s="608" t="str">
        <f t="shared" si="59"/>
        <v>-</v>
      </c>
      <c r="V176" s="609" t="str">
        <f t="shared" si="55"/>
        <v>-</v>
      </c>
      <c r="W176" s="609" t="str">
        <f t="shared" si="56"/>
        <v>-</v>
      </c>
      <c r="X176" s="609" t="str">
        <f t="shared" si="57"/>
        <v>-</v>
      </c>
      <c r="Y176" s="609" t="str">
        <f t="shared" si="58"/>
        <v>-</v>
      </c>
      <c r="AD176" s="615" t="str">
        <f t="shared" si="44"/>
        <v>-</v>
      </c>
      <c r="AE176" s="73" t="str">
        <f t="shared" si="45"/>
        <v>-</v>
      </c>
      <c r="AF176" s="608" t="str">
        <f t="shared" si="54"/>
        <v>-</v>
      </c>
      <c r="AG176" s="609" t="str">
        <f t="shared" si="50"/>
        <v>-</v>
      </c>
      <c r="AH176" s="609" t="str">
        <f t="shared" si="51"/>
        <v>-</v>
      </c>
      <c r="AI176" s="609" t="str">
        <f t="shared" si="52"/>
        <v>-</v>
      </c>
      <c r="AJ176" s="609" t="str">
        <f t="shared" si="53"/>
        <v>-</v>
      </c>
      <c r="AK176" s="247"/>
      <c r="AM176" s="452"/>
      <c r="AN176" s="452"/>
      <c r="AO176" s="452"/>
      <c r="AP176" s="452"/>
      <c r="AQ176" s="452"/>
      <c r="AR176" s="452"/>
      <c r="AS176" s="452"/>
      <c r="AT176" s="452"/>
      <c r="AV176" s="453"/>
      <c r="AW176" s="454"/>
      <c r="AX176" s="455"/>
      <c r="AY176" s="455"/>
      <c r="AZ176" s="456"/>
      <c r="BB176" s="74">
        <f t="shared" si="46"/>
        <v>0</v>
      </c>
      <c r="BC176" s="11">
        <f t="shared" si="47"/>
        <v>0</v>
      </c>
      <c r="BF176" s="324"/>
      <c r="BH176" s="74">
        <f t="shared" si="48"/>
        <v>0</v>
      </c>
      <c r="BI176" s="313">
        <f t="shared" si="49"/>
        <v>0</v>
      </c>
      <c r="BL176" s="313"/>
      <c r="BQ176" s="11"/>
      <c r="BR176" s="11"/>
      <c r="BS176" s="11"/>
      <c r="BT176" s="11"/>
      <c r="CA176" s="305"/>
      <c r="CB176" s="311"/>
      <c r="CC176" s="312"/>
    </row>
    <row r="177" spans="2:81" x14ac:dyDescent="0.25">
      <c r="B177" s="88"/>
      <c r="C177" s="87"/>
      <c r="D177" s="511"/>
      <c r="E177" s="290"/>
      <c r="N177" s="472"/>
      <c r="O177" s="89"/>
      <c r="P177" s="109"/>
      <c r="Q177" s="87"/>
      <c r="R177" s="78" t="s">
        <v>14</v>
      </c>
      <c r="S177" s="87"/>
      <c r="T177" s="78" t="s">
        <v>45</v>
      </c>
      <c r="U177" s="608" t="str">
        <f t="shared" si="59"/>
        <v>-</v>
      </c>
      <c r="V177" s="609" t="str">
        <f t="shared" si="55"/>
        <v>-</v>
      </c>
      <c r="W177" s="609" t="str">
        <f t="shared" si="56"/>
        <v>-</v>
      </c>
      <c r="X177" s="609" t="str">
        <f t="shared" si="57"/>
        <v>-</v>
      </c>
      <c r="Y177" s="609" t="str">
        <f t="shared" si="58"/>
        <v>-</v>
      </c>
      <c r="AD177" s="615" t="str">
        <f t="shared" ref="AD177:AD240" si="60">IF(AM174="", "-", AM174)</f>
        <v>-</v>
      </c>
      <c r="AE177" s="73" t="str">
        <f t="shared" ref="AE177:AE240" si="61">IF(AT174="", "-", AT174)</f>
        <v>-</v>
      </c>
      <c r="AF177" s="608" t="str">
        <f t="shared" si="54"/>
        <v>-</v>
      </c>
      <c r="AG177" s="609" t="str">
        <f t="shared" si="50"/>
        <v>-</v>
      </c>
      <c r="AH177" s="609" t="str">
        <f t="shared" si="51"/>
        <v>-</v>
      </c>
      <c r="AI177" s="609" t="str">
        <f t="shared" si="52"/>
        <v>-</v>
      </c>
      <c r="AJ177" s="609" t="str">
        <f t="shared" si="53"/>
        <v>-</v>
      </c>
      <c r="AK177" s="247"/>
      <c r="AM177" s="452"/>
      <c r="AN177" s="452"/>
      <c r="AO177" s="452"/>
      <c r="AP177" s="452"/>
      <c r="AQ177" s="452"/>
      <c r="AR177" s="452"/>
      <c r="AS177" s="452"/>
      <c r="AT177" s="452"/>
      <c r="AV177" s="453"/>
      <c r="AW177" s="454"/>
      <c r="AX177" s="455"/>
      <c r="AY177" s="455"/>
      <c r="AZ177" s="456"/>
      <c r="BB177" s="74">
        <f t="shared" si="46"/>
        <v>0</v>
      </c>
      <c r="BC177" s="11">
        <f t="shared" si="47"/>
        <v>0</v>
      </c>
      <c r="BF177" s="324"/>
      <c r="BH177" s="74">
        <f t="shared" si="48"/>
        <v>0</v>
      </c>
      <c r="BI177" s="313">
        <f t="shared" si="49"/>
        <v>0</v>
      </c>
      <c r="BL177" s="313"/>
      <c r="BQ177" s="11"/>
      <c r="BR177" s="11"/>
      <c r="BS177" s="11"/>
      <c r="BT177" s="11"/>
      <c r="CA177" s="305"/>
      <c r="CB177" s="311"/>
      <c r="CC177" s="312"/>
    </row>
    <row r="178" spans="2:81" x14ac:dyDescent="0.25">
      <c r="B178" s="88"/>
      <c r="C178" s="87"/>
      <c r="D178" s="511"/>
      <c r="E178" s="290"/>
      <c r="N178" s="472"/>
      <c r="O178" s="89"/>
      <c r="P178" s="109"/>
      <c r="Q178" s="87"/>
      <c r="R178" s="78" t="s">
        <v>14</v>
      </c>
      <c r="S178" s="87"/>
      <c r="T178" s="78" t="s">
        <v>45</v>
      </c>
      <c r="U178" s="608" t="str">
        <f t="shared" si="59"/>
        <v>-</v>
      </c>
      <c r="V178" s="609" t="str">
        <f t="shared" si="55"/>
        <v>-</v>
      </c>
      <c r="W178" s="609" t="str">
        <f t="shared" si="56"/>
        <v>-</v>
      </c>
      <c r="X178" s="609" t="str">
        <f t="shared" si="57"/>
        <v>-</v>
      </c>
      <c r="Y178" s="609" t="str">
        <f t="shared" si="58"/>
        <v>-</v>
      </c>
      <c r="AD178" s="615" t="str">
        <f t="shared" si="60"/>
        <v>-</v>
      </c>
      <c r="AE178" s="73" t="str">
        <f t="shared" si="61"/>
        <v>-</v>
      </c>
      <c r="AF178" s="608" t="str">
        <f t="shared" si="54"/>
        <v>-</v>
      </c>
      <c r="AG178" s="609" t="str">
        <f t="shared" si="50"/>
        <v>-</v>
      </c>
      <c r="AH178" s="609" t="str">
        <f t="shared" si="51"/>
        <v>-</v>
      </c>
      <c r="AI178" s="609" t="str">
        <f t="shared" si="52"/>
        <v>-</v>
      </c>
      <c r="AJ178" s="609" t="str">
        <f t="shared" si="53"/>
        <v>-</v>
      </c>
      <c r="AK178" s="247"/>
      <c r="AM178" s="452"/>
      <c r="AN178" s="452"/>
      <c r="AO178" s="452"/>
      <c r="AP178" s="452"/>
      <c r="AQ178" s="452"/>
      <c r="AR178" s="452"/>
      <c r="AS178" s="452"/>
      <c r="AT178" s="452"/>
      <c r="AV178" s="453"/>
      <c r="AW178" s="454"/>
      <c r="AX178" s="455"/>
      <c r="AY178" s="455"/>
      <c r="AZ178" s="456"/>
      <c r="BB178" s="74">
        <f t="shared" si="46"/>
        <v>0</v>
      </c>
      <c r="BC178" s="11">
        <f t="shared" si="47"/>
        <v>0</v>
      </c>
      <c r="BF178" s="324"/>
      <c r="BH178" s="74">
        <f t="shared" si="48"/>
        <v>0</v>
      </c>
      <c r="BI178" s="313">
        <f t="shared" si="49"/>
        <v>0</v>
      </c>
      <c r="BL178" s="313"/>
      <c r="BQ178" s="11"/>
      <c r="BR178" s="11"/>
      <c r="BS178" s="11"/>
      <c r="BT178" s="11"/>
      <c r="CA178" s="305"/>
      <c r="CB178" s="311"/>
      <c r="CC178" s="312"/>
    </row>
    <row r="179" spans="2:81" x14ac:dyDescent="0.25">
      <c r="B179" s="88"/>
      <c r="C179" s="87"/>
      <c r="D179" s="511"/>
      <c r="E179" s="290"/>
      <c r="N179" s="472"/>
      <c r="O179" s="89"/>
      <c r="P179" s="109"/>
      <c r="Q179" s="87"/>
      <c r="R179" s="78" t="s">
        <v>14</v>
      </c>
      <c r="S179" s="87"/>
      <c r="T179" s="78" t="s">
        <v>45</v>
      </c>
      <c r="U179" s="608" t="str">
        <f t="shared" si="59"/>
        <v>-</v>
      </c>
      <c r="V179" s="609" t="str">
        <f t="shared" si="55"/>
        <v>-</v>
      </c>
      <c r="W179" s="609" t="str">
        <f t="shared" si="56"/>
        <v>-</v>
      </c>
      <c r="X179" s="609" t="str">
        <f t="shared" si="57"/>
        <v>-</v>
      </c>
      <c r="Y179" s="609" t="str">
        <f t="shared" si="58"/>
        <v>-</v>
      </c>
      <c r="AD179" s="615" t="str">
        <f t="shared" si="60"/>
        <v>-</v>
      </c>
      <c r="AE179" s="73" t="str">
        <f t="shared" si="61"/>
        <v>-</v>
      </c>
      <c r="AF179" s="608" t="str">
        <f t="shared" si="54"/>
        <v>-</v>
      </c>
      <c r="AG179" s="609" t="str">
        <f t="shared" si="50"/>
        <v>-</v>
      </c>
      <c r="AH179" s="609" t="str">
        <f t="shared" si="51"/>
        <v>-</v>
      </c>
      <c r="AI179" s="609" t="str">
        <f t="shared" si="52"/>
        <v>-</v>
      </c>
      <c r="AJ179" s="609" t="str">
        <f t="shared" si="53"/>
        <v>-</v>
      </c>
      <c r="AK179" s="247"/>
      <c r="AM179" s="452"/>
      <c r="AN179" s="452"/>
      <c r="AO179" s="452"/>
      <c r="AP179" s="452"/>
      <c r="AQ179" s="452"/>
      <c r="AR179" s="452"/>
      <c r="AS179" s="452"/>
      <c r="AT179" s="452"/>
      <c r="AV179" s="453"/>
      <c r="AW179" s="454"/>
      <c r="AX179" s="455"/>
      <c r="AY179" s="455"/>
      <c r="AZ179" s="456"/>
      <c r="BB179" s="74">
        <f t="shared" si="46"/>
        <v>0</v>
      </c>
      <c r="BC179" s="11">
        <f t="shared" si="47"/>
        <v>0</v>
      </c>
      <c r="BF179" s="324"/>
      <c r="BH179" s="74">
        <f t="shared" si="48"/>
        <v>0</v>
      </c>
      <c r="BI179" s="313">
        <f t="shared" si="49"/>
        <v>0</v>
      </c>
      <c r="BL179" s="313"/>
      <c r="BQ179" s="11"/>
      <c r="BR179" s="11"/>
      <c r="BS179" s="11"/>
      <c r="BT179" s="11"/>
      <c r="CA179" s="305"/>
      <c r="CB179" s="311"/>
      <c r="CC179" s="312"/>
    </row>
    <row r="180" spans="2:81" x14ac:dyDescent="0.25">
      <c r="B180" s="88"/>
      <c r="C180" s="87"/>
      <c r="D180" s="511"/>
      <c r="E180" s="290"/>
      <c r="N180" s="472"/>
      <c r="O180" s="89"/>
      <c r="P180" s="109"/>
      <c r="Q180" s="87"/>
      <c r="R180" s="78" t="s">
        <v>14</v>
      </c>
      <c r="S180" s="87"/>
      <c r="T180" s="78" t="s">
        <v>45</v>
      </c>
      <c r="U180" s="608" t="str">
        <f t="shared" si="59"/>
        <v>-</v>
      </c>
      <c r="V180" s="609" t="str">
        <f t="shared" si="55"/>
        <v>-</v>
      </c>
      <c r="W180" s="609" t="str">
        <f t="shared" si="56"/>
        <v>-</v>
      </c>
      <c r="X180" s="609" t="str">
        <f t="shared" si="57"/>
        <v>-</v>
      </c>
      <c r="Y180" s="609" t="str">
        <f t="shared" si="58"/>
        <v>-</v>
      </c>
      <c r="AD180" s="615" t="str">
        <f t="shared" si="60"/>
        <v>-</v>
      </c>
      <c r="AE180" s="73" t="str">
        <f t="shared" si="61"/>
        <v>-</v>
      </c>
      <c r="AF180" s="608" t="str">
        <f t="shared" si="54"/>
        <v>-</v>
      </c>
      <c r="AG180" s="609" t="str">
        <f t="shared" si="50"/>
        <v>-</v>
      </c>
      <c r="AH180" s="609" t="str">
        <f t="shared" si="51"/>
        <v>-</v>
      </c>
      <c r="AI180" s="609" t="str">
        <f t="shared" si="52"/>
        <v>-</v>
      </c>
      <c r="AJ180" s="609" t="str">
        <f t="shared" si="53"/>
        <v>-</v>
      </c>
      <c r="AK180" s="247"/>
      <c r="AM180" s="452"/>
      <c r="AN180" s="452"/>
      <c r="AO180" s="452"/>
      <c r="AP180" s="452"/>
      <c r="AQ180" s="452"/>
      <c r="AR180" s="452"/>
      <c r="AS180" s="452"/>
      <c r="AT180" s="452"/>
      <c r="AV180" s="453"/>
      <c r="AW180" s="454"/>
      <c r="AX180" s="455"/>
      <c r="AY180" s="455"/>
      <c r="AZ180" s="456"/>
      <c r="BB180" s="74">
        <f t="shared" si="46"/>
        <v>0</v>
      </c>
      <c r="BC180" s="11">
        <f t="shared" si="47"/>
        <v>0</v>
      </c>
      <c r="BF180" s="324"/>
      <c r="BH180" s="74">
        <f t="shared" si="48"/>
        <v>0</v>
      </c>
      <c r="BI180" s="313">
        <f t="shared" si="49"/>
        <v>0</v>
      </c>
      <c r="BL180" s="313"/>
      <c r="BQ180" s="11"/>
      <c r="BR180" s="11"/>
      <c r="BS180" s="11"/>
      <c r="BT180" s="11"/>
      <c r="CA180" s="305"/>
      <c r="CB180" s="311"/>
      <c r="CC180" s="312"/>
    </row>
    <row r="181" spans="2:81" x14ac:dyDescent="0.25">
      <c r="B181" s="88"/>
      <c r="C181" s="87"/>
      <c r="D181" s="511"/>
      <c r="E181" s="290"/>
      <c r="N181" s="472"/>
      <c r="O181" s="89"/>
      <c r="P181" s="109"/>
      <c r="Q181" s="87"/>
      <c r="R181" s="78" t="s">
        <v>14</v>
      </c>
      <c r="S181" s="87"/>
      <c r="T181" s="78" t="s">
        <v>45</v>
      </c>
      <c r="U181" s="608" t="str">
        <f t="shared" si="59"/>
        <v>-</v>
      </c>
      <c r="V181" s="609" t="str">
        <f t="shared" si="55"/>
        <v>-</v>
      </c>
      <c r="W181" s="609" t="str">
        <f t="shared" si="56"/>
        <v>-</v>
      </c>
      <c r="X181" s="609" t="str">
        <f t="shared" si="57"/>
        <v>-</v>
      </c>
      <c r="Y181" s="609" t="str">
        <f t="shared" si="58"/>
        <v>-</v>
      </c>
      <c r="AD181" s="615" t="str">
        <f t="shared" si="60"/>
        <v>-</v>
      </c>
      <c r="AE181" s="73" t="str">
        <f t="shared" si="61"/>
        <v>-</v>
      </c>
      <c r="AF181" s="608" t="str">
        <f t="shared" si="54"/>
        <v>-</v>
      </c>
      <c r="AG181" s="609" t="str">
        <f t="shared" si="50"/>
        <v>-</v>
      </c>
      <c r="AH181" s="609" t="str">
        <f t="shared" si="51"/>
        <v>-</v>
      </c>
      <c r="AI181" s="609" t="str">
        <f t="shared" si="52"/>
        <v>-</v>
      </c>
      <c r="AJ181" s="609" t="str">
        <f t="shared" si="53"/>
        <v>-</v>
      </c>
      <c r="AK181" s="247"/>
      <c r="AM181" s="452"/>
      <c r="AN181" s="452"/>
      <c r="AO181" s="452"/>
      <c r="AP181" s="452"/>
      <c r="AQ181" s="452"/>
      <c r="AR181" s="452"/>
      <c r="AS181" s="452"/>
      <c r="AT181" s="452"/>
      <c r="AV181" s="453"/>
      <c r="AW181" s="454"/>
      <c r="AX181" s="455"/>
      <c r="AY181" s="455"/>
      <c r="AZ181" s="456"/>
      <c r="BB181" s="74">
        <f t="shared" si="46"/>
        <v>0</v>
      </c>
      <c r="BC181" s="11">
        <f t="shared" si="47"/>
        <v>0</v>
      </c>
      <c r="BF181" s="324"/>
      <c r="BH181" s="74">
        <f t="shared" si="48"/>
        <v>0</v>
      </c>
      <c r="BI181" s="313">
        <f t="shared" si="49"/>
        <v>0</v>
      </c>
      <c r="BL181" s="313"/>
      <c r="BQ181" s="11"/>
      <c r="BR181" s="11"/>
      <c r="BS181" s="11"/>
      <c r="BT181" s="11"/>
      <c r="CA181" s="305"/>
      <c r="CB181" s="311"/>
      <c r="CC181" s="312"/>
    </row>
    <row r="182" spans="2:81" x14ac:dyDescent="0.25">
      <c r="B182" s="88"/>
      <c r="C182" s="87"/>
      <c r="D182" s="511"/>
      <c r="E182" s="290"/>
      <c r="N182" s="472"/>
      <c r="O182" s="89"/>
      <c r="P182" s="109"/>
      <c r="Q182" s="87"/>
      <c r="R182" s="78" t="s">
        <v>14</v>
      </c>
      <c r="S182" s="87"/>
      <c r="T182" s="78" t="s">
        <v>45</v>
      </c>
      <c r="U182" s="608" t="str">
        <f t="shared" si="59"/>
        <v>-</v>
      </c>
      <c r="V182" s="609" t="str">
        <f t="shared" si="55"/>
        <v>-</v>
      </c>
      <c r="W182" s="609" t="str">
        <f t="shared" si="56"/>
        <v>-</v>
      </c>
      <c r="X182" s="609" t="str">
        <f t="shared" si="57"/>
        <v>-</v>
      </c>
      <c r="Y182" s="609" t="str">
        <f t="shared" si="58"/>
        <v>-</v>
      </c>
      <c r="AD182" s="615" t="str">
        <f t="shared" si="60"/>
        <v>-</v>
      </c>
      <c r="AE182" s="73" t="str">
        <f t="shared" si="61"/>
        <v>-</v>
      </c>
      <c r="AF182" s="608" t="str">
        <f t="shared" si="54"/>
        <v>-</v>
      </c>
      <c r="AG182" s="609" t="str">
        <f t="shared" si="50"/>
        <v>-</v>
      </c>
      <c r="AH182" s="609" t="str">
        <f t="shared" si="51"/>
        <v>-</v>
      </c>
      <c r="AI182" s="609" t="str">
        <f t="shared" si="52"/>
        <v>-</v>
      </c>
      <c r="AJ182" s="609" t="str">
        <f t="shared" si="53"/>
        <v>-</v>
      </c>
      <c r="AK182" s="247"/>
      <c r="AM182" s="452"/>
      <c r="AN182" s="452"/>
      <c r="AO182" s="452"/>
      <c r="AP182" s="452"/>
      <c r="AQ182" s="452"/>
      <c r="AR182" s="452"/>
      <c r="AS182" s="452"/>
      <c r="AT182" s="452"/>
      <c r="AV182" s="453"/>
      <c r="AW182" s="454"/>
      <c r="AX182" s="455"/>
      <c r="AY182" s="455"/>
      <c r="AZ182" s="456"/>
      <c r="BB182" s="74">
        <f t="shared" si="46"/>
        <v>0</v>
      </c>
      <c r="BC182" s="11">
        <f t="shared" si="47"/>
        <v>0</v>
      </c>
      <c r="BF182" s="324"/>
      <c r="BH182" s="74">
        <f t="shared" si="48"/>
        <v>0</v>
      </c>
      <c r="BI182" s="313">
        <f t="shared" si="49"/>
        <v>0</v>
      </c>
      <c r="BL182" s="313"/>
      <c r="BQ182" s="11"/>
      <c r="BR182" s="11"/>
      <c r="BS182" s="11"/>
      <c r="BT182" s="11"/>
      <c r="CA182" s="305"/>
      <c r="CB182" s="311"/>
      <c r="CC182" s="312"/>
    </row>
    <row r="183" spans="2:81" x14ac:dyDescent="0.25">
      <c r="B183" s="88"/>
      <c r="C183" s="87"/>
      <c r="D183" s="511"/>
      <c r="E183" s="290"/>
      <c r="N183" s="472"/>
      <c r="O183" s="89"/>
      <c r="P183" s="109"/>
      <c r="Q183" s="87"/>
      <c r="R183" s="78" t="s">
        <v>14</v>
      </c>
      <c r="S183" s="87"/>
      <c r="T183" s="78" t="s">
        <v>45</v>
      </c>
      <c r="U183" s="608" t="str">
        <f t="shared" si="59"/>
        <v>-</v>
      </c>
      <c r="V183" s="609" t="str">
        <f t="shared" si="55"/>
        <v>-</v>
      </c>
      <c r="W183" s="609" t="str">
        <f t="shared" si="56"/>
        <v>-</v>
      </c>
      <c r="X183" s="609" t="str">
        <f t="shared" si="57"/>
        <v>-</v>
      </c>
      <c r="Y183" s="609" t="str">
        <f t="shared" si="58"/>
        <v>-</v>
      </c>
      <c r="AD183" s="615" t="str">
        <f t="shared" si="60"/>
        <v>-</v>
      </c>
      <c r="AE183" s="73" t="str">
        <f t="shared" si="61"/>
        <v>-</v>
      </c>
      <c r="AF183" s="608" t="str">
        <f t="shared" si="54"/>
        <v>-</v>
      </c>
      <c r="AG183" s="609" t="str">
        <f t="shared" si="50"/>
        <v>-</v>
      </c>
      <c r="AH183" s="609" t="str">
        <f t="shared" si="51"/>
        <v>-</v>
      </c>
      <c r="AI183" s="609" t="str">
        <f t="shared" si="52"/>
        <v>-</v>
      </c>
      <c r="AJ183" s="609" t="str">
        <f t="shared" si="53"/>
        <v>-</v>
      </c>
      <c r="AK183" s="247"/>
      <c r="AM183" s="452"/>
      <c r="AN183" s="452"/>
      <c r="AO183" s="452"/>
      <c r="AP183" s="452"/>
      <c r="AQ183" s="452"/>
      <c r="AR183" s="452"/>
      <c r="AS183" s="452"/>
      <c r="AT183" s="452"/>
      <c r="AV183" s="453"/>
      <c r="AW183" s="454"/>
      <c r="AX183" s="455"/>
      <c r="AY183" s="455"/>
      <c r="AZ183" s="456"/>
      <c r="BB183" s="74">
        <f t="shared" si="46"/>
        <v>0</v>
      </c>
      <c r="BC183" s="11">
        <f t="shared" si="47"/>
        <v>0</v>
      </c>
      <c r="BF183" s="324"/>
      <c r="BH183" s="74">
        <f t="shared" si="48"/>
        <v>0</v>
      </c>
      <c r="BI183" s="313">
        <f t="shared" si="49"/>
        <v>0</v>
      </c>
      <c r="BL183" s="313"/>
      <c r="BQ183" s="11"/>
      <c r="BR183" s="11"/>
      <c r="BS183" s="11"/>
      <c r="BT183" s="11"/>
      <c r="CA183" s="305"/>
      <c r="CB183" s="311"/>
      <c r="CC183" s="312"/>
    </row>
    <row r="184" spans="2:81" x14ac:dyDescent="0.25">
      <c r="B184" s="88"/>
      <c r="C184" s="87"/>
      <c r="D184" s="511"/>
      <c r="E184" s="290"/>
      <c r="N184" s="472"/>
      <c r="O184" s="89"/>
      <c r="P184" s="109"/>
      <c r="Q184" s="87"/>
      <c r="R184" s="78" t="s">
        <v>14</v>
      </c>
      <c r="S184" s="87"/>
      <c r="T184" s="78" t="s">
        <v>45</v>
      </c>
      <c r="U184" s="608" t="str">
        <f t="shared" si="59"/>
        <v>-</v>
      </c>
      <c r="V184" s="609" t="str">
        <f t="shared" si="55"/>
        <v>-</v>
      </c>
      <c r="W184" s="609" t="str">
        <f t="shared" si="56"/>
        <v>-</v>
      </c>
      <c r="X184" s="609" t="str">
        <f t="shared" si="57"/>
        <v>-</v>
      </c>
      <c r="Y184" s="609" t="str">
        <f t="shared" si="58"/>
        <v>-</v>
      </c>
      <c r="AD184" s="615" t="str">
        <f t="shared" si="60"/>
        <v>-</v>
      </c>
      <c r="AE184" s="73" t="str">
        <f t="shared" si="61"/>
        <v>-</v>
      </c>
      <c r="AF184" s="608" t="str">
        <f t="shared" si="54"/>
        <v>-</v>
      </c>
      <c r="AG184" s="609" t="str">
        <f t="shared" si="50"/>
        <v>-</v>
      </c>
      <c r="AH184" s="609" t="str">
        <f t="shared" si="51"/>
        <v>-</v>
      </c>
      <c r="AI184" s="609" t="str">
        <f t="shared" si="52"/>
        <v>-</v>
      </c>
      <c r="AJ184" s="609" t="str">
        <f t="shared" si="53"/>
        <v>-</v>
      </c>
      <c r="AK184" s="247"/>
      <c r="AM184" s="452"/>
      <c r="AN184" s="452"/>
      <c r="AO184" s="452"/>
      <c r="AP184" s="452"/>
      <c r="AQ184" s="452"/>
      <c r="AR184" s="452"/>
      <c r="AS184" s="452"/>
      <c r="AT184" s="452"/>
      <c r="AV184" s="453"/>
      <c r="AW184" s="454"/>
      <c r="AX184" s="455"/>
      <c r="AY184" s="455"/>
      <c r="AZ184" s="456"/>
      <c r="BB184" s="74">
        <f t="shared" si="46"/>
        <v>0</v>
      </c>
      <c r="BC184" s="11">
        <f t="shared" si="47"/>
        <v>0</v>
      </c>
      <c r="BF184" s="324"/>
      <c r="BH184" s="74">
        <f t="shared" si="48"/>
        <v>0</v>
      </c>
      <c r="BI184" s="313">
        <f t="shared" si="49"/>
        <v>0</v>
      </c>
      <c r="BL184" s="313"/>
      <c r="BQ184" s="11"/>
      <c r="BR184" s="11"/>
      <c r="BS184" s="11"/>
      <c r="BT184" s="11"/>
      <c r="CA184" s="305"/>
      <c r="CB184" s="311"/>
      <c r="CC184" s="312"/>
    </row>
    <row r="185" spans="2:81" x14ac:dyDescent="0.25">
      <c r="B185" s="88"/>
      <c r="C185" s="87"/>
      <c r="D185" s="511"/>
      <c r="E185" s="290"/>
      <c r="N185" s="472"/>
      <c r="O185" s="89"/>
      <c r="P185" s="109"/>
      <c r="Q185" s="87"/>
      <c r="R185" s="78" t="s">
        <v>14</v>
      </c>
      <c r="S185" s="87"/>
      <c r="T185" s="78" t="s">
        <v>45</v>
      </c>
      <c r="U185" s="608" t="str">
        <f t="shared" si="59"/>
        <v>-</v>
      </c>
      <c r="V185" s="609" t="str">
        <f t="shared" si="55"/>
        <v>-</v>
      </c>
      <c r="W185" s="609" t="str">
        <f t="shared" si="56"/>
        <v>-</v>
      </c>
      <c r="X185" s="609" t="str">
        <f t="shared" si="57"/>
        <v>-</v>
      </c>
      <c r="Y185" s="609" t="str">
        <f t="shared" si="58"/>
        <v>-</v>
      </c>
      <c r="AD185" s="615" t="str">
        <f t="shared" si="60"/>
        <v>-</v>
      </c>
      <c r="AE185" s="73" t="str">
        <f t="shared" si="61"/>
        <v>-</v>
      </c>
      <c r="AF185" s="608" t="str">
        <f t="shared" si="54"/>
        <v>-</v>
      </c>
      <c r="AG185" s="609" t="str">
        <f t="shared" si="50"/>
        <v>-</v>
      </c>
      <c r="AH185" s="609" t="str">
        <f t="shared" si="51"/>
        <v>-</v>
      </c>
      <c r="AI185" s="609" t="str">
        <f t="shared" si="52"/>
        <v>-</v>
      </c>
      <c r="AJ185" s="609" t="str">
        <f t="shared" si="53"/>
        <v>-</v>
      </c>
      <c r="AK185" s="247"/>
      <c r="AM185" s="452"/>
      <c r="AN185" s="452"/>
      <c r="AO185" s="452"/>
      <c r="AP185" s="452"/>
      <c r="AQ185" s="452"/>
      <c r="AR185" s="452"/>
      <c r="AS185" s="452"/>
      <c r="AT185" s="452"/>
      <c r="AV185" s="453"/>
      <c r="AW185" s="454"/>
      <c r="AX185" s="455"/>
      <c r="AY185" s="455"/>
      <c r="AZ185" s="456"/>
      <c r="BB185" s="74">
        <f t="shared" si="46"/>
        <v>0</v>
      </c>
      <c r="BC185" s="11">
        <f t="shared" si="47"/>
        <v>0</v>
      </c>
      <c r="BF185" s="324"/>
      <c r="BH185" s="74">
        <f t="shared" si="48"/>
        <v>0</v>
      </c>
      <c r="BI185" s="313">
        <f t="shared" si="49"/>
        <v>0</v>
      </c>
      <c r="BL185" s="313"/>
      <c r="BQ185" s="11"/>
      <c r="BR185" s="11"/>
      <c r="BS185" s="11"/>
      <c r="BT185" s="11"/>
      <c r="CA185" s="305"/>
      <c r="CB185" s="311"/>
      <c r="CC185" s="312"/>
    </row>
    <row r="186" spans="2:81" x14ac:dyDescent="0.25">
      <c r="B186" s="88"/>
      <c r="C186" s="87"/>
      <c r="D186" s="511"/>
      <c r="E186" s="290"/>
      <c r="N186" s="472"/>
      <c r="O186" s="89"/>
      <c r="P186" s="109"/>
      <c r="Q186" s="87"/>
      <c r="R186" s="78" t="s">
        <v>14</v>
      </c>
      <c r="S186" s="87"/>
      <c r="T186" s="78" t="s">
        <v>45</v>
      </c>
      <c r="U186" s="608" t="str">
        <f t="shared" si="59"/>
        <v>-</v>
      </c>
      <c r="V186" s="609" t="str">
        <f t="shared" si="55"/>
        <v>-</v>
      </c>
      <c r="W186" s="609" t="str">
        <f t="shared" si="56"/>
        <v>-</v>
      </c>
      <c r="X186" s="609" t="str">
        <f t="shared" si="57"/>
        <v>-</v>
      </c>
      <c r="Y186" s="609" t="str">
        <f t="shared" si="58"/>
        <v>-</v>
      </c>
      <c r="AD186" s="615" t="str">
        <f t="shared" si="60"/>
        <v>-</v>
      </c>
      <c r="AE186" s="73" t="str">
        <f t="shared" si="61"/>
        <v>-</v>
      </c>
      <c r="AF186" s="608" t="str">
        <f t="shared" si="54"/>
        <v>-</v>
      </c>
      <c r="AG186" s="609" t="str">
        <f t="shared" si="50"/>
        <v>-</v>
      </c>
      <c r="AH186" s="609" t="str">
        <f t="shared" si="51"/>
        <v>-</v>
      </c>
      <c r="AI186" s="609" t="str">
        <f t="shared" si="52"/>
        <v>-</v>
      </c>
      <c r="AJ186" s="609" t="str">
        <f t="shared" si="53"/>
        <v>-</v>
      </c>
      <c r="AK186" s="247"/>
      <c r="AM186" s="452"/>
      <c r="AN186" s="452"/>
      <c r="AO186" s="452"/>
      <c r="AP186" s="452"/>
      <c r="AQ186" s="452"/>
      <c r="AR186" s="452"/>
      <c r="AS186" s="452"/>
      <c r="AT186" s="452"/>
      <c r="AV186" s="453"/>
      <c r="AW186" s="454"/>
      <c r="AX186" s="455"/>
      <c r="AY186" s="455"/>
      <c r="AZ186" s="456"/>
      <c r="BB186" s="74">
        <f t="shared" si="46"/>
        <v>0</v>
      </c>
      <c r="BC186" s="11">
        <f t="shared" si="47"/>
        <v>0</v>
      </c>
      <c r="BF186" s="324"/>
      <c r="BH186" s="74">
        <f t="shared" si="48"/>
        <v>0</v>
      </c>
      <c r="BI186" s="313">
        <f t="shared" si="49"/>
        <v>0</v>
      </c>
      <c r="BL186" s="313"/>
      <c r="BQ186" s="11"/>
      <c r="BR186" s="11"/>
      <c r="BS186" s="11"/>
      <c r="BT186" s="11"/>
      <c r="CA186" s="305"/>
      <c r="CB186" s="311"/>
      <c r="CC186" s="312"/>
    </row>
    <row r="187" spans="2:81" x14ac:dyDescent="0.25">
      <c r="B187" s="88"/>
      <c r="C187" s="87"/>
      <c r="D187" s="511"/>
      <c r="E187" s="290"/>
      <c r="N187" s="472"/>
      <c r="O187" s="89"/>
      <c r="P187" s="109"/>
      <c r="Q187" s="87"/>
      <c r="R187" s="78" t="s">
        <v>14</v>
      </c>
      <c r="S187" s="87"/>
      <c r="T187" s="78" t="s">
        <v>45</v>
      </c>
      <c r="U187" s="608" t="str">
        <f t="shared" si="59"/>
        <v>-</v>
      </c>
      <c r="V187" s="609" t="str">
        <f t="shared" si="55"/>
        <v>-</v>
      </c>
      <c r="W187" s="609" t="str">
        <f t="shared" si="56"/>
        <v>-</v>
      </c>
      <c r="X187" s="609" t="str">
        <f t="shared" si="57"/>
        <v>-</v>
      </c>
      <c r="Y187" s="609" t="str">
        <f t="shared" si="58"/>
        <v>-</v>
      </c>
      <c r="AD187" s="615" t="str">
        <f t="shared" si="60"/>
        <v>-</v>
      </c>
      <c r="AE187" s="73" t="str">
        <f t="shared" si="61"/>
        <v>-</v>
      </c>
      <c r="AF187" s="608" t="str">
        <f t="shared" si="54"/>
        <v>-</v>
      </c>
      <c r="AG187" s="609" t="str">
        <f t="shared" si="50"/>
        <v>-</v>
      </c>
      <c r="AH187" s="609" t="str">
        <f t="shared" si="51"/>
        <v>-</v>
      </c>
      <c r="AI187" s="609" t="str">
        <f t="shared" si="52"/>
        <v>-</v>
      </c>
      <c r="AJ187" s="609" t="str">
        <f t="shared" si="53"/>
        <v>-</v>
      </c>
      <c r="AK187" s="247"/>
      <c r="AM187" s="452"/>
      <c r="AN187" s="452"/>
      <c r="AO187" s="452"/>
      <c r="AP187" s="452"/>
      <c r="AQ187" s="452"/>
      <c r="AR187" s="452"/>
      <c r="AS187" s="452"/>
      <c r="AT187" s="452"/>
      <c r="AV187" s="453"/>
      <c r="AW187" s="454"/>
      <c r="AX187" s="455"/>
      <c r="AY187" s="455"/>
      <c r="AZ187" s="456"/>
      <c r="BB187" s="74">
        <f t="shared" si="46"/>
        <v>0</v>
      </c>
      <c r="BC187" s="11">
        <f t="shared" si="47"/>
        <v>0</v>
      </c>
      <c r="BF187" s="324"/>
      <c r="BH187" s="74">
        <f t="shared" si="48"/>
        <v>0</v>
      </c>
      <c r="BI187" s="313">
        <f t="shared" si="49"/>
        <v>0</v>
      </c>
      <c r="BL187" s="313"/>
      <c r="BQ187" s="11"/>
      <c r="BR187" s="11"/>
      <c r="BS187" s="11"/>
      <c r="BT187" s="11"/>
      <c r="CA187" s="305"/>
      <c r="CB187" s="311"/>
      <c r="CC187" s="312"/>
    </row>
    <row r="188" spans="2:81" x14ac:dyDescent="0.25">
      <c r="B188" s="88"/>
      <c r="C188" s="87"/>
      <c r="D188" s="511"/>
      <c r="E188" s="290"/>
      <c r="N188" s="472"/>
      <c r="O188" s="89"/>
      <c r="P188" s="109"/>
      <c r="Q188" s="87"/>
      <c r="R188" s="78" t="s">
        <v>14</v>
      </c>
      <c r="S188" s="87"/>
      <c r="T188" s="78" t="s">
        <v>45</v>
      </c>
      <c r="U188" s="608" t="str">
        <f t="shared" si="59"/>
        <v>-</v>
      </c>
      <c r="V188" s="609" t="str">
        <f t="shared" si="55"/>
        <v>-</v>
      </c>
      <c r="W188" s="609" t="str">
        <f t="shared" si="56"/>
        <v>-</v>
      </c>
      <c r="X188" s="609" t="str">
        <f t="shared" si="57"/>
        <v>-</v>
      </c>
      <c r="Y188" s="609" t="str">
        <f t="shared" si="58"/>
        <v>-</v>
      </c>
      <c r="AD188" s="615" t="str">
        <f t="shared" si="60"/>
        <v>-</v>
      </c>
      <c r="AE188" s="73" t="str">
        <f t="shared" si="61"/>
        <v>-</v>
      </c>
      <c r="AF188" s="608" t="str">
        <f t="shared" si="54"/>
        <v>-</v>
      </c>
      <c r="AG188" s="609" t="str">
        <f t="shared" si="50"/>
        <v>-</v>
      </c>
      <c r="AH188" s="609" t="str">
        <f t="shared" si="51"/>
        <v>-</v>
      </c>
      <c r="AI188" s="609" t="str">
        <f t="shared" si="52"/>
        <v>-</v>
      </c>
      <c r="AJ188" s="609" t="str">
        <f t="shared" si="53"/>
        <v>-</v>
      </c>
      <c r="AK188" s="247"/>
      <c r="AM188" s="452"/>
      <c r="AN188" s="452"/>
      <c r="AO188" s="452"/>
      <c r="AP188" s="452"/>
      <c r="AQ188" s="452"/>
      <c r="AR188" s="452"/>
      <c r="AS188" s="452"/>
      <c r="AT188" s="452"/>
      <c r="AV188" s="453"/>
      <c r="AW188" s="454"/>
      <c r="AX188" s="455"/>
      <c r="AY188" s="455"/>
      <c r="AZ188" s="456"/>
      <c r="BB188" s="74">
        <f t="shared" si="46"/>
        <v>0</v>
      </c>
      <c r="BC188" s="11">
        <f t="shared" si="47"/>
        <v>0</v>
      </c>
      <c r="BF188" s="324"/>
      <c r="BH188" s="74">
        <f t="shared" si="48"/>
        <v>0</v>
      </c>
      <c r="BI188" s="313">
        <f t="shared" si="49"/>
        <v>0</v>
      </c>
      <c r="BL188" s="313"/>
      <c r="BQ188" s="11"/>
      <c r="BR188" s="11"/>
      <c r="BS188" s="11"/>
      <c r="BT188" s="11"/>
      <c r="CA188" s="305"/>
      <c r="CB188" s="311"/>
      <c r="CC188" s="312"/>
    </row>
    <row r="189" spans="2:81" x14ac:dyDescent="0.25">
      <c r="B189" s="88"/>
      <c r="C189" s="87"/>
      <c r="D189" s="511"/>
      <c r="E189" s="290"/>
      <c r="N189" s="472"/>
      <c r="O189" s="89"/>
      <c r="P189" s="109"/>
      <c r="Q189" s="87"/>
      <c r="R189" s="78" t="s">
        <v>14</v>
      </c>
      <c r="S189" s="87"/>
      <c r="T189" s="78" t="s">
        <v>45</v>
      </c>
      <c r="U189" s="608" t="str">
        <f t="shared" si="59"/>
        <v>-</v>
      </c>
      <c r="V189" s="609" t="str">
        <f t="shared" si="55"/>
        <v>-</v>
      </c>
      <c r="W189" s="609" t="str">
        <f t="shared" si="56"/>
        <v>-</v>
      </c>
      <c r="X189" s="609" t="str">
        <f t="shared" si="57"/>
        <v>-</v>
      </c>
      <c r="Y189" s="609" t="str">
        <f t="shared" si="58"/>
        <v>-</v>
      </c>
      <c r="AD189" s="615" t="str">
        <f t="shared" si="60"/>
        <v>-</v>
      </c>
      <c r="AE189" s="73" t="str">
        <f t="shared" si="61"/>
        <v>-</v>
      </c>
      <c r="AF189" s="608" t="str">
        <f t="shared" si="54"/>
        <v>-</v>
      </c>
      <c r="AG189" s="609" t="str">
        <f t="shared" si="50"/>
        <v>-</v>
      </c>
      <c r="AH189" s="609" t="str">
        <f t="shared" si="51"/>
        <v>-</v>
      </c>
      <c r="AI189" s="609" t="str">
        <f t="shared" si="52"/>
        <v>-</v>
      </c>
      <c r="AJ189" s="609" t="str">
        <f t="shared" si="53"/>
        <v>-</v>
      </c>
      <c r="AK189" s="247"/>
      <c r="AM189" s="452"/>
      <c r="AN189" s="452"/>
      <c r="AO189" s="452"/>
      <c r="AP189" s="452"/>
      <c r="AQ189" s="452"/>
      <c r="AR189" s="452"/>
      <c r="AS189" s="452"/>
      <c r="AT189" s="452"/>
      <c r="AV189" s="453"/>
      <c r="AW189" s="454"/>
      <c r="AX189" s="455"/>
      <c r="AY189" s="455"/>
      <c r="AZ189" s="456"/>
      <c r="BB189" s="74">
        <f t="shared" si="46"/>
        <v>0</v>
      </c>
      <c r="BC189" s="11">
        <f t="shared" si="47"/>
        <v>0</v>
      </c>
      <c r="BF189" s="324"/>
      <c r="BH189" s="74">
        <f t="shared" si="48"/>
        <v>0</v>
      </c>
      <c r="BI189" s="313">
        <f t="shared" si="49"/>
        <v>0</v>
      </c>
      <c r="BL189" s="313"/>
      <c r="BQ189" s="11"/>
      <c r="BR189" s="11"/>
      <c r="BS189" s="11"/>
      <c r="BT189" s="11"/>
      <c r="CA189" s="305"/>
      <c r="CB189" s="311"/>
      <c r="CC189" s="312"/>
    </row>
    <row r="190" spans="2:81" x14ac:dyDescent="0.25">
      <c r="B190" s="88"/>
      <c r="C190" s="87"/>
      <c r="D190" s="511"/>
      <c r="E190" s="290"/>
      <c r="N190" s="472"/>
      <c r="O190" s="89"/>
      <c r="P190" s="109"/>
      <c r="Q190" s="87"/>
      <c r="R190" s="78" t="s">
        <v>14</v>
      </c>
      <c r="S190" s="87"/>
      <c r="T190" s="78" t="s">
        <v>45</v>
      </c>
      <c r="U190" s="608" t="str">
        <f t="shared" si="59"/>
        <v>-</v>
      </c>
      <c r="V190" s="609" t="str">
        <f t="shared" si="55"/>
        <v>-</v>
      </c>
      <c r="W190" s="609" t="str">
        <f t="shared" si="56"/>
        <v>-</v>
      </c>
      <c r="X190" s="609" t="str">
        <f t="shared" si="57"/>
        <v>-</v>
      </c>
      <c r="Y190" s="609" t="str">
        <f t="shared" si="58"/>
        <v>-</v>
      </c>
      <c r="AD190" s="615" t="str">
        <f t="shared" si="60"/>
        <v>-</v>
      </c>
      <c r="AE190" s="73" t="str">
        <f t="shared" si="61"/>
        <v>-</v>
      </c>
      <c r="AF190" s="608" t="str">
        <f t="shared" si="54"/>
        <v>-</v>
      </c>
      <c r="AG190" s="609" t="str">
        <f t="shared" si="50"/>
        <v>-</v>
      </c>
      <c r="AH190" s="609" t="str">
        <f t="shared" si="51"/>
        <v>-</v>
      </c>
      <c r="AI190" s="609" t="str">
        <f t="shared" si="52"/>
        <v>-</v>
      </c>
      <c r="AJ190" s="609" t="str">
        <f t="shared" si="53"/>
        <v>-</v>
      </c>
      <c r="AK190" s="247"/>
      <c r="AM190" s="452"/>
      <c r="AN190" s="452"/>
      <c r="AO190" s="452"/>
      <c r="AP190" s="452"/>
      <c r="AQ190" s="452"/>
      <c r="AR190" s="452"/>
      <c r="AS190" s="452"/>
      <c r="AT190" s="452"/>
      <c r="AV190" s="453"/>
      <c r="AW190" s="454"/>
      <c r="AX190" s="455"/>
      <c r="AY190" s="455"/>
      <c r="AZ190" s="456"/>
      <c r="BB190" s="74">
        <f t="shared" si="46"/>
        <v>0</v>
      </c>
      <c r="BC190" s="11">
        <f t="shared" si="47"/>
        <v>0</v>
      </c>
      <c r="BF190" s="324"/>
      <c r="BH190" s="74">
        <f t="shared" si="48"/>
        <v>0</v>
      </c>
      <c r="BI190" s="313">
        <f t="shared" si="49"/>
        <v>0</v>
      </c>
      <c r="BL190" s="313"/>
      <c r="BQ190" s="11"/>
      <c r="BR190" s="11"/>
      <c r="BS190" s="11"/>
      <c r="BT190" s="11"/>
      <c r="CA190" s="305"/>
      <c r="CB190" s="311"/>
      <c r="CC190" s="312"/>
    </row>
    <row r="191" spans="2:81" x14ac:dyDescent="0.25">
      <c r="B191" s="88"/>
      <c r="C191" s="87"/>
      <c r="D191" s="511"/>
      <c r="E191" s="290"/>
      <c r="N191" s="472"/>
      <c r="O191" s="89"/>
      <c r="P191" s="109"/>
      <c r="Q191" s="87"/>
      <c r="R191" s="78" t="s">
        <v>14</v>
      </c>
      <c r="S191" s="87"/>
      <c r="T191" s="78" t="s">
        <v>45</v>
      </c>
      <c r="U191" s="608" t="str">
        <f t="shared" si="59"/>
        <v>-</v>
      </c>
      <c r="V191" s="609" t="str">
        <f t="shared" si="55"/>
        <v>-</v>
      </c>
      <c r="W191" s="609" t="str">
        <f t="shared" si="56"/>
        <v>-</v>
      </c>
      <c r="X191" s="609" t="str">
        <f t="shared" si="57"/>
        <v>-</v>
      </c>
      <c r="Y191" s="609" t="str">
        <f t="shared" si="58"/>
        <v>-</v>
      </c>
      <c r="AD191" s="615" t="str">
        <f t="shared" si="60"/>
        <v>-</v>
      </c>
      <c r="AE191" s="73" t="str">
        <f t="shared" si="61"/>
        <v>-</v>
      </c>
      <c r="AF191" s="608" t="str">
        <f t="shared" si="54"/>
        <v>-</v>
      </c>
      <c r="AG191" s="609" t="str">
        <f t="shared" si="50"/>
        <v>-</v>
      </c>
      <c r="AH191" s="609" t="str">
        <f t="shared" si="51"/>
        <v>-</v>
      </c>
      <c r="AI191" s="609" t="str">
        <f t="shared" si="52"/>
        <v>-</v>
      </c>
      <c r="AJ191" s="609" t="str">
        <f t="shared" si="53"/>
        <v>-</v>
      </c>
      <c r="AK191" s="247"/>
      <c r="AM191" s="452"/>
      <c r="AN191" s="452"/>
      <c r="AO191" s="452"/>
      <c r="AP191" s="452"/>
      <c r="AQ191" s="452"/>
      <c r="AR191" s="452"/>
      <c r="AS191" s="452"/>
      <c r="AT191" s="452"/>
      <c r="AV191" s="453"/>
      <c r="AW191" s="454"/>
      <c r="AX191" s="455"/>
      <c r="AY191" s="455"/>
      <c r="AZ191" s="456"/>
      <c r="BB191" s="74">
        <f t="shared" si="46"/>
        <v>0</v>
      </c>
      <c r="BC191" s="11">
        <f t="shared" si="47"/>
        <v>0</v>
      </c>
      <c r="BF191" s="324"/>
      <c r="BH191" s="74">
        <f t="shared" si="48"/>
        <v>0</v>
      </c>
      <c r="BI191" s="313">
        <f t="shared" si="49"/>
        <v>0</v>
      </c>
      <c r="BL191" s="313"/>
      <c r="BQ191" s="11"/>
      <c r="BR191" s="11"/>
      <c r="BS191" s="11"/>
      <c r="BT191" s="11"/>
      <c r="CA191" s="305"/>
      <c r="CB191" s="311"/>
      <c r="CC191" s="312"/>
    </row>
    <row r="192" spans="2:81" x14ac:dyDescent="0.25">
      <c r="B192" s="88"/>
      <c r="C192" s="87"/>
      <c r="D192" s="511"/>
      <c r="E192" s="290"/>
      <c r="N192" s="472"/>
      <c r="O192" s="89"/>
      <c r="P192" s="109"/>
      <c r="Q192" s="87"/>
      <c r="R192" s="78" t="s">
        <v>14</v>
      </c>
      <c r="S192" s="87"/>
      <c r="T192" s="78" t="s">
        <v>45</v>
      </c>
      <c r="U192" s="608" t="str">
        <f t="shared" si="59"/>
        <v>-</v>
      </c>
      <c r="V192" s="609" t="str">
        <f t="shared" si="55"/>
        <v>-</v>
      </c>
      <c r="W192" s="609" t="str">
        <f t="shared" si="56"/>
        <v>-</v>
      </c>
      <c r="X192" s="609" t="str">
        <f t="shared" si="57"/>
        <v>-</v>
      </c>
      <c r="Y192" s="609" t="str">
        <f t="shared" si="58"/>
        <v>-</v>
      </c>
      <c r="AD192" s="615" t="str">
        <f t="shared" si="60"/>
        <v>-</v>
      </c>
      <c r="AE192" s="73" t="str">
        <f t="shared" si="61"/>
        <v>-</v>
      </c>
      <c r="AF192" s="608" t="str">
        <f t="shared" si="54"/>
        <v>-</v>
      </c>
      <c r="AG192" s="609" t="str">
        <f t="shared" si="50"/>
        <v>-</v>
      </c>
      <c r="AH192" s="609" t="str">
        <f t="shared" si="51"/>
        <v>-</v>
      </c>
      <c r="AI192" s="609" t="str">
        <f t="shared" si="52"/>
        <v>-</v>
      </c>
      <c r="AJ192" s="609" t="str">
        <f t="shared" si="53"/>
        <v>-</v>
      </c>
      <c r="AK192" s="247"/>
      <c r="AM192" s="452"/>
      <c r="AN192" s="452"/>
      <c r="AO192" s="452"/>
      <c r="AP192" s="452"/>
      <c r="AQ192" s="452"/>
      <c r="AR192" s="452"/>
      <c r="AS192" s="452"/>
      <c r="AT192" s="452"/>
      <c r="AV192" s="453"/>
      <c r="AW192" s="454"/>
      <c r="AX192" s="455"/>
      <c r="AY192" s="455"/>
      <c r="AZ192" s="456"/>
      <c r="BB192" s="74">
        <f t="shared" si="46"/>
        <v>0</v>
      </c>
      <c r="BC192" s="11">
        <f t="shared" si="47"/>
        <v>0</v>
      </c>
      <c r="BF192" s="324"/>
      <c r="BH192" s="74">
        <f t="shared" si="48"/>
        <v>0</v>
      </c>
      <c r="BI192" s="313">
        <f t="shared" si="49"/>
        <v>0</v>
      </c>
      <c r="BL192" s="313"/>
      <c r="BQ192" s="11"/>
      <c r="BR192" s="11"/>
      <c r="BS192" s="11"/>
      <c r="BT192" s="11"/>
      <c r="CA192" s="305"/>
      <c r="CB192" s="311"/>
      <c r="CC192" s="312"/>
    </row>
    <row r="193" spans="2:81" x14ac:dyDescent="0.25">
      <c r="B193" s="88"/>
      <c r="C193" s="87"/>
      <c r="D193" s="511"/>
      <c r="E193" s="290"/>
      <c r="N193" s="472"/>
      <c r="O193" s="89"/>
      <c r="P193" s="109"/>
      <c r="Q193" s="87"/>
      <c r="R193" s="78" t="s">
        <v>14</v>
      </c>
      <c r="S193" s="87"/>
      <c r="T193" s="78" t="s">
        <v>45</v>
      </c>
      <c r="U193" s="608" t="str">
        <f t="shared" si="59"/>
        <v>-</v>
      </c>
      <c r="V193" s="609" t="str">
        <f t="shared" si="55"/>
        <v>-</v>
      </c>
      <c r="W193" s="609" t="str">
        <f t="shared" si="56"/>
        <v>-</v>
      </c>
      <c r="X193" s="609" t="str">
        <f t="shared" si="57"/>
        <v>-</v>
      </c>
      <c r="Y193" s="609" t="str">
        <f t="shared" si="58"/>
        <v>-</v>
      </c>
      <c r="AD193" s="615" t="str">
        <f t="shared" si="60"/>
        <v>-</v>
      </c>
      <c r="AE193" s="73" t="str">
        <f t="shared" si="61"/>
        <v>-</v>
      </c>
      <c r="AF193" s="608" t="str">
        <f t="shared" si="54"/>
        <v>-</v>
      </c>
      <c r="AG193" s="609" t="str">
        <f t="shared" si="50"/>
        <v>-</v>
      </c>
      <c r="AH193" s="609" t="str">
        <f t="shared" si="51"/>
        <v>-</v>
      </c>
      <c r="AI193" s="609" t="str">
        <f t="shared" si="52"/>
        <v>-</v>
      </c>
      <c r="AJ193" s="609" t="str">
        <f t="shared" si="53"/>
        <v>-</v>
      </c>
      <c r="AK193" s="247"/>
      <c r="AM193" s="452"/>
      <c r="AN193" s="452"/>
      <c r="AO193" s="452"/>
      <c r="AP193" s="452"/>
      <c r="AQ193" s="452"/>
      <c r="AR193" s="452"/>
      <c r="AS193" s="452"/>
      <c r="AT193" s="452"/>
      <c r="AV193" s="453"/>
      <c r="AW193" s="454"/>
      <c r="AX193" s="455"/>
      <c r="AY193" s="455"/>
      <c r="AZ193" s="456"/>
      <c r="BB193" s="74">
        <f t="shared" si="46"/>
        <v>0</v>
      </c>
      <c r="BC193" s="11">
        <f t="shared" si="47"/>
        <v>0</v>
      </c>
      <c r="BF193" s="324"/>
      <c r="BH193" s="74">
        <f t="shared" si="48"/>
        <v>0</v>
      </c>
      <c r="BI193" s="313">
        <f t="shared" si="49"/>
        <v>0</v>
      </c>
      <c r="BL193" s="313"/>
      <c r="BQ193" s="11"/>
      <c r="BR193" s="11"/>
      <c r="BS193" s="11"/>
      <c r="BT193" s="11"/>
      <c r="CA193" s="305"/>
      <c r="CB193" s="311"/>
      <c r="CC193" s="312"/>
    </row>
    <row r="194" spans="2:81" x14ac:dyDescent="0.25">
      <c r="B194" s="88"/>
      <c r="C194" s="87"/>
      <c r="D194" s="511"/>
      <c r="E194" s="290"/>
      <c r="N194" s="472"/>
      <c r="O194" s="89"/>
      <c r="P194" s="109"/>
      <c r="Q194" s="87"/>
      <c r="R194" s="78" t="s">
        <v>14</v>
      </c>
      <c r="S194" s="87"/>
      <c r="T194" s="78" t="s">
        <v>45</v>
      </c>
      <c r="U194" s="608" t="str">
        <f t="shared" si="59"/>
        <v>-</v>
      </c>
      <c r="V194" s="609" t="str">
        <f t="shared" si="55"/>
        <v>-</v>
      </c>
      <c r="W194" s="609" t="str">
        <f t="shared" si="56"/>
        <v>-</v>
      </c>
      <c r="X194" s="609" t="str">
        <f t="shared" si="57"/>
        <v>-</v>
      </c>
      <c r="Y194" s="609" t="str">
        <f t="shared" si="58"/>
        <v>-</v>
      </c>
      <c r="AD194" s="615" t="str">
        <f t="shared" si="60"/>
        <v>-</v>
      </c>
      <c r="AE194" s="73" t="str">
        <f t="shared" si="61"/>
        <v>-</v>
      </c>
      <c r="AF194" s="608" t="str">
        <f t="shared" si="54"/>
        <v>-</v>
      </c>
      <c r="AG194" s="609" t="str">
        <f t="shared" si="50"/>
        <v>-</v>
      </c>
      <c r="AH194" s="609" t="str">
        <f t="shared" si="51"/>
        <v>-</v>
      </c>
      <c r="AI194" s="609" t="str">
        <f t="shared" si="52"/>
        <v>-</v>
      </c>
      <c r="AJ194" s="609" t="str">
        <f t="shared" si="53"/>
        <v>-</v>
      </c>
      <c r="AK194" s="247"/>
      <c r="AM194" s="452"/>
      <c r="AN194" s="452"/>
      <c r="AO194" s="452"/>
      <c r="AP194" s="452"/>
      <c r="AQ194" s="452"/>
      <c r="AR194" s="452"/>
      <c r="AS194" s="452"/>
      <c r="AT194" s="452"/>
      <c r="AV194" s="453"/>
      <c r="AW194" s="454"/>
      <c r="AX194" s="455"/>
      <c r="AY194" s="455"/>
      <c r="AZ194" s="456"/>
      <c r="BB194" s="74">
        <f t="shared" si="46"/>
        <v>0</v>
      </c>
      <c r="BC194" s="11">
        <f t="shared" si="47"/>
        <v>0</v>
      </c>
      <c r="BF194" s="324"/>
      <c r="BH194" s="74">
        <f t="shared" si="48"/>
        <v>0</v>
      </c>
      <c r="BI194" s="313">
        <f t="shared" si="49"/>
        <v>0</v>
      </c>
      <c r="BL194" s="313"/>
      <c r="BQ194" s="11"/>
      <c r="BR194" s="11"/>
      <c r="BS194" s="11"/>
      <c r="BT194" s="11"/>
      <c r="CA194" s="305"/>
      <c r="CB194" s="311"/>
      <c r="CC194" s="312"/>
    </row>
    <row r="195" spans="2:81" x14ac:dyDescent="0.25">
      <c r="B195" s="88"/>
      <c r="C195" s="87"/>
      <c r="D195" s="511"/>
      <c r="E195" s="290"/>
      <c r="N195" s="472"/>
      <c r="O195" s="89"/>
      <c r="P195" s="109"/>
      <c r="Q195" s="87"/>
      <c r="R195" s="78" t="s">
        <v>14</v>
      </c>
      <c r="S195" s="87"/>
      <c r="T195" s="78" t="s">
        <v>45</v>
      </c>
      <c r="U195" s="608" t="str">
        <f t="shared" si="59"/>
        <v>-</v>
      </c>
      <c r="V195" s="609" t="str">
        <f t="shared" si="55"/>
        <v>-</v>
      </c>
      <c r="W195" s="609" t="str">
        <f t="shared" si="56"/>
        <v>-</v>
      </c>
      <c r="X195" s="609" t="str">
        <f t="shared" si="57"/>
        <v>-</v>
      </c>
      <c r="Y195" s="609" t="str">
        <f t="shared" si="58"/>
        <v>-</v>
      </c>
      <c r="AD195" s="615" t="str">
        <f t="shared" si="60"/>
        <v>-</v>
      </c>
      <c r="AE195" s="73" t="str">
        <f t="shared" si="61"/>
        <v>-</v>
      </c>
      <c r="AF195" s="608" t="str">
        <f t="shared" si="54"/>
        <v>-</v>
      </c>
      <c r="AG195" s="609" t="str">
        <f t="shared" si="50"/>
        <v>-</v>
      </c>
      <c r="AH195" s="609" t="str">
        <f t="shared" si="51"/>
        <v>-</v>
      </c>
      <c r="AI195" s="609" t="str">
        <f t="shared" si="52"/>
        <v>-</v>
      </c>
      <c r="AJ195" s="609" t="str">
        <f t="shared" si="53"/>
        <v>-</v>
      </c>
      <c r="AK195" s="247"/>
      <c r="AM195" s="452"/>
      <c r="AN195" s="452"/>
      <c r="AO195" s="452"/>
      <c r="AP195" s="452"/>
      <c r="AQ195" s="452"/>
      <c r="AR195" s="452"/>
      <c r="AS195" s="452"/>
      <c r="AT195" s="452"/>
      <c r="AV195" s="453"/>
      <c r="AW195" s="454"/>
      <c r="AX195" s="455"/>
      <c r="AY195" s="455"/>
      <c r="AZ195" s="456"/>
      <c r="BB195" s="74">
        <f t="shared" ref="BB195:BB258" si="62">IFERROR((AO195*10)+AP195, "--")</f>
        <v>0</v>
      </c>
      <c r="BC195" s="11">
        <f t="shared" ref="BC195:BC258" si="63">AQ195</f>
        <v>0</v>
      </c>
      <c r="BF195" s="324"/>
      <c r="BH195" s="74">
        <f t="shared" ref="BH195:BH258" si="64">IFERROR((AX195*10)+AY195, "--")</f>
        <v>0</v>
      </c>
      <c r="BI195" s="313">
        <f t="shared" ref="BI195:BI258" si="65">AZ195</f>
        <v>0</v>
      </c>
      <c r="BL195" s="313"/>
      <c r="BQ195" s="11"/>
      <c r="BR195" s="11"/>
      <c r="BS195" s="11"/>
      <c r="BT195" s="11"/>
      <c r="CA195" s="305"/>
      <c r="CB195" s="311"/>
      <c r="CC195" s="312"/>
    </row>
    <row r="196" spans="2:81" x14ac:dyDescent="0.25">
      <c r="B196" s="88"/>
      <c r="C196" s="87"/>
      <c r="D196" s="511"/>
      <c r="E196" s="290"/>
      <c r="N196" s="472"/>
      <c r="O196" s="89"/>
      <c r="P196" s="109"/>
      <c r="Q196" s="87"/>
      <c r="R196" s="78" t="s">
        <v>14</v>
      </c>
      <c r="S196" s="87"/>
      <c r="T196" s="78" t="s">
        <v>45</v>
      </c>
      <c r="U196" s="608" t="str">
        <f t="shared" si="59"/>
        <v>-</v>
      </c>
      <c r="V196" s="609" t="str">
        <f t="shared" si="55"/>
        <v>-</v>
      </c>
      <c r="W196" s="609" t="str">
        <f t="shared" si="56"/>
        <v>-</v>
      </c>
      <c r="X196" s="609" t="str">
        <f t="shared" si="57"/>
        <v>-</v>
      </c>
      <c r="Y196" s="609" t="str">
        <f t="shared" si="58"/>
        <v>-</v>
      </c>
      <c r="AD196" s="615" t="str">
        <f t="shared" si="60"/>
        <v>-</v>
      </c>
      <c r="AE196" s="73" t="str">
        <f t="shared" si="61"/>
        <v>-</v>
      </c>
      <c r="AF196" s="608" t="str">
        <f t="shared" si="54"/>
        <v>-</v>
      </c>
      <c r="AG196" s="609" t="str">
        <f t="shared" si="50"/>
        <v>-</v>
      </c>
      <c r="AH196" s="609" t="str">
        <f t="shared" si="51"/>
        <v>-</v>
      </c>
      <c r="AI196" s="609" t="str">
        <f t="shared" si="52"/>
        <v>-</v>
      </c>
      <c r="AJ196" s="609" t="str">
        <f t="shared" si="53"/>
        <v>-</v>
      </c>
      <c r="AK196" s="247"/>
      <c r="AM196" s="452"/>
      <c r="AN196" s="452"/>
      <c r="AO196" s="452"/>
      <c r="AP196" s="452"/>
      <c r="AQ196" s="452"/>
      <c r="AR196" s="452"/>
      <c r="AS196" s="452"/>
      <c r="AT196" s="452"/>
      <c r="AV196" s="453"/>
      <c r="AW196" s="454"/>
      <c r="AX196" s="455"/>
      <c r="AY196" s="455"/>
      <c r="AZ196" s="456"/>
      <c r="BB196" s="74">
        <f t="shared" si="62"/>
        <v>0</v>
      </c>
      <c r="BC196" s="11">
        <f t="shared" si="63"/>
        <v>0</v>
      </c>
      <c r="BF196" s="324"/>
      <c r="BH196" s="74">
        <f t="shared" si="64"/>
        <v>0</v>
      </c>
      <c r="BI196" s="313">
        <f t="shared" si="65"/>
        <v>0</v>
      </c>
      <c r="BL196" s="313"/>
      <c r="BQ196" s="11"/>
      <c r="BR196" s="11"/>
      <c r="BS196" s="11"/>
      <c r="BT196" s="11"/>
      <c r="CA196" s="305"/>
      <c r="CB196" s="311"/>
      <c r="CC196" s="312"/>
    </row>
    <row r="197" spans="2:81" x14ac:dyDescent="0.25">
      <c r="B197" s="88"/>
      <c r="C197" s="87"/>
      <c r="D197" s="511"/>
      <c r="E197" s="290"/>
      <c r="N197" s="472"/>
      <c r="O197" s="89"/>
      <c r="P197" s="109"/>
      <c r="Q197" s="87"/>
      <c r="R197" s="78" t="s">
        <v>14</v>
      </c>
      <c r="S197" s="87"/>
      <c r="T197" s="78" t="s">
        <v>45</v>
      </c>
      <c r="U197" s="608" t="str">
        <f t="shared" si="59"/>
        <v>-</v>
      </c>
      <c r="V197" s="609" t="str">
        <f t="shared" si="55"/>
        <v>-</v>
      </c>
      <c r="W197" s="609" t="str">
        <f t="shared" si="56"/>
        <v>-</v>
      </c>
      <c r="X197" s="609" t="str">
        <f t="shared" si="57"/>
        <v>-</v>
      </c>
      <c r="Y197" s="609" t="str">
        <f t="shared" si="58"/>
        <v>-</v>
      </c>
      <c r="AD197" s="615" t="str">
        <f t="shared" si="60"/>
        <v>-</v>
      </c>
      <c r="AE197" s="73" t="str">
        <f t="shared" si="61"/>
        <v>-</v>
      </c>
      <c r="AF197" s="608" t="str">
        <f t="shared" si="54"/>
        <v>-</v>
      </c>
      <c r="AG197" s="609" t="str">
        <f t="shared" ref="AG197:AG260" si="66">IF(AF197=$Q$3, AE197, "-")</f>
        <v>-</v>
      </c>
      <c r="AH197" s="609" t="str">
        <f t="shared" ref="AH197:AH260" si="67">IF(AF197=$R$3, AE197, "-")</f>
        <v>-</v>
      </c>
      <c r="AI197" s="609" t="str">
        <f t="shared" ref="AI197:AI243" si="68">IF(AF197=$S$3, AE197, "-")</f>
        <v>-</v>
      </c>
      <c r="AJ197" s="609" t="str">
        <f t="shared" ref="AJ197:AJ260" si="69">IF(AF197=$T$3, AE197, "-")</f>
        <v>-</v>
      </c>
      <c r="AK197" s="247"/>
      <c r="AM197" s="452"/>
      <c r="AN197" s="452"/>
      <c r="AO197" s="452"/>
      <c r="AP197" s="452"/>
      <c r="AQ197" s="452"/>
      <c r="AR197" s="452"/>
      <c r="AS197" s="452"/>
      <c r="AT197" s="452"/>
      <c r="AV197" s="453"/>
      <c r="AW197" s="454"/>
      <c r="AX197" s="455"/>
      <c r="AY197" s="455"/>
      <c r="AZ197" s="456"/>
      <c r="BB197" s="74">
        <f t="shared" si="62"/>
        <v>0</v>
      </c>
      <c r="BC197" s="11">
        <f t="shared" si="63"/>
        <v>0</v>
      </c>
      <c r="BF197" s="324"/>
      <c r="BH197" s="74">
        <f t="shared" si="64"/>
        <v>0</v>
      </c>
      <c r="BI197" s="313">
        <f t="shared" si="65"/>
        <v>0</v>
      </c>
      <c r="BL197" s="313"/>
      <c r="BQ197" s="11"/>
      <c r="BR197" s="11"/>
      <c r="BS197" s="11"/>
      <c r="BT197" s="11"/>
      <c r="CA197" s="305"/>
      <c r="CB197" s="311"/>
      <c r="CC197" s="312"/>
    </row>
    <row r="198" spans="2:81" x14ac:dyDescent="0.25">
      <c r="B198" s="88"/>
      <c r="C198" s="87"/>
      <c r="D198" s="511"/>
      <c r="E198" s="290"/>
      <c r="N198" s="472"/>
      <c r="O198" s="89"/>
      <c r="P198" s="109"/>
      <c r="Q198" s="87"/>
      <c r="R198" s="78" t="s">
        <v>14</v>
      </c>
      <c r="S198" s="87"/>
      <c r="T198" s="78" t="s">
        <v>45</v>
      </c>
      <c r="U198" s="608" t="str">
        <f t="shared" si="59"/>
        <v>-</v>
      </c>
      <c r="V198" s="609" t="str">
        <f t="shared" si="55"/>
        <v>-</v>
      </c>
      <c r="W198" s="609" t="str">
        <f t="shared" si="56"/>
        <v>-</v>
      </c>
      <c r="X198" s="609" t="str">
        <f t="shared" si="57"/>
        <v>-</v>
      </c>
      <c r="Y198" s="609" t="str">
        <f t="shared" si="58"/>
        <v>-</v>
      </c>
      <c r="AD198" s="615" t="str">
        <f t="shared" si="60"/>
        <v>-</v>
      </c>
      <c r="AE198" s="73" t="str">
        <f t="shared" si="61"/>
        <v>-</v>
      </c>
      <c r="AF198" s="608" t="str">
        <f t="shared" ref="AF198:AF261" si="70">IF(ISNUMBER(AE198), HOUR(AD198), "-")</f>
        <v>-</v>
      </c>
      <c r="AG198" s="609" t="str">
        <f t="shared" si="66"/>
        <v>-</v>
      </c>
      <c r="AH198" s="609" t="str">
        <f t="shared" si="67"/>
        <v>-</v>
      </c>
      <c r="AI198" s="609" t="str">
        <f t="shared" si="68"/>
        <v>-</v>
      </c>
      <c r="AJ198" s="609" t="str">
        <f t="shared" si="69"/>
        <v>-</v>
      </c>
      <c r="AK198" s="247"/>
      <c r="AM198" s="452"/>
      <c r="AN198" s="452"/>
      <c r="AO198" s="452"/>
      <c r="AP198" s="452"/>
      <c r="AQ198" s="452"/>
      <c r="AR198" s="452"/>
      <c r="AS198" s="452"/>
      <c r="AT198" s="452"/>
      <c r="AV198" s="453"/>
      <c r="AW198" s="454"/>
      <c r="AX198" s="455"/>
      <c r="AY198" s="455"/>
      <c r="AZ198" s="456"/>
      <c r="BB198" s="74">
        <f t="shared" si="62"/>
        <v>0</v>
      </c>
      <c r="BC198" s="11">
        <f t="shared" si="63"/>
        <v>0</v>
      </c>
      <c r="BF198" s="324"/>
      <c r="BH198" s="74">
        <f t="shared" si="64"/>
        <v>0</v>
      </c>
      <c r="BI198" s="313">
        <f t="shared" si="65"/>
        <v>0</v>
      </c>
      <c r="BL198" s="313"/>
      <c r="BQ198" s="11"/>
      <c r="BR198" s="11"/>
      <c r="BS198" s="11"/>
      <c r="BT198" s="11"/>
      <c r="CA198" s="305"/>
      <c r="CB198" s="311"/>
      <c r="CC198" s="312"/>
    </row>
    <row r="199" spans="2:81" x14ac:dyDescent="0.25">
      <c r="B199" s="88"/>
      <c r="C199" s="87"/>
      <c r="D199" s="511"/>
      <c r="E199" s="290"/>
      <c r="N199" s="472"/>
      <c r="O199" s="89"/>
      <c r="P199" s="109"/>
      <c r="Q199" s="87"/>
      <c r="R199" s="78" t="s">
        <v>14</v>
      </c>
      <c r="S199" s="87"/>
      <c r="T199" s="78" t="s">
        <v>45</v>
      </c>
      <c r="U199" s="608" t="str">
        <f t="shared" si="59"/>
        <v>-</v>
      </c>
      <c r="V199" s="609" t="str">
        <f t="shared" si="55"/>
        <v>-</v>
      </c>
      <c r="W199" s="609" t="str">
        <f t="shared" si="56"/>
        <v>-</v>
      </c>
      <c r="X199" s="609" t="str">
        <f t="shared" si="57"/>
        <v>-</v>
      </c>
      <c r="Y199" s="609" t="str">
        <f t="shared" si="58"/>
        <v>-</v>
      </c>
      <c r="AD199" s="615" t="str">
        <f t="shared" si="60"/>
        <v>-</v>
      </c>
      <c r="AE199" s="73" t="str">
        <f t="shared" si="61"/>
        <v>-</v>
      </c>
      <c r="AF199" s="608" t="str">
        <f t="shared" si="70"/>
        <v>-</v>
      </c>
      <c r="AG199" s="609" t="str">
        <f t="shared" si="66"/>
        <v>-</v>
      </c>
      <c r="AH199" s="609" t="str">
        <f t="shared" si="67"/>
        <v>-</v>
      </c>
      <c r="AI199" s="609" t="str">
        <f t="shared" si="68"/>
        <v>-</v>
      </c>
      <c r="AJ199" s="609" t="str">
        <f t="shared" si="69"/>
        <v>-</v>
      </c>
      <c r="AK199" s="247"/>
      <c r="AM199" s="452"/>
      <c r="AN199" s="452"/>
      <c r="AO199" s="452"/>
      <c r="AP199" s="452"/>
      <c r="AQ199" s="452"/>
      <c r="AR199" s="452"/>
      <c r="AS199" s="452"/>
      <c r="AT199" s="452"/>
      <c r="AV199" s="453"/>
      <c r="AW199" s="454"/>
      <c r="AX199" s="455"/>
      <c r="AY199" s="455"/>
      <c r="AZ199" s="456"/>
      <c r="BB199" s="74">
        <f t="shared" si="62"/>
        <v>0</v>
      </c>
      <c r="BC199" s="11">
        <f t="shared" si="63"/>
        <v>0</v>
      </c>
      <c r="BF199" s="324"/>
      <c r="BH199" s="74">
        <f t="shared" si="64"/>
        <v>0</v>
      </c>
      <c r="BI199" s="313">
        <f t="shared" si="65"/>
        <v>0</v>
      </c>
      <c r="BL199" s="313"/>
      <c r="BQ199" s="11"/>
      <c r="BR199" s="11"/>
      <c r="BS199" s="11"/>
      <c r="BT199" s="11"/>
      <c r="CA199" s="305"/>
      <c r="CB199" s="311"/>
      <c r="CC199" s="312"/>
    </row>
    <row r="200" spans="2:81" x14ac:dyDescent="0.25">
      <c r="B200" s="88"/>
      <c r="C200" s="87"/>
      <c r="D200" s="511"/>
      <c r="E200" s="290"/>
      <c r="N200" s="472"/>
      <c r="O200" s="89"/>
      <c r="P200" s="109"/>
      <c r="Q200" s="87"/>
      <c r="R200" s="78" t="s">
        <v>14</v>
      </c>
      <c r="S200" s="87"/>
      <c r="T200" s="78" t="s">
        <v>45</v>
      </c>
      <c r="U200" s="608" t="str">
        <f t="shared" si="59"/>
        <v>-</v>
      </c>
      <c r="V200" s="609" t="str">
        <f t="shared" si="55"/>
        <v>-</v>
      </c>
      <c r="W200" s="609" t="str">
        <f t="shared" si="56"/>
        <v>-</v>
      </c>
      <c r="X200" s="609" t="str">
        <f t="shared" si="57"/>
        <v>-</v>
      </c>
      <c r="Y200" s="609" t="str">
        <f t="shared" si="58"/>
        <v>-</v>
      </c>
      <c r="AD200" s="615" t="str">
        <f t="shared" si="60"/>
        <v>-</v>
      </c>
      <c r="AE200" s="73" t="str">
        <f t="shared" si="61"/>
        <v>-</v>
      </c>
      <c r="AF200" s="608" t="str">
        <f t="shared" si="70"/>
        <v>-</v>
      </c>
      <c r="AG200" s="609" t="str">
        <f t="shared" si="66"/>
        <v>-</v>
      </c>
      <c r="AH200" s="609" t="str">
        <f t="shared" si="67"/>
        <v>-</v>
      </c>
      <c r="AI200" s="609" t="str">
        <f t="shared" si="68"/>
        <v>-</v>
      </c>
      <c r="AJ200" s="609" t="str">
        <f t="shared" si="69"/>
        <v>-</v>
      </c>
      <c r="AK200" s="247"/>
      <c r="AM200" s="452"/>
      <c r="AN200" s="452"/>
      <c r="AO200" s="452"/>
      <c r="AP200" s="452"/>
      <c r="AQ200" s="452"/>
      <c r="AR200" s="452"/>
      <c r="AS200" s="452"/>
      <c r="AT200" s="452"/>
      <c r="AV200" s="453"/>
      <c r="AW200" s="454"/>
      <c r="AX200" s="455"/>
      <c r="AY200" s="455"/>
      <c r="AZ200" s="456"/>
      <c r="BB200" s="74">
        <f t="shared" si="62"/>
        <v>0</v>
      </c>
      <c r="BC200" s="11">
        <f t="shared" si="63"/>
        <v>0</v>
      </c>
      <c r="BF200" s="324"/>
      <c r="BH200" s="74">
        <f t="shared" si="64"/>
        <v>0</v>
      </c>
      <c r="BI200" s="313">
        <f t="shared" si="65"/>
        <v>0</v>
      </c>
      <c r="BL200" s="313"/>
      <c r="BQ200" s="11"/>
      <c r="BR200" s="11"/>
      <c r="BS200" s="11"/>
      <c r="BT200" s="11"/>
      <c r="CA200" s="305"/>
      <c r="CB200" s="311"/>
      <c r="CC200" s="312"/>
    </row>
    <row r="201" spans="2:81" x14ac:dyDescent="0.25">
      <c r="B201" s="88"/>
      <c r="C201" s="87"/>
      <c r="D201" s="511"/>
      <c r="E201" s="290"/>
      <c r="N201" s="472"/>
      <c r="O201" s="89"/>
      <c r="P201" s="109"/>
      <c r="Q201" s="87"/>
      <c r="R201" s="78" t="s">
        <v>14</v>
      </c>
      <c r="S201" s="87"/>
      <c r="T201" s="78" t="s">
        <v>45</v>
      </c>
      <c r="U201" s="608" t="str">
        <f t="shared" si="59"/>
        <v>-</v>
      </c>
      <c r="V201" s="609" t="str">
        <f t="shared" si="55"/>
        <v>-</v>
      </c>
      <c r="W201" s="609" t="str">
        <f t="shared" si="56"/>
        <v>-</v>
      </c>
      <c r="X201" s="609" t="str">
        <f t="shared" si="57"/>
        <v>-</v>
      </c>
      <c r="Y201" s="609" t="str">
        <f t="shared" si="58"/>
        <v>-</v>
      </c>
      <c r="AD201" s="615" t="str">
        <f t="shared" si="60"/>
        <v>-</v>
      </c>
      <c r="AE201" s="73" t="str">
        <f t="shared" si="61"/>
        <v>-</v>
      </c>
      <c r="AF201" s="608" t="str">
        <f t="shared" si="70"/>
        <v>-</v>
      </c>
      <c r="AG201" s="609" t="str">
        <f t="shared" si="66"/>
        <v>-</v>
      </c>
      <c r="AH201" s="609" t="str">
        <f t="shared" si="67"/>
        <v>-</v>
      </c>
      <c r="AI201" s="609" t="str">
        <f t="shared" si="68"/>
        <v>-</v>
      </c>
      <c r="AJ201" s="609" t="str">
        <f t="shared" si="69"/>
        <v>-</v>
      </c>
      <c r="AK201" s="247"/>
      <c r="AM201" s="452"/>
      <c r="AN201" s="452"/>
      <c r="AO201" s="452"/>
      <c r="AP201" s="452"/>
      <c r="AQ201" s="452"/>
      <c r="AR201" s="452"/>
      <c r="AS201" s="452"/>
      <c r="AT201" s="452"/>
      <c r="AV201" s="453"/>
      <c r="AW201" s="454"/>
      <c r="AX201" s="455"/>
      <c r="AY201" s="455"/>
      <c r="AZ201" s="456"/>
      <c r="BB201" s="74">
        <f t="shared" si="62"/>
        <v>0</v>
      </c>
      <c r="BC201" s="11">
        <f t="shared" si="63"/>
        <v>0</v>
      </c>
      <c r="BF201" s="324"/>
      <c r="BH201" s="74">
        <f t="shared" si="64"/>
        <v>0</v>
      </c>
      <c r="BI201" s="313">
        <f t="shared" si="65"/>
        <v>0</v>
      </c>
      <c r="BL201" s="313"/>
      <c r="BQ201" s="11"/>
      <c r="BR201" s="11"/>
      <c r="BS201" s="11"/>
      <c r="BT201" s="11"/>
      <c r="CA201" s="305"/>
      <c r="CB201" s="311"/>
      <c r="CC201" s="312"/>
    </row>
    <row r="202" spans="2:81" x14ac:dyDescent="0.25">
      <c r="B202" s="88"/>
      <c r="C202" s="87"/>
      <c r="D202" s="511"/>
      <c r="E202" s="290"/>
      <c r="N202" s="472"/>
      <c r="O202" s="89"/>
      <c r="P202" s="109"/>
      <c r="Q202" s="87"/>
      <c r="R202" s="78" t="s">
        <v>14</v>
      </c>
      <c r="S202" s="87"/>
      <c r="T202" s="78" t="s">
        <v>45</v>
      </c>
      <c r="U202" s="608" t="str">
        <f t="shared" si="59"/>
        <v>-</v>
      </c>
      <c r="V202" s="609" t="str">
        <f t="shared" si="55"/>
        <v>-</v>
      </c>
      <c r="W202" s="609" t="str">
        <f t="shared" si="56"/>
        <v>-</v>
      </c>
      <c r="X202" s="609" t="str">
        <f t="shared" si="57"/>
        <v>-</v>
      </c>
      <c r="Y202" s="609" t="str">
        <f t="shared" si="58"/>
        <v>-</v>
      </c>
      <c r="AD202" s="615" t="str">
        <f t="shared" si="60"/>
        <v>-</v>
      </c>
      <c r="AE202" s="73" t="str">
        <f t="shared" si="61"/>
        <v>-</v>
      </c>
      <c r="AF202" s="608" t="str">
        <f t="shared" si="70"/>
        <v>-</v>
      </c>
      <c r="AG202" s="609" t="str">
        <f t="shared" si="66"/>
        <v>-</v>
      </c>
      <c r="AH202" s="609" t="str">
        <f t="shared" si="67"/>
        <v>-</v>
      </c>
      <c r="AI202" s="609" t="str">
        <f t="shared" si="68"/>
        <v>-</v>
      </c>
      <c r="AJ202" s="609" t="str">
        <f t="shared" si="69"/>
        <v>-</v>
      </c>
      <c r="AK202" s="247"/>
      <c r="AM202" s="452"/>
      <c r="AN202" s="452"/>
      <c r="AO202" s="452"/>
      <c r="AP202" s="452"/>
      <c r="AQ202" s="452"/>
      <c r="AR202" s="452"/>
      <c r="AS202" s="452"/>
      <c r="AT202" s="452"/>
      <c r="AV202" s="453"/>
      <c r="AW202" s="454"/>
      <c r="AX202" s="455"/>
      <c r="AY202" s="455"/>
      <c r="AZ202" s="456"/>
      <c r="BB202" s="74">
        <f t="shared" si="62"/>
        <v>0</v>
      </c>
      <c r="BC202" s="11">
        <f t="shared" si="63"/>
        <v>0</v>
      </c>
      <c r="BF202" s="324"/>
      <c r="BH202" s="74">
        <f t="shared" si="64"/>
        <v>0</v>
      </c>
      <c r="BI202" s="313">
        <f t="shared" si="65"/>
        <v>0</v>
      </c>
      <c r="BL202" s="313"/>
      <c r="BQ202" s="11"/>
      <c r="BR202" s="11"/>
      <c r="BS202" s="11"/>
      <c r="BT202" s="11"/>
      <c r="CA202" s="305"/>
      <c r="CB202" s="311"/>
      <c r="CC202" s="312"/>
    </row>
    <row r="203" spans="2:81" x14ac:dyDescent="0.25">
      <c r="B203" s="88"/>
      <c r="C203" s="87"/>
      <c r="D203" s="511"/>
      <c r="E203" s="290"/>
      <c r="N203" s="472"/>
      <c r="O203" s="89"/>
      <c r="P203" s="109"/>
      <c r="Q203" s="87"/>
      <c r="R203" s="78" t="s">
        <v>14</v>
      </c>
      <c r="S203" s="87"/>
      <c r="T203" s="78" t="s">
        <v>45</v>
      </c>
      <c r="U203" s="608" t="str">
        <f t="shared" si="59"/>
        <v>-</v>
      </c>
      <c r="V203" s="609" t="str">
        <f t="shared" si="55"/>
        <v>-</v>
      </c>
      <c r="W203" s="609" t="str">
        <f t="shared" si="56"/>
        <v>-</v>
      </c>
      <c r="X203" s="609" t="str">
        <f t="shared" si="57"/>
        <v>-</v>
      </c>
      <c r="Y203" s="609" t="str">
        <f t="shared" si="58"/>
        <v>-</v>
      </c>
      <c r="AD203" s="615" t="str">
        <f t="shared" si="60"/>
        <v>-</v>
      </c>
      <c r="AE203" s="73" t="str">
        <f t="shared" si="61"/>
        <v>-</v>
      </c>
      <c r="AF203" s="608" t="str">
        <f t="shared" si="70"/>
        <v>-</v>
      </c>
      <c r="AG203" s="609" t="str">
        <f t="shared" si="66"/>
        <v>-</v>
      </c>
      <c r="AH203" s="609" t="str">
        <f t="shared" si="67"/>
        <v>-</v>
      </c>
      <c r="AI203" s="609" t="str">
        <f t="shared" si="68"/>
        <v>-</v>
      </c>
      <c r="AJ203" s="609" t="str">
        <f t="shared" si="69"/>
        <v>-</v>
      </c>
      <c r="AK203" s="247"/>
      <c r="AM203" s="452"/>
      <c r="AN203" s="452"/>
      <c r="AO203" s="452"/>
      <c r="AP203" s="452"/>
      <c r="AQ203" s="452"/>
      <c r="AR203" s="452"/>
      <c r="AS203" s="452"/>
      <c r="AT203" s="452"/>
      <c r="AV203" s="453"/>
      <c r="AW203" s="454"/>
      <c r="AX203" s="455"/>
      <c r="AY203" s="455"/>
      <c r="AZ203" s="456"/>
      <c r="BB203" s="74">
        <f t="shared" si="62"/>
        <v>0</v>
      </c>
      <c r="BC203" s="11">
        <f t="shared" si="63"/>
        <v>0</v>
      </c>
      <c r="BF203" s="324"/>
      <c r="BH203" s="74">
        <f t="shared" si="64"/>
        <v>0</v>
      </c>
      <c r="BI203" s="313">
        <f t="shared" si="65"/>
        <v>0</v>
      </c>
      <c r="BL203" s="313"/>
      <c r="BQ203" s="11"/>
      <c r="BR203" s="11"/>
      <c r="BS203" s="11"/>
      <c r="BT203" s="11"/>
      <c r="CA203" s="305"/>
      <c r="CB203" s="311"/>
      <c r="CC203" s="312"/>
    </row>
    <row r="204" spans="2:81" x14ac:dyDescent="0.25">
      <c r="B204" s="88"/>
      <c r="C204" s="87"/>
      <c r="D204" s="511"/>
      <c r="E204" s="290"/>
      <c r="N204" s="472"/>
      <c r="O204" s="89"/>
      <c r="P204" s="109"/>
      <c r="Q204" s="87"/>
      <c r="R204" s="78" t="s">
        <v>14</v>
      </c>
      <c r="S204" s="87"/>
      <c r="T204" s="78" t="s">
        <v>45</v>
      </c>
      <c r="U204" s="608" t="str">
        <f t="shared" si="59"/>
        <v>-</v>
      </c>
      <c r="V204" s="609" t="str">
        <f t="shared" si="55"/>
        <v>-</v>
      </c>
      <c r="W204" s="609" t="str">
        <f t="shared" si="56"/>
        <v>-</v>
      </c>
      <c r="X204" s="609" t="str">
        <f t="shared" si="57"/>
        <v>-</v>
      </c>
      <c r="Y204" s="609" t="str">
        <f t="shared" si="58"/>
        <v>-</v>
      </c>
      <c r="AD204" s="615" t="str">
        <f t="shared" si="60"/>
        <v>-</v>
      </c>
      <c r="AE204" s="73" t="str">
        <f t="shared" si="61"/>
        <v>-</v>
      </c>
      <c r="AF204" s="608" t="str">
        <f t="shared" si="70"/>
        <v>-</v>
      </c>
      <c r="AG204" s="609" t="str">
        <f t="shared" si="66"/>
        <v>-</v>
      </c>
      <c r="AH204" s="609" t="str">
        <f t="shared" si="67"/>
        <v>-</v>
      </c>
      <c r="AI204" s="609" t="str">
        <f t="shared" si="68"/>
        <v>-</v>
      </c>
      <c r="AJ204" s="609" t="str">
        <f t="shared" si="69"/>
        <v>-</v>
      </c>
      <c r="AK204" s="247"/>
      <c r="AM204" s="452"/>
      <c r="AN204" s="452"/>
      <c r="AO204" s="452"/>
      <c r="AP204" s="452"/>
      <c r="AQ204" s="452"/>
      <c r="AR204" s="452"/>
      <c r="AS204" s="452"/>
      <c r="AT204" s="452"/>
      <c r="AV204" s="453"/>
      <c r="AW204" s="454"/>
      <c r="AX204" s="455"/>
      <c r="AY204" s="455"/>
      <c r="AZ204" s="456"/>
      <c r="BB204" s="74">
        <f t="shared" si="62"/>
        <v>0</v>
      </c>
      <c r="BC204" s="11">
        <f t="shared" si="63"/>
        <v>0</v>
      </c>
      <c r="BF204" s="324"/>
      <c r="BH204" s="74">
        <f t="shared" si="64"/>
        <v>0</v>
      </c>
      <c r="BI204" s="313">
        <f t="shared" si="65"/>
        <v>0</v>
      </c>
      <c r="BL204" s="313"/>
      <c r="BQ204" s="11"/>
      <c r="BR204" s="11"/>
      <c r="BS204" s="11"/>
      <c r="BT204" s="11"/>
      <c r="CA204" s="305"/>
      <c r="CB204" s="311"/>
      <c r="CC204" s="312"/>
    </row>
    <row r="205" spans="2:81" x14ac:dyDescent="0.25">
      <c r="B205" s="88"/>
      <c r="C205" s="87"/>
      <c r="D205" s="511"/>
      <c r="E205" s="290"/>
      <c r="N205" s="472"/>
      <c r="O205" s="89"/>
      <c r="P205" s="109"/>
      <c r="Q205" s="87"/>
      <c r="R205" s="78" t="s">
        <v>14</v>
      </c>
      <c r="S205" s="87"/>
      <c r="T205" s="78" t="s">
        <v>45</v>
      </c>
      <c r="U205" s="608" t="str">
        <f t="shared" si="59"/>
        <v>-</v>
      </c>
      <c r="V205" s="609" t="str">
        <f t="shared" si="55"/>
        <v>-</v>
      </c>
      <c r="W205" s="609" t="str">
        <f t="shared" si="56"/>
        <v>-</v>
      </c>
      <c r="X205" s="609" t="str">
        <f t="shared" si="57"/>
        <v>-</v>
      </c>
      <c r="Y205" s="609" t="str">
        <f t="shared" si="58"/>
        <v>-</v>
      </c>
      <c r="AD205" s="615" t="str">
        <f t="shared" si="60"/>
        <v>-</v>
      </c>
      <c r="AE205" s="73" t="str">
        <f t="shared" si="61"/>
        <v>-</v>
      </c>
      <c r="AF205" s="608" t="str">
        <f t="shared" si="70"/>
        <v>-</v>
      </c>
      <c r="AG205" s="609" t="str">
        <f t="shared" si="66"/>
        <v>-</v>
      </c>
      <c r="AH205" s="609" t="str">
        <f t="shared" si="67"/>
        <v>-</v>
      </c>
      <c r="AI205" s="609" t="str">
        <f t="shared" si="68"/>
        <v>-</v>
      </c>
      <c r="AJ205" s="609" t="str">
        <f t="shared" si="69"/>
        <v>-</v>
      </c>
      <c r="AK205" s="247"/>
      <c r="AM205" s="452"/>
      <c r="AN205" s="452"/>
      <c r="AO205" s="452"/>
      <c r="AP205" s="452"/>
      <c r="AQ205" s="452"/>
      <c r="AR205" s="452"/>
      <c r="AS205" s="452"/>
      <c r="AT205" s="452"/>
      <c r="AV205" s="453"/>
      <c r="AW205" s="454"/>
      <c r="AX205" s="455"/>
      <c r="AY205" s="455"/>
      <c r="AZ205" s="456"/>
      <c r="BB205" s="74">
        <f t="shared" si="62"/>
        <v>0</v>
      </c>
      <c r="BC205" s="11">
        <f t="shared" si="63"/>
        <v>0</v>
      </c>
      <c r="BF205" s="324"/>
      <c r="BH205" s="74">
        <f t="shared" si="64"/>
        <v>0</v>
      </c>
      <c r="BI205" s="313">
        <f t="shared" si="65"/>
        <v>0</v>
      </c>
      <c r="BL205" s="313"/>
      <c r="BQ205" s="11"/>
      <c r="BR205" s="11"/>
      <c r="BS205" s="11"/>
      <c r="BT205" s="11"/>
      <c r="CA205" s="305"/>
      <c r="CB205" s="311"/>
      <c r="CC205" s="312"/>
    </row>
    <row r="206" spans="2:81" x14ac:dyDescent="0.25">
      <c r="B206" s="88"/>
      <c r="C206" s="87"/>
      <c r="D206" s="511"/>
      <c r="E206" s="290"/>
      <c r="N206" s="472"/>
      <c r="O206" s="89"/>
      <c r="P206" s="109"/>
      <c r="Q206" s="87"/>
      <c r="R206" s="78" t="s">
        <v>14</v>
      </c>
      <c r="S206" s="87"/>
      <c r="T206" s="78" t="s">
        <v>45</v>
      </c>
      <c r="U206" s="608" t="str">
        <f t="shared" si="59"/>
        <v>-</v>
      </c>
      <c r="V206" s="609" t="str">
        <f t="shared" si="55"/>
        <v>-</v>
      </c>
      <c r="W206" s="609" t="str">
        <f t="shared" si="56"/>
        <v>-</v>
      </c>
      <c r="X206" s="609" t="str">
        <f t="shared" si="57"/>
        <v>-</v>
      </c>
      <c r="Y206" s="609" t="str">
        <f t="shared" si="58"/>
        <v>-</v>
      </c>
      <c r="AD206" s="615" t="str">
        <f t="shared" si="60"/>
        <v>-</v>
      </c>
      <c r="AE206" s="73" t="str">
        <f t="shared" si="61"/>
        <v>-</v>
      </c>
      <c r="AF206" s="608" t="str">
        <f t="shared" si="70"/>
        <v>-</v>
      </c>
      <c r="AG206" s="609" t="str">
        <f t="shared" si="66"/>
        <v>-</v>
      </c>
      <c r="AH206" s="609" t="str">
        <f t="shared" si="67"/>
        <v>-</v>
      </c>
      <c r="AI206" s="609" t="str">
        <f t="shared" si="68"/>
        <v>-</v>
      </c>
      <c r="AJ206" s="609" t="str">
        <f t="shared" si="69"/>
        <v>-</v>
      </c>
      <c r="AK206" s="247"/>
      <c r="AM206" s="452"/>
      <c r="AN206" s="452"/>
      <c r="AO206" s="452"/>
      <c r="AP206" s="452"/>
      <c r="AQ206" s="452"/>
      <c r="AR206" s="452"/>
      <c r="AS206" s="452"/>
      <c r="AT206" s="452"/>
      <c r="AV206" s="453"/>
      <c r="AW206" s="454"/>
      <c r="AX206" s="455"/>
      <c r="AY206" s="455"/>
      <c r="AZ206" s="456"/>
      <c r="BB206" s="74">
        <f t="shared" si="62"/>
        <v>0</v>
      </c>
      <c r="BC206" s="11">
        <f t="shared" si="63"/>
        <v>0</v>
      </c>
      <c r="BF206" s="324"/>
      <c r="BH206" s="74">
        <f t="shared" si="64"/>
        <v>0</v>
      </c>
      <c r="BI206" s="313">
        <f t="shared" si="65"/>
        <v>0</v>
      </c>
      <c r="BL206" s="313"/>
      <c r="BQ206" s="11"/>
      <c r="BR206" s="11"/>
      <c r="BS206" s="11"/>
      <c r="BT206" s="11"/>
      <c r="CA206" s="305"/>
      <c r="CB206" s="311"/>
      <c r="CC206" s="312"/>
    </row>
    <row r="207" spans="2:81" x14ac:dyDescent="0.25">
      <c r="B207" s="88"/>
      <c r="C207" s="87"/>
      <c r="D207" s="511"/>
      <c r="E207" s="290"/>
      <c r="N207" s="472"/>
      <c r="O207" s="89"/>
      <c r="P207" s="109"/>
      <c r="Q207" s="87"/>
      <c r="R207" s="78" t="s">
        <v>14</v>
      </c>
      <c r="S207" s="87"/>
      <c r="T207" s="78" t="s">
        <v>45</v>
      </c>
      <c r="U207" s="608" t="str">
        <f t="shared" si="59"/>
        <v>-</v>
      </c>
      <c r="V207" s="609" t="str">
        <f t="shared" si="55"/>
        <v>-</v>
      </c>
      <c r="W207" s="609" t="str">
        <f t="shared" si="56"/>
        <v>-</v>
      </c>
      <c r="X207" s="609" t="str">
        <f t="shared" si="57"/>
        <v>-</v>
      </c>
      <c r="Y207" s="609" t="str">
        <f t="shared" si="58"/>
        <v>-</v>
      </c>
      <c r="AD207" s="615" t="str">
        <f t="shared" si="60"/>
        <v>-</v>
      </c>
      <c r="AE207" s="73" t="str">
        <f t="shared" si="61"/>
        <v>-</v>
      </c>
      <c r="AF207" s="608" t="str">
        <f t="shared" si="70"/>
        <v>-</v>
      </c>
      <c r="AG207" s="609" t="str">
        <f t="shared" si="66"/>
        <v>-</v>
      </c>
      <c r="AH207" s="609" t="str">
        <f t="shared" si="67"/>
        <v>-</v>
      </c>
      <c r="AI207" s="609" t="str">
        <f t="shared" si="68"/>
        <v>-</v>
      </c>
      <c r="AJ207" s="609" t="str">
        <f t="shared" si="69"/>
        <v>-</v>
      </c>
      <c r="AK207" s="247"/>
      <c r="AM207" s="452"/>
      <c r="AN207" s="452"/>
      <c r="AO207" s="452"/>
      <c r="AP207" s="452"/>
      <c r="AQ207" s="452"/>
      <c r="AR207" s="452"/>
      <c r="AS207" s="452"/>
      <c r="AT207" s="452"/>
      <c r="AV207" s="453"/>
      <c r="AW207" s="454"/>
      <c r="AX207" s="455"/>
      <c r="AY207" s="455"/>
      <c r="AZ207" s="456"/>
      <c r="BB207" s="74">
        <f t="shared" si="62"/>
        <v>0</v>
      </c>
      <c r="BC207" s="11">
        <f t="shared" si="63"/>
        <v>0</v>
      </c>
      <c r="BF207" s="324"/>
      <c r="BH207" s="74">
        <f t="shared" si="64"/>
        <v>0</v>
      </c>
      <c r="BI207" s="313">
        <f t="shared" si="65"/>
        <v>0</v>
      </c>
      <c r="BL207" s="313"/>
      <c r="BQ207" s="11"/>
      <c r="BR207" s="11"/>
      <c r="BS207" s="11"/>
      <c r="BT207" s="11"/>
      <c r="CA207" s="305"/>
      <c r="CB207" s="311"/>
      <c r="CC207" s="312"/>
    </row>
    <row r="208" spans="2:81" x14ac:dyDescent="0.25">
      <c r="B208" s="88"/>
      <c r="C208" s="87"/>
      <c r="D208" s="511"/>
      <c r="E208" s="290"/>
      <c r="N208" s="472"/>
      <c r="O208" s="89"/>
      <c r="P208" s="109"/>
      <c r="Q208" s="87"/>
      <c r="R208" s="78" t="s">
        <v>14</v>
      </c>
      <c r="S208" s="87"/>
      <c r="T208" s="78" t="s">
        <v>45</v>
      </c>
      <c r="U208" s="608" t="str">
        <f t="shared" si="59"/>
        <v>-</v>
      </c>
      <c r="V208" s="609" t="str">
        <f t="shared" si="55"/>
        <v>-</v>
      </c>
      <c r="W208" s="609" t="str">
        <f t="shared" si="56"/>
        <v>-</v>
      </c>
      <c r="X208" s="609" t="str">
        <f t="shared" si="57"/>
        <v>-</v>
      </c>
      <c r="Y208" s="609" t="str">
        <f t="shared" si="58"/>
        <v>-</v>
      </c>
      <c r="AD208" s="615" t="str">
        <f t="shared" si="60"/>
        <v>-</v>
      </c>
      <c r="AE208" s="73" t="str">
        <f t="shared" si="61"/>
        <v>-</v>
      </c>
      <c r="AF208" s="608" t="str">
        <f t="shared" si="70"/>
        <v>-</v>
      </c>
      <c r="AG208" s="609" t="str">
        <f t="shared" si="66"/>
        <v>-</v>
      </c>
      <c r="AH208" s="609" t="str">
        <f t="shared" si="67"/>
        <v>-</v>
      </c>
      <c r="AI208" s="609" t="str">
        <f t="shared" si="68"/>
        <v>-</v>
      </c>
      <c r="AJ208" s="609" t="str">
        <f t="shared" si="69"/>
        <v>-</v>
      </c>
      <c r="AK208" s="247"/>
      <c r="AM208" s="452"/>
      <c r="AN208" s="452"/>
      <c r="AO208" s="452"/>
      <c r="AP208" s="452"/>
      <c r="AQ208" s="452"/>
      <c r="AR208" s="452"/>
      <c r="AS208" s="452"/>
      <c r="AT208" s="452"/>
      <c r="AV208" s="453"/>
      <c r="AW208" s="454"/>
      <c r="AX208" s="455"/>
      <c r="AY208" s="455"/>
      <c r="AZ208" s="456"/>
      <c r="BB208" s="74">
        <f t="shared" si="62"/>
        <v>0</v>
      </c>
      <c r="BC208" s="11">
        <f t="shared" si="63"/>
        <v>0</v>
      </c>
      <c r="BF208" s="324"/>
      <c r="BH208" s="74">
        <f t="shared" si="64"/>
        <v>0</v>
      </c>
      <c r="BI208" s="313">
        <f t="shared" si="65"/>
        <v>0</v>
      </c>
      <c r="BL208" s="313"/>
      <c r="BQ208" s="11"/>
      <c r="BR208" s="11"/>
      <c r="BS208" s="11"/>
      <c r="BT208" s="11"/>
      <c r="CA208" s="305"/>
      <c r="CB208" s="311"/>
      <c r="CC208" s="312"/>
    </row>
    <row r="209" spans="2:81" x14ac:dyDescent="0.25">
      <c r="B209" s="88"/>
      <c r="C209" s="87"/>
      <c r="D209" s="511"/>
      <c r="E209" s="290"/>
      <c r="N209" s="472"/>
      <c r="O209" s="89"/>
      <c r="P209" s="109"/>
      <c r="Q209" s="87"/>
      <c r="R209" s="78" t="s">
        <v>14</v>
      </c>
      <c r="S209" s="87"/>
      <c r="T209" s="78" t="s">
        <v>45</v>
      </c>
      <c r="U209" s="608" t="str">
        <f t="shared" si="59"/>
        <v>-</v>
      </c>
      <c r="V209" s="609" t="str">
        <f t="shared" si="55"/>
        <v>-</v>
      </c>
      <c r="W209" s="609" t="str">
        <f t="shared" si="56"/>
        <v>-</v>
      </c>
      <c r="X209" s="609" t="str">
        <f t="shared" si="57"/>
        <v>-</v>
      </c>
      <c r="Y209" s="609" t="str">
        <f t="shared" si="58"/>
        <v>-</v>
      </c>
      <c r="AD209" s="615" t="str">
        <f t="shared" si="60"/>
        <v>-</v>
      </c>
      <c r="AE209" s="73" t="str">
        <f t="shared" si="61"/>
        <v>-</v>
      </c>
      <c r="AF209" s="608" t="str">
        <f t="shared" si="70"/>
        <v>-</v>
      </c>
      <c r="AG209" s="609" t="str">
        <f t="shared" si="66"/>
        <v>-</v>
      </c>
      <c r="AH209" s="609" t="str">
        <f t="shared" si="67"/>
        <v>-</v>
      </c>
      <c r="AI209" s="609" t="str">
        <f t="shared" si="68"/>
        <v>-</v>
      </c>
      <c r="AJ209" s="609" t="str">
        <f t="shared" si="69"/>
        <v>-</v>
      </c>
      <c r="AK209" s="247"/>
      <c r="AM209" s="452"/>
      <c r="AN209" s="452"/>
      <c r="AO209" s="452"/>
      <c r="AP209" s="452"/>
      <c r="AQ209" s="452"/>
      <c r="AR209" s="452"/>
      <c r="AS209" s="452"/>
      <c r="AT209" s="452"/>
      <c r="AV209" s="453"/>
      <c r="AW209" s="454"/>
      <c r="AX209" s="455"/>
      <c r="AY209" s="455"/>
      <c r="AZ209" s="456"/>
      <c r="BB209" s="74">
        <f t="shared" si="62"/>
        <v>0</v>
      </c>
      <c r="BC209" s="11">
        <f t="shared" si="63"/>
        <v>0</v>
      </c>
      <c r="BF209" s="324"/>
      <c r="BH209" s="74">
        <f t="shared" si="64"/>
        <v>0</v>
      </c>
      <c r="BI209" s="313">
        <f t="shared" si="65"/>
        <v>0</v>
      </c>
      <c r="BL209" s="313"/>
      <c r="BQ209" s="11"/>
      <c r="BR209" s="11"/>
      <c r="BS209" s="11"/>
      <c r="BT209" s="11"/>
      <c r="CA209" s="305"/>
      <c r="CB209" s="311"/>
      <c r="CC209" s="312"/>
    </row>
    <row r="210" spans="2:81" x14ac:dyDescent="0.25">
      <c r="B210" s="88"/>
      <c r="C210" s="87"/>
      <c r="D210" s="511"/>
      <c r="E210" s="290"/>
      <c r="N210" s="472"/>
      <c r="O210" s="89"/>
      <c r="P210" s="109"/>
      <c r="Q210" s="87"/>
      <c r="R210" s="78" t="s">
        <v>14</v>
      </c>
      <c r="S210" s="87"/>
      <c r="T210" s="78" t="s">
        <v>45</v>
      </c>
      <c r="U210" s="608" t="str">
        <f t="shared" si="59"/>
        <v>-</v>
      </c>
      <c r="V210" s="609" t="str">
        <f t="shared" si="55"/>
        <v>-</v>
      </c>
      <c r="W210" s="609" t="str">
        <f t="shared" si="56"/>
        <v>-</v>
      </c>
      <c r="X210" s="609" t="str">
        <f t="shared" si="57"/>
        <v>-</v>
      </c>
      <c r="Y210" s="609" t="str">
        <f t="shared" si="58"/>
        <v>-</v>
      </c>
      <c r="AD210" s="615" t="str">
        <f t="shared" si="60"/>
        <v>-</v>
      </c>
      <c r="AE210" s="73" t="str">
        <f t="shared" si="61"/>
        <v>-</v>
      </c>
      <c r="AF210" s="608" t="str">
        <f t="shared" si="70"/>
        <v>-</v>
      </c>
      <c r="AG210" s="609" t="str">
        <f t="shared" si="66"/>
        <v>-</v>
      </c>
      <c r="AH210" s="609" t="str">
        <f t="shared" si="67"/>
        <v>-</v>
      </c>
      <c r="AI210" s="609" t="str">
        <f t="shared" si="68"/>
        <v>-</v>
      </c>
      <c r="AJ210" s="609" t="str">
        <f t="shared" si="69"/>
        <v>-</v>
      </c>
      <c r="AK210" s="247"/>
      <c r="AM210" s="452"/>
      <c r="AN210" s="452"/>
      <c r="AO210" s="452"/>
      <c r="AP210" s="452"/>
      <c r="AQ210" s="452"/>
      <c r="AR210" s="452"/>
      <c r="AS210" s="452"/>
      <c r="AT210" s="452"/>
      <c r="AV210" s="453"/>
      <c r="AW210" s="454"/>
      <c r="AX210" s="455"/>
      <c r="AY210" s="455"/>
      <c r="AZ210" s="456"/>
      <c r="BB210" s="74">
        <f t="shared" si="62"/>
        <v>0</v>
      </c>
      <c r="BC210" s="11">
        <f t="shared" si="63"/>
        <v>0</v>
      </c>
      <c r="BF210" s="324"/>
      <c r="BH210" s="74">
        <f t="shared" si="64"/>
        <v>0</v>
      </c>
      <c r="BI210" s="313">
        <f t="shared" si="65"/>
        <v>0</v>
      </c>
      <c r="BL210" s="313"/>
      <c r="BQ210" s="11"/>
      <c r="BR210" s="11"/>
      <c r="BS210" s="11"/>
      <c r="BT210" s="11"/>
      <c r="CA210" s="305"/>
      <c r="CB210" s="311"/>
      <c r="CC210" s="312"/>
    </row>
    <row r="211" spans="2:81" x14ac:dyDescent="0.25">
      <c r="B211" s="88"/>
      <c r="C211" s="87"/>
      <c r="D211" s="511"/>
      <c r="E211" s="290"/>
      <c r="N211" s="472"/>
      <c r="O211" s="89"/>
      <c r="P211" s="109"/>
      <c r="Q211" s="87"/>
      <c r="R211" s="78" t="s">
        <v>14</v>
      </c>
      <c r="S211" s="87"/>
      <c r="T211" s="78" t="s">
        <v>45</v>
      </c>
      <c r="U211" s="608" t="str">
        <f t="shared" si="59"/>
        <v>-</v>
      </c>
      <c r="V211" s="609" t="str">
        <f t="shared" si="55"/>
        <v>-</v>
      </c>
      <c r="W211" s="609" t="str">
        <f t="shared" si="56"/>
        <v>-</v>
      </c>
      <c r="X211" s="609" t="str">
        <f t="shared" si="57"/>
        <v>-</v>
      </c>
      <c r="Y211" s="609" t="str">
        <f t="shared" si="58"/>
        <v>-</v>
      </c>
      <c r="AD211" s="615" t="str">
        <f t="shared" si="60"/>
        <v>-</v>
      </c>
      <c r="AE211" s="73" t="str">
        <f t="shared" si="61"/>
        <v>-</v>
      </c>
      <c r="AF211" s="608" t="str">
        <f t="shared" si="70"/>
        <v>-</v>
      </c>
      <c r="AG211" s="609" t="str">
        <f t="shared" si="66"/>
        <v>-</v>
      </c>
      <c r="AH211" s="609" t="str">
        <f t="shared" si="67"/>
        <v>-</v>
      </c>
      <c r="AI211" s="609" t="str">
        <f t="shared" si="68"/>
        <v>-</v>
      </c>
      <c r="AJ211" s="609" t="str">
        <f t="shared" si="69"/>
        <v>-</v>
      </c>
      <c r="AK211" s="247"/>
      <c r="AM211" s="452"/>
      <c r="AN211" s="452"/>
      <c r="AO211" s="452"/>
      <c r="AP211" s="452"/>
      <c r="AQ211" s="452"/>
      <c r="AR211" s="452"/>
      <c r="AS211" s="452"/>
      <c r="AT211" s="452"/>
      <c r="AV211" s="453"/>
      <c r="AW211" s="454"/>
      <c r="AX211" s="455"/>
      <c r="AY211" s="455"/>
      <c r="AZ211" s="456"/>
      <c r="BB211" s="74">
        <f t="shared" si="62"/>
        <v>0</v>
      </c>
      <c r="BC211" s="11">
        <f t="shared" si="63"/>
        <v>0</v>
      </c>
      <c r="BF211" s="324"/>
      <c r="BH211" s="74">
        <f t="shared" si="64"/>
        <v>0</v>
      </c>
      <c r="BI211" s="313">
        <f t="shared" si="65"/>
        <v>0</v>
      </c>
      <c r="BL211" s="313"/>
      <c r="BQ211" s="11"/>
      <c r="BR211" s="11"/>
      <c r="BS211" s="11"/>
      <c r="BT211" s="11"/>
      <c r="CA211" s="305"/>
      <c r="CB211" s="311"/>
      <c r="CC211" s="312"/>
    </row>
    <row r="212" spans="2:81" x14ac:dyDescent="0.25">
      <c r="B212" s="88"/>
      <c r="C212" s="87"/>
      <c r="D212" s="511"/>
      <c r="E212" s="290"/>
      <c r="N212" s="472"/>
      <c r="O212" s="89"/>
      <c r="P212" s="109"/>
      <c r="Q212" s="87"/>
      <c r="R212" s="78" t="s">
        <v>14</v>
      </c>
      <c r="S212" s="87"/>
      <c r="T212" s="78" t="s">
        <v>45</v>
      </c>
      <c r="U212" s="608" t="str">
        <f t="shared" si="59"/>
        <v>-</v>
      </c>
      <c r="V212" s="609" t="str">
        <f t="shared" si="55"/>
        <v>-</v>
      </c>
      <c r="W212" s="609" t="str">
        <f t="shared" si="56"/>
        <v>-</v>
      </c>
      <c r="X212" s="609" t="str">
        <f t="shared" si="57"/>
        <v>-</v>
      </c>
      <c r="Y212" s="609" t="str">
        <f t="shared" si="58"/>
        <v>-</v>
      </c>
      <c r="AD212" s="615" t="str">
        <f t="shared" si="60"/>
        <v>-</v>
      </c>
      <c r="AE212" s="73" t="str">
        <f t="shared" si="61"/>
        <v>-</v>
      </c>
      <c r="AF212" s="608" t="str">
        <f t="shared" si="70"/>
        <v>-</v>
      </c>
      <c r="AG212" s="609" t="str">
        <f t="shared" si="66"/>
        <v>-</v>
      </c>
      <c r="AH212" s="609" t="str">
        <f t="shared" si="67"/>
        <v>-</v>
      </c>
      <c r="AI212" s="609" t="str">
        <f t="shared" si="68"/>
        <v>-</v>
      </c>
      <c r="AJ212" s="609" t="str">
        <f t="shared" si="69"/>
        <v>-</v>
      </c>
      <c r="AK212" s="247"/>
      <c r="AM212" s="452"/>
      <c r="AN212" s="452"/>
      <c r="AO212" s="452"/>
      <c r="AP212" s="452"/>
      <c r="AQ212" s="452"/>
      <c r="AR212" s="452"/>
      <c r="AS212" s="452"/>
      <c r="AT212" s="452"/>
      <c r="AV212" s="453"/>
      <c r="AW212" s="454"/>
      <c r="AX212" s="455"/>
      <c r="AY212" s="455"/>
      <c r="AZ212" s="456"/>
      <c r="BB212" s="74">
        <f t="shared" si="62"/>
        <v>0</v>
      </c>
      <c r="BC212" s="11">
        <f t="shared" si="63"/>
        <v>0</v>
      </c>
      <c r="BF212" s="324"/>
      <c r="BH212" s="74">
        <f t="shared" si="64"/>
        <v>0</v>
      </c>
      <c r="BI212" s="313">
        <f t="shared" si="65"/>
        <v>0</v>
      </c>
      <c r="BL212" s="313"/>
      <c r="BQ212" s="11"/>
      <c r="BR212" s="11"/>
      <c r="BS212" s="11"/>
      <c r="BT212" s="11"/>
      <c r="CA212" s="305"/>
      <c r="CB212" s="311"/>
      <c r="CC212" s="312"/>
    </row>
    <row r="213" spans="2:81" x14ac:dyDescent="0.25">
      <c r="B213" s="88"/>
      <c r="C213" s="87"/>
      <c r="D213" s="511"/>
      <c r="E213" s="290"/>
      <c r="N213" s="472"/>
      <c r="O213" s="89"/>
      <c r="P213" s="109"/>
      <c r="Q213" s="87"/>
      <c r="R213" s="78" t="s">
        <v>14</v>
      </c>
      <c r="S213" s="87"/>
      <c r="T213" s="78" t="s">
        <v>45</v>
      </c>
      <c r="U213" s="608" t="str">
        <f t="shared" si="59"/>
        <v>-</v>
      </c>
      <c r="V213" s="609" t="str">
        <f t="shared" si="55"/>
        <v>-</v>
      </c>
      <c r="W213" s="609" t="str">
        <f t="shared" si="56"/>
        <v>-</v>
      </c>
      <c r="X213" s="609" t="str">
        <f t="shared" si="57"/>
        <v>-</v>
      </c>
      <c r="Y213" s="609" t="str">
        <f t="shared" si="58"/>
        <v>-</v>
      </c>
      <c r="AD213" s="615" t="str">
        <f t="shared" si="60"/>
        <v>-</v>
      </c>
      <c r="AE213" s="73" t="str">
        <f t="shared" si="61"/>
        <v>-</v>
      </c>
      <c r="AF213" s="608" t="str">
        <f t="shared" si="70"/>
        <v>-</v>
      </c>
      <c r="AG213" s="609" t="str">
        <f t="shared" si="66"/>
        <v>-</v>
      </c>
      <c r="AH213" s="609" t="str">
        <f t="shared" si="67"/>
        <v>-</v>
      </c>
      <c r="AI213" s="609" t="str">
        <f t="shared" si="68"/>
        <v>-</v>
      </c>
      <c r="AJ213" s="609" t="str">
        <f t="shared" si="69"/>
        <v>-</v>
      </c>
      <c r="AK213" s="247"/>
      <c r="AM213" s="452"/>
      <c r="AN213" s="452"/>
      <c r="AO213" s="452"/>
      <c r="AP213" s="452"/>
      <c r="AQ213" s="452"/>
      <c r="AR213" s="452"/>
      <c r="AS213" s="452"/>
      <c r="AT213" s="452"/>
      <c r="AV213" s="453"/>
      <c r="AW213" s="454"/>
      <c r="AX213" s="455"/>
      <c r="AY213" s="455"/>
      <c r="AZ213" s="456"/>
      <c r="BB213" s="74">
        <f t="shared" si="62"/>
        <v>0</v>
      </c>
      <c r="BC213" s="11">
        <f t="shared" si="63"/>
        <v>0</v>
      </c>
      <c r="BF213" s="324"/>
      <c r="BH213" s="74">
        <f t="shared" si="64"/>
        <v>0</v>
      </c>
      <c r="BI213" s="313">
        <f t="shared" si="65"/>
        <v>0</v>
      </c>
      <c r="BL213" s="313"/>
      <c r="BQ213" s="11"/>
      <c r="BR213" s="11"/>
      <c r="BS213" s="11"/>
      <c r="BT213" s="11"/>
      <c r="CA213" s="305"/>
      <c r="CB213" s="311"/>
      <c r="CC213" s="312"/>
    </row>
    <row r="214" spans="2:81" x14ac:dyDescent="0.25">
      <c r="B214" s="88"/>
      <c r="C214" s="87"/>
      <c r="D214" s="511"/>
      <c r="E214" s="290"/>
      <c r="N214" s="472"/>
      <c r="O214" s="89"/>
      <c r="P214" s="109"/>
      <c r="Q214" s="87"/>
      <c r="R214" s="78" t="s">
        <v>14</v>
      </c>
      <c r="S214" s="87"/>
      <c r="T214" s="78" t="s">
        <v>45</v>
      </c>
      <c r="U214" s="608" t="str">
        <f t="shared" si="59"/>
        <v>-</v>
      </c>
      <c r="V214" s="609" t="str">
        <f t="shared" si="55"/>
        <v>-</v>
      </c>
      <c r="W214" s="609" t="str">
        <f t="shared" si="56"/>
        <v>-</v>
      </c>
      <c r="X214" s="609" t="str">
        <f t="shared" si="57"/>
        <v>-</v>
      </c>
      <c r="Y214" s="609" t="str">
        <f t="shared" si="58"/>
        <v>-</v>
      </c>
      <c r="AD214" s="615" t="str">
        <f t="shared" si="60"/>
        <v>-</v>
      </c>
      <c r="AE214" s="73" t="str">
        <f t="shared" si="61"/>
        <v>-</v>
      </c>
      <c r="AF214" s="608" t="str">
        <f t="shared" si="70"/>
        <v>-</v>
      </c>
      <c r="AG214" s="609" t="str">
        <f t="shared" si="66"/>
        <v>-</v>
      </c>
      <c r="AH214" s="609" t="str">
        <f t="shared" si="67"/>
        <v>-</v>
      </c>
      <c r="AI214" s="609" t="str">
        <f t="shared" si="68"/>
        <v>-</v>
      </c>
      <c r="AJ214" s="609" t="str">
        <f t="shared" si="69"/>
        <v>-</v>
      </c>
      <c r="AK214" s="247"/>
      <c r="AM214" s="452"/>
      <c r="AN214" s="452"/>
      <c r="AO214" s="452"/>
      <c r="AP214" s="452"/>
      <c r="AQ214" s="452"/>
      <c r="AR214" s="452"/>
      <c r="AS214" s="452"/>
      <c r="AT214" s="452"/>
      <c r="AV214" s="453"/>
      <c r="AW214" s="454"/>
      <c r="AX214" s="455"/>
      <c r="AY214" s="455"/>
      <c r="AZ214" s="456"/>
      <c r="BB214" s="74">
        <f t="shared" si="62"/>
        <v>0</v>
      </c>
      <c r="BC214" s="11">
        <f t="shared" si="63"/>
        <v>0</v>
      </c>
      <c r="BF214" s="324"/>
      <c r="BH214" s="74">
        <f t="shared" si="64"/>
        <v>0</v>
      </c>
      <c r="BI214" s="313">
        <f t="shared" si="65"/>
        <v>0</v>
      </c>
      <c r="BL214" s="313"/>
      <c r="BQ214" s="11"/>
      <c r="BR214" s="11"/>
      <c r="BS214" s="11"/>
      <c r="BT214" s="11"/>
      <c r="CA214" s="305"/>
      <c r="CB214" s="311"/>
      <c r="CC214" s="312"/>
    </row>
    <row r="215" spans="2:81" x14ac:dyDescent="0.25">
      <c r="B215" s="88"/>
      <c r="C215" s="87"/>
      <c r="D215" s="511"/>
      <c r="E215" s="290"/>
      <c r="N215" s="472"/>
      <c r="O215" s="89"/>
      <c r="P215" s="109"/>
      <c r="Q215" s="87"/>
      <c r="R215" s="78" t="s">
        <v>14</v>
      </c>
      <c r="S215" s="87"/>
      <c r="T215" s="78" t="s">
        <v>45</v>
      </c>
      <c r="U215" s="608" t="str">
        <f t="shared" si="59"/>
        <v>-</v>
      </c>
      <c r="V215" s="609" t="str">
        <f t="shared" si="55"/>
        <v>-</v>
      </c>
      <c r="W215" s="609" t="str">
        <f t="shared" si="56"/>
        <v>-</v>
      </c>
      <c r="X215" s="609" t="str">
        <f t="shared" si="57"/>
        <v>-</v>
      </c>
      <c r="Y215" s="609" t="str">
        <f t="shared" si="58"/>
        <v>-</v>
      </c>
      <c r="AD215" s="615" t="str">
        <f t="shared" si="60"/>
        <v>-</v>
      </c>
      <c r="AE215" s="73" t="str">
        <f t="shared" si="61"/>
        <v>-</v>
      </c>
      <c r="AF215" s="608" t="str">
        <f t="shared" si="70"/>
        <v>-</v>
      </c>
      <c r="AG215" s="609" t="str">
        <f t="shared" si="66"/>
        <v>-</v>
      </c>
      <c r="AH215" s="609" t="str">
        <f t="shared" si="67"/>
        <v>-</v>
      </c>
      <c r="AI215" s="609" t="str">
        <f t="shared" si="68"/>
        <v>-</v>
      </c>
      <c r="AJ215" s="609" t="str">
        <f t="shared" si="69"/>
        <v>-</v>
      </c>
      <c r="AK215" s="247"/>
      <c r="AM215" s="452"/>
      <c r="AN215" s="452"/>
      <c r="AO215" s="452"/>
      <c r="AP215" s="452"/>
      <c r="AQ215" s="452"/>
      <c r="AR215" s="452"/>
      <c r="AS215" s="452"/>
      <c r="AT215" s="452"/>
      <c r="AV215" s="453"/>
      <c r="AW215" s="454"/>
      <c r="AX215" s="455"/>
      <c r="AY215" s="455"/>
      <c r="AZ215" s="456"/>
      <c r="BB215" s="74">
        <f t="shared" si="62"/>
        <v>0</v>
      </c>
      <c r="BC215" s="11">
        <f t="shared" si="63"/>
        <v>0</v>
      </c>
      <c r="BF215" s="324"/>
      <c r="BH215" s="74">
        <f t="shared" si="64"/>
        <v>0</v>
      </c>
      <c r="BI215" s="313">
        <f t="shared" si="65"/>
        <v>0</v>
      </c>
      <c r="BL215" s="313"/>
      <c r="BQ215" s="11"/>
      <c r="BR215" s="11"/>
      <c r="BS215" s="11"/>
      <c r="BT215" s="11"/>
      <c r="CA215" s="305"/>
      <c r="CB215" s="311"/>
      <c r="CC215" s="312"/>
    </row>
    <row r="216" spans="2:81" x14ac:dyDescent="0.25">
      <c r="B216" s="88"/>
      <c r="C216" s="87"/>
      <c r="D216" s="511"/>
      <c r="E216" s="290"/>
      <c r="N216" s="472"/>
      <c r="O216" s="89"/>
      <c r="P216" s="109"/>
      <c r="Q216" s="87"/>
      <c r="R216" s="78" t="s">
        <v>14</v>
      </c>
      <c r="S216" s="87"/>
      <c r="T216" s="78" t="s">
        <v>45</v>
      </c>
      <c r="U216" s="608" t="str">
        <f t="shared" si="59"/>
        <v>-</v>
      </c>
      <c r="V216" s="609" t="str">
        <f t="shared" si="55"/>
        <v>-</v>
      </c>
      <c r="W216" s="609" t="str">
        <f t="shared" si="56"/>
        <v>-</v>
      </c>
      <c r="X216" s="609" t="str">
        <f t="shared" si="57"/>
        <v>-</v>
      </c>
      <c r="Y216" s="609" t="str">
        <f t="shared" si="58"/>
        <v>-</v>
      </c>
      <c r="AD216" s="615" t="str">
        <f t="shared" si="60"/>
        <v>-</v>
      </c>
      <c r="AE216" s="73" t="str">
        <f t="shared" si="61"/>
        <v>-</v>
      </c>
      <c r="AF216" s="608" t="str">
        <f t="shared" si="70"/>
        <v>-</v>
      </c>
      <c r="AG216" s="609" t="str">
        <f t="shared" si="66"/>
        <v>-</v>
      </c>
      <c r="AH216" s="609" t="str">
        <f t="shared" si="67"/>
        <v>-</v>
      </c>
      <c r="AI216" s="609" t="str">
        <f t="shared" si="68"/>
        <v>-</v>
      </c>
      <c r="AJ216" s="609" t="str">
        <f t="shared" si="69"/>
        <v>-</v>
      </c>
      <c r="AK216" s="247"/>
      <c r="AM216" s="452"/>
      <c r="AN216" s="452"/>
      <c r="AO216" s="452"/>
      <c r="AP216" s="452"/>
      <c r="AQ216" s="452"/>
      <c r="AR216" s="452"/>
      <c r="AS216" s="452"/>
      <c r="AT216" s="452"/>
      <c r="AV216" s="453"/>
      <c r="AW216" s="454"/>
      <c r="AX216" s="455"/>
      <c r="AY216" s="455"/>
      <c r="AZ216" s="456"/>
      <c r="BB216" s="74">
        <f t="shared" si="62"/>
        <v>0</v>
      </c>
      <c r="BC216" s="11">
        <f t="shared" si="63"/>
        <v>0</v>
      </c>
      <c r="BF216" s="324"/>
      <c r="BH216" s="74">
        <f t="shared" si="64"/>
        <v>0</v>
      </c>
      <c r="BI216" s="313">
        <f t="shared" si="65"/>
        <v>0</v>
      </c>
      <c r="BL216" s="313"/>
      <c r="BQ216" s="11"/>
      <c r="BR216" s="11"/>
      <c r="BS216" s="11"/>
      <c r="BT216" s="11"/>
      <c r="CA216" s="305"/>
      <c r="CB216" s="311"/>
      <c r="CC216" s="312"/>
    </row>
    <row r="217" spans="2:81" x14ac:dyDescent="0.25">
      <c r="B217" s="88"/>
      <c r="C217" s="87"/>
      <c r="D217" s="511"/>
      <c r="E217" s="290"/>
      <c r="N217" s="472"/>
      <c r="O217" s="89"/>
      <c r="P217" s="109"/>
      <c r="Q217" s="87"/>
      <c r="R217" s="78" t="s">
        <v>14</v>
      </c>
      <c r="S217" s="87"/>
      <c r="T217" s="78" t="s">
        <v>45</v>
      </c>
      <c r="U217" s="608" t="str">
        <f t="shared" si="59"/>
        <v>-</v>
      </c>
      <c r="V217" s="609" t="str">
        <f t="shared" si="55"/>
        <v>-</v>
      </c>
      <c r="W217" s="609" t="str">
        <f t="shared" si="56"/>
        <v>-</v>
      </c>
      <c r="X217" s="609" t="str">
        <f t="shared" si="57"/>
        <v>-</v>
      </c>
      <c r="Y217" s="609" t="str">
        <f t="shared" si="58"/>
        <v>-</v>
      </c>
      <c r="AD217" s="615" t="str">
        <f t="shared" si="60"/>
        <v>-</v>
      </c>
      <c r="AE217" s="73" t="str">
        <f t="shared" si="61"/>
        <v>-</v>
      </c>
      <c r="AF217" s="608" t="str">
        <f t="shared" si="70"/>
        <v>-</v>
      </c>
      <c r="AG217" s="609" t="str">
        <f t="shared" si="66"/>
        <v>-</v>
      </c>
      <c r="AH217" s="609" t="str">
        <f t="shared" si="67"/>
        <v>-</v>
      </c>
      <c r="AI217" s="609" t="str">
        <f t="shared" si="68"/>
        <v>-</v>
      </c>
      <c r="AJ217" s="609" t="str">
        <f t="shared" si="69"/>
        <v>-</v>
      </c>
      <c r="AK217" s="247"/>
      <c r="AM217" s="452"/>
      <c r="AN217" s="452"/>
      <c r="AO217" s="452"/>
      <c r="AP217" s="452"/>
      <c r="AQ217" s="452"/>
      <c r="AR217" s="452"/>
      <c r="AS217" s="452"/>
      <c r="AT217" s="452"/>
      <c r="AV217" s="453"/>
      <c r="AW217" s="454"/>
      <c r="AX217" s="455"/>
      <c r="AY217" s="455"/>
      <c r="AZ217" s="456"/>
      <c r="BB217" s="74">
        <f t="shared" si="62"/>
        <v>0</v>
      </c>
      <c r="BC217" s="11">
        <f t="shared" si="63"/>
        <v>0</v>
      </c>
      <c r="BF217" s="324"/>
      <c r="BH217" s="74">
        <f t="shared" si="64"/>
        <v>0</v>
      </c>
      <c r="BI217" s="313">
        <f t="shared" si="65"/>
        <v>0</v>
      </c>
      <c r="BL217" s="313"/>
      <c r="BQ217" s="11"/>
      <c r="BR217" s="11"/>
      <c r="BS217" s="11"/>
      <c r="BT217" s="11"/>
      <c r="CA217" s="305"/>
      <c r="CB217" s="311"/>
      <c r="CC217" s="312"/>
    </row>
    <row r="218" spans="2:81" x14ac:dyDescent="0.25">
      <c r="B218" s="88"/>
      <c r="C218" s="87"/>
      <c r="D218" s="511"/>
      <c r="E218" s="290"/>
      <c r="N218" s="472"/>
      <c r="O218" s="89"/>
      <c r="P218" s="109"/>
      <c r="Q218" s="87"/>
      <c r="R218" s="78" t="s">
        <v>14</v>
      </c>
      <c r="S218" s="87"/>
      <c r="T218" s="78" t="s">
        <v>45</v>
      </c>
      <c r="U218" s="608" t="str">
        <f t="shared" si="59"/>
        <v>-</v>
      </c>
      <c r="V218" s="609" t="str">
        <f t="shared" si="55"/>
        <v>-</v>
      </c>
      <c r="W218" s="609" t="str">
        <f t="shared" si="56"/>
        <v>-</v>
      </c>
      <c r="X218" s="609" t="str">
        <f t="shared" si="57"/>
        <v>-</v>
      </c>
      <c r="Y218" s="609" t="str">
        <f t="shared" si="58"/>
        <v>-</v>
      </c>
      <c r="AD218" s="615" t="str">
        <f t="shared" si="60"/>
        <v>-</v>
      </c>
      <c r="AE218" s="73" t="str">
        <f t="shared" si="61"/>
        <v>-</v>
      </c>
      <c r="AF218" s="608" t="str">
        <f t="shared" si="70"/>
        <v>-</v>
      </c>
      <c r="AG218" s="609" t="str">
        <f t="shared" si="66"/>
        <v>-</v>
      </c>
      <c r="AH218" s="609" t="str">
        <f t="shared" si="67"/>
        <v>-</v>
      </c>
      <c r="AI218" s="609" t="str">
        <f t="shared" si="68"/>
        <v>-</v>
      </c>
      <c r="AJ218" s="609" t="str">
        <f t="shared" si="69"/>
        <v>-</v>
      </c>
      <c r="AK218" s="247"/>
      <c r="AM218" s="452"/>
      <c r="AN218" s="452"/>
      <c r="AO218" s="452"/>
      <c r="AP218" s="452"/>
      <c r="AQ218" s="452"/>
      <c r="AR218" s="452"/>
      <c r="AS218" s="452"/>
      <c r="AT218" s="452"/>
      <c r="AV218" s="453"/>
      <c r="AW218" s="454"/>
      <c r="AX218" s="455"/>
      <c r="AY218" s="455"/>
      <c r="AZ218" s="456"/>
      <c r="BB218" s="74">
        <f t="shared" si="62"/>
        <v>0</v>
      </c>
      <c r="BC218" s="11">
        <f t="shared" si="63"/>
        <v>0</v>
      </c>
      <c r="BF218" s="324"/>
      <c r="BH218" s="74">
        <f t="shared" si="64"/>
        <v>0</v>
      </c>
      <c r="BI218" s="313">
        <f t="shared" si="65"/>
        <v>0</v>
      </c>
      <c r="BL218" s="313"/>
      <c r="BQ218" s="11"/>
      <c r="BR218" s="11"/>
      <c r="BS218" s="11"/>
      <c r="BT218" s="11"/>
      <c r="CA218" s="305"/>
      <c r="CB218" s="311"/>
      <c r="CC218" s="312"/>
    </row>
    <row r="219" spans="2:81" x14ac:dyDescent="0.25">
      <c r="B219" s="88"/>
      <c r="C219" s="87"/>
      <c r="D219" s="511"/>
      <c r="E219" s="290"/>
      <c r="N219" s="472"/>
      <c r="O219" s="89"/>
      <c r="P219" s="109"/>
      <c r="Q219" s="87"/>
      <c r="R219" s="78" t="s">
        <v>14</v>
      </c>
      <c r="S219" s="87"/>
      <c r="T219" s="78" t="s">
        <v>45</v>
      </c>
      <c r="U219" s="608" t="str">
        <f t="shared" si="59"/>
        <v>-</v>
      </c>
      <c r="V219" s="609" t="str">
        <f t="shared" ref="V219:V282" si="71">IF(U219=$Q$13, S219, "-")</f>
        <v>-</v>
      </c>
      <c r="W219" s="609" t="str">
        <f t="shared" ref="W219:W282" si="72">IF(U219=$R$13, S219, "-")</f>
        <v>-</v>
      </c>
      <c r="X219" s="609" t="str">
        <f t="shared" ref="X219:X282" si="73">IF(U219=$S$13, S219, "-")</f>
        <v>-</v>
      </c>
      <c r="Y219" s="609" t="str">
        <f t="shared" ref="Y219:Y282" si="74">IF(U219=$T$13, S219, "-")</f>
        <v>-</v>
      </c>
      <c r="AD219" s="615" t="str">
        <f t="shared" si="60"/>
        <v>-</v>
      </c>
      <c r="AE219" s="73" t="str">
        <f t="shared" si="61"/>
        <v>-</v>
      </c>
      <c r="AF219" s="608" t="str">
        <f t="shared" si="70"/>
        <v>-</v>
      </c>
      <c r="AG219" s="609" t="str">
        <f t="shared" si="66"/>
        <v>-</v>
      </c>
      <c r="AH219" s="609" t="str">
        <f t="shared" si="67"/>
        <v>-</v>
      </c>
      <c r="AI219" s="609" t="str">
        <f t="shared" si="68"/>
        <v>-</v>
      </c>
      <c r="AJ219" s="609" t="str">
        <f t="shared" si="69"/>
        <v>-</v>
      </c>
      <c r="AK219" s="247"/>
      <c r="AM219" s="452"/>
      <c r="AN219" s="452"/>
      <c r="AO219" s="452"/>
      <c r="AP219" s="452"/>
      <c r="AQ219" s="452"/>
      <c r="AR219" s="452"/>
      <c r="AS219" s="452"/>
      <c r="AT219" s="452"/>
      <c r="AV219" s="453"/>
      <c r="AW219" s="454"/>
      <c r="AX219" s="455"/>
      <c r="AY219" s="455"/>
      <c r="AZ219" s="456"/>
      <c r="BB219" s="74">
        <f t="shared" si="62"/>
        <v>0</v>
      </c>
      <c r="BC219" s="11">
        <f t="shared" si="63"/>
        <v>0</v>
      </c>
      <c r="BF219" s="324"/>
      <c r="BH219" s="74">
        <f t="shared" si="64"/>
        <v>0</v>
      </c>
      <c r="BI219" s="313">
        <f t="shared" si="65"/>
        <v>0</v>
      </c>
      <c r="BL219" s="313"/>
      <c r="BQ219" s="11"/>
      <c r="BR219" s="11"/>
      <c r="BS219" s="11"/>
      <c r="BT219" s="11"/>
      <c r="CA219" s="305"/>
      <c r="CB219" s="311"/>
      <c r="CC219" s="312"/>
    </row>
    <row r="220" spans="2:81" x14ac:dyDescent="0.25">
      <c r="B220" s="88"/>
      <c r="C220" s="87"/>
      <c r="D220" s="511"/>
      <c r="E220" s="290"/>
      <c r="N220" s="472"/>
      <c r="O220" s="89"/>
      <c r="P220" s="109"/>
      <c r="Q220" s="87"/>
      <c r="R220" s="78" t="s">
        <v>14</v>
      </c>
      <c r="S220" s="87"/>
      <c r="T220" s="78" t="s">
        <v>45</v>
      </c>
      <c r="U220" s="608" t="str">
        <f t="shared" ref="U220:U283" si="75">IF(ISNUMBER(S220), HOUR(P220), "-")</f>
        <v>-</v>
      </c>
      <c r="V220" s="609" t="str">
        <f t="shared" si="71"/>
        <v>-</v>
      </c>
      <c r="W220" s="609" t="str">
        <f t="shared" si="72"/>
        <v>-</v>
      </c>
      <c r="X220" s="609" t="str">
        <f t="shared" si="73"/>
        <v>-</v>
      </c>
      <c r="Y220" s="609" t="str">
        <f t="shared" si="74"/>
        <v>-</v>
      </c>
      <c r="AD220" s="615" t="str">
        <f t="shared" si="60"/>
        <v>-</v>
      </c>
      <c r="AE220" s="73" t="str">
        <f t="shared" si="61"/>
        <v>-</v>
      </c>
      <c r="AF220" s="608" t="str">
        <f t="shared" si="70"/>
        <v>-</v>
      </c>
      <c r="AG220" s="609" t="str">
        <f t="shared" si="66"/>
        <v>-</v>
      </c>
      <c r="AH220" s="609" t="str">
        <f t="shared" si="67"/>
        <v>-</v>
      </c>
      <c r="AI220" s="609" t="str">
        <f t="shared" si="68"/>
        <v>-</v>
      </c>
      <c r="AJ220" s="609" t="str">
        <f t="shared" si="69"/>
        <v>-</v>
      </c>
      <c r="AK220" s="247"/>
      <c r="AM220" s="452"/>
      <c r="AN220" s="452"/>
      <c r="AO220" s="452"/>
      <c r="AP220" s="452"/>
      <c r="AQ220" s="452"/>
      <c r="AR220" s="452"/>
      <c r="AS220" s="452"/>
      <c r="AT220" s="452"/>
      <c r="AV220" s="453"/>
      <c r="AW220" s="454"/>
      <c r="AX220" s="455"/>
      <c r="AY220" s="455"/>
      <c r="AZ220" s="456"/>
      <c r="BB220" s="74">
        <f t="shared" si="62"/>
        <v>0</v>
      </c>
      <c r="BC220" s="11">
        <f t="shared" si="63"/>
        <v>0</v>
      </c>
      <c r="BF220" s="324"/>
      <c r="BH220" s="74">
        <f t="shared" si="64"/>
        <v>0</v>
      </c>
      <c r="BI220" s="313">
        <f t="shared" si="65"/>
        <v>0</v>
      </c>
      <c r="BL220" s="313"/>
      <c r="BQ220" s="11"/>
      <c r="BR220" s="11"/>
      <c r="BS220" s="11"/>
      <c r="BT220" s="11"/>
      <c r="CA220" s="305"/>
      <c r="CB220" s="311"/>
      <c r="CC220" s="312"/>
    </row>
    <row r="221" spans="2:81" x14ac:dyDescent="0.25">
      <c r="B221" s="88"/>
      <c r="C221" s="87"/>
      <c r="D221" s="511"/>
      <c r="E221" s="290"/>
      <c r="N221" s="472"/>
      <c r="O221" s="89"/>
      <c r="P221" s="109"/>
      <c r="Q221" s="87"/>
      <c r="R221" s="78" t="s">
        <v>14</v>
      </c>
      <c r="S221" s="87"/>
      <c r="T221" s="78" t="s">
        <v>45</v>
      </c>
      <c r="U221" s="608" t="str">
        <f t="shared" si="75"/>
        <v>-</v>
      </c>
      <c r="V221" s="609" t="str">
        <f t="shared" si="71"/>
        <v>-</v>
      </c>
      <c r="W221" s="609" t="str">
        <f t="shared" si="72"/>
        <v>-</v>
      </c>
      <c r="X221" s="609" t="str">
        <f t="shared" si="73"/>
        <v>-</v>
      </c>
      <c r="Y221" s="609" t="str">
        <f t="shared" si="74"/>
        <v>-</v>
      </c>
      <c r="AD221" s="615" t="str">
        <f t="shared" si="60"/>
        <v>-</v>
      </c>
      <c r="AE221" s="73" t="str">
        <f t="shared" si="61"/>
        <v>-</v>
      </c>
      <c r="AF221" s="608" t="str">
        <f t="shared" si="70"/>
        <v>-</v>
      </c>
      <c r="AG221" s="609" t="str">
        <f t="shared" si="66"/>
        <v>-</v>
      </c>
      <c r="AH221" s="609" t="str">
        <f t="shared" si="67"/>
        <v>-</v>
      </c>
      <c r="AI221" s="609" t="str">
        <f t="shared" si="68"/>
        <v>-</v>
      </c>
      <c r="AJ221" s="609" t="str">
        <f t="shared" si="69"/>
        <v>-</v>
      </c>
      <c r="AK221" s="247"/>
      <c r="AM221" s="452"/>
      <c r="AN221" s="452"/>
      <c r="AO221" s="452"/>
      <c r="AP221" s="452"/>
      <c r="AQ221" s="452"/>
      <c r="AR221" s="452"/>
      <c r="AS221" s="452"/>
      <c r="AT221" s="452"/>
      <c r="AV221" s="453"/>
      <c r="AW221" s="454"/>
      <c r="AX221" s="455"/>
      <c r="AY221" s="455"/>
      <c r="AZ221" s="456"/>
      <c r="BB221" s="74">
        <f t="shared" si="62"/>
        <v>0</v>
      </c>
      <c r="BC221" s="11">
        <f t="shared" si="63"/>
        <v>0</v>
      </c>
      <c r="BF221" s="324"/>
      <c r="BH221" s="74">
        <f t="shared" si="64"/>
        <v>0</v>
      </c>
      <c r="BI221" s="313">
        <f t="shared" si="65"/>
        <v>0</v>
      </c>
      <c r="BL221" s="313"/>
      <c r="BQ221" s="11"/>
      <c r="BR221" s="11"/>
      <c r="BS221" s="11"/>
      <c r="BT221" s="11"/>
      <c r="CA221" s="305"/>
      <c r="CB221" s="311"/>
      <c r="CC221" s="312"/>
    </row>
    <row r="222" spans="2:81" x14ac:dyDescent="0.25">
      <c r="B222" s="88"/>
      <c r="C222" s="87"/>
      <c r="D222" s="511"/>
      <c r="E222" s="290"/>
      <c r="N222" s="472"/>
      <c r="O222" s="89"/>
      <c r="P222" s="109"/>
      <c r="Q222" s="87"/>
      <c r="R222" s="78" t="s">
        <v>14</v>
      </c>
      <c r="S222" s="87"/>
      <c r="T222" s="78" t="s">
        <v>45</v>
      </c>
      <c r="U222" s="608" t="str">
        <f t="shared" si="75"/>
        <v>-</v>
      </c>
      <c r="V222" s="609" t="str">
        <f t="shared" si="71"/>
        <v>-</v>
      </c>
      <c r="W222" s="609" t="str">
        <f t="shared" si="72"/>
        <v>-</v>
      </c>
      <c r="X222" s="609" t="str">
        <f t="shared" si="73"/>
        <v>-</v>
      </c>
      <c r="Y222" s="609" t="str">
        <f t="shared" si="74"/>
        <v>-</v>
      </c>
      <c r="AD222" s="615" t="str">
        <f t="shared" si="60"/>
        <v>-</v>
      </c>
      <c r="AE222" s="73" t="str">
        <f t="shared" si="61"/>
        <v>-</v>
      </c>
      <c r="AF222" s="608" t="str">
        <f t="shared" si="70"/>
        <v>-</v>
      </c>
      <c r="AG222" s="609" t="str">
        <f t="shared" si="66"/>
        <v>-</v>
      </c>
      <c r="AH222" s="609" t="str">
        <f t="shared" si="67"/>
        <v>-</v>
      </c>
      <c r="AI222" s="609" t="str">
        <f t="shared" si="68"/>
        <v>-</v>
      </c>
      <c r="AJ222" s="609" t="str">
        <f t="shared" si="69"/>
        <v>-</v>
      </c>
      <c r="AK222" s="247"/>
      <c r="AM222" s="452"/>
      <c r="AN222" s="452"/>
      <c r="AO222" s="452"/>
      <c r="AP222" s="452"/>
      <c r="AQ222" s="452"/>
      <c r="AR222" s="452"/>
      <c r="AS222" s="452"/>
      <c r="AT222" s="452"/>
      <c r="AV222" s="453"/>
      <c r="AW222" s="454"/>
      <c r="AX222" s="455"/>
      <c r="AY222" s="455"/>
      <c r="AZ222" s="456"/>
      <c r="BB222" s="74">
        <f t="shared" si="62"/>
        <v>0</v>
      </c>
      <c r="BC222" s="11">
        <f t="shared" si="63"/>
        <v>0</v>
      </c>
      <c r="BF222" s="324"/>
      <c r="BH222" s="74">
        <f t="shared" si="64"/>
        <v>0</v>
      </c>
      <c r="BI222" s="313">
        <f t="shared" si="65"/>
        <v>0</v>
      </c>
      <c r="BL222" s="313"/>
      <c r="BQ222" s="11"/>
      <c r="BR222" s="11"/>
      <c r="BS222" s="11"/>
      <c r="BT222" s="11"/>
      <c r="CA222" s="305"/>
      <c r="CB222" s="311"/>
      <c r="CC222" s="312"/>
    </row>
    <row r="223" spans="2:81" x14ac:dyDescent="0.25">
      <c r="B223" s="88"/>
      <c r="C223" s="87"/>
      <c r="D223" s="511"/>
      <c r="E223" s="290"/>
      <c r="N223" s="472"/>
      <c r="O223" s="89"/>
      <c r="P223" s="109"/>
      <c r="Q223" s="87"/>
      <c r="R223" s="78" t="s">
        <v>14</v>
      </c>
      <c r="S223" s="87"/>
      <c r="T223" s="78" t="s">
        <v>45</v>
      </c>
      <c r="U223" s="608" t="str">
        <f t="shared" si="75"/>
        <v>-</v>
      </c>
      <c r="V223" s="609" t="str">
        <f t="shared" si="71"/>
        <v>-</v>
      </c>
      <c r="W223" s="609" t="str">
        <f t="shared" si="72"/>
        <v>-</v>
      </c>
      <c r="X223" s="609" t="str">
        <f t="shared" si="73"/>
        <v>-</v>
      </c>
      <c r="Y223" s="609" t="str">
        <f t="shared" si="74"/>
        <v>-</v>
      </c>
      <c r="AD223" s="615" t="str">
        <f t="shared" si="60"/>
        <v>-</v>
      </c>
      <c r="AE223" s="73" t="str">
        <f t="shared" si="61"/>
        <v>-</v>
      </c>
      <c r="AF223" s="608" t="str">
        <f t="shared" si="70"/>
        <v>-</v>
      </c>
      <c r="AG223" s="609" t="str">
        <f t="shared" si="66"/>
        <v>-</v>
      </c>
      <c r="AH223" s="609" t="str">
        <f t="shared" si="67"/>
        <v>-</v>
      </c>
      <c r="AI223" s="609" t="str">
        <f t="shared" si="68"/>
        <v>-</v>
      </c>
      <c r="AJ223" s="609" t="str">
        <f t="shared" si="69"/>
        <v>-</v>
      </c>
      <c r="AK223" s="247"/>
      <c r="AM223" s="452"/>
      <c r="AN223" s="452"/>
      <c r="AO223" s="452"/>
      <c r="AP223" s="452"/>
      <c r="AQ223" s="452"/>
      <c r="AR223" s="452"/>
      <c r="AS223" s="452"/>
      <c r="AT223" s="452"/>
      <c r="AV223" s="453"/>
      <c r="AW223" s="454"/>
      <c r="AX223" s="455"/>
      <c r="AY223" s="455"/>
      <c r="AZ223" s="456"/>
      <c r="BB223" s="74">
        <f t="shared" si="62"/>
        <v>0</v>
      </c>
      <c r="BC223" s="11">
        <f t="shared" si="63"/>
        <v>0</v>
      </c>
      <c r="BF223" s="324"/>
      <c r="BH223" s="74">
        <f t="shared" si="64"/>
        <v>0</v>
      </c>
      <c r="BI223" s="313">
        <f t="shared" si="65"/>
        <v>0</v>
      </c>
      <c r="BL223" s="313"/>
      <c r="BQ223" s="11"/>
      <c r="BR223" s="11"/>
      <c r="BS223" s="11"/>
      <c r="BT223" s="11"/>
      <c r="CA223" s="305"/>
      <c r="CB223" s="311"/>
      <c r="CC223" s="312"/>
    </row>
    <row r="224" spans="2:81" x14ac:dyDescent="0.25">
      <c r="B224" s="88"/>
      <c r="C224" s="87"/>
      <c r="D224" s="511"/>
      <c r="E224" s="290"/>
      <c r="N224" s="472"/>
      <c r="O224" s="89"/>
      <c r="P224" s="109"/>
      <c r="Q224" s="87"/>
      <c r="R224" s="78" t="s">
        <v>14</v>
      </c>
      <c r="S224" s="87"/>
      <c r="T224" s="78" t="s">
        <v>45</v>
      </c>
      <c r="U224" s="608" t="str">
        <f t="shared" si="75"/>
        <v>-</v>
      </c>
      <c r="V224" s="609" t="str">
        <f t="shared" si="71"/>
        <v>-</v>
      </c>
      <c r="W224" s="609" t="str">
        <f t="shared" si="72"/>
        <v>-</v>
      </c>
      <c r="X224" s="609" t="str">
        <f t="shared" si="73"/>
        <v>-</v>
      </c>
      <c r="Y224" s="609" t="str">
        <f t="shared" si="74"/>
        <v>-</v>
      </c>
      <c r="AD224" s="615" t="str">
        <f t="shared" si="60"/>
        <v>-</v>
      </c>
      <c r="AE224" s="73" t="str">
        <f t="shared" si="61"/>
        <v>-</v>
      </c>
      <c r="AF224" s="608" t="str">
        <f t="shared" si="70"/>
        <v>-</v>
      </c>
      <c r="AG224" s="609" t="str">
        <f t="shared" si="66"/>
        <v>-</v>
      </c>
      <c r="AH224" s="609" t="str">
        <f t="shared" si="67"/>
        <v>-</v>
      </c>
      <c r="AI224" s="609" t="str">
        <f t="shared" si="68"/>
        <v>-</v>
      </c>
      <c r="AJ224" s="609" t="str">
        <f t="shared" si="69"/>
        <v>-</v>
      </c>
      <c r="AK224" s="247"/>
      <c r="AM224" s="452"/>
      <c r="AN224" s="452"/>
      <c r="AO224" s="452"/>
      <c r="AP224" s="452"/>
      <c r="AQ224" s="452"/>
      <c r="AR224" s="452"/>
      <c r="AS224" s="452"/>
      <c r="AT224" s="452"/>
      <c r="AV224" s="453"/>
      <c r="AW224" s="454"/>
      <c r="AX224" s="455"/>
      <c r="AY224" s="455"/>
      <c r="AZ224" s="456"/>
      <c r="BB224" s="74">
        <f t="shared" si="62"/>
        <v>0</v>
      </c>
      <c r="BC224" s="11">
        <f t="shared" si="63"/>
        <v>0</v>
      </c>
      <c r="BF224" s="324"/>
      <c r="BH224" s="74">
        <f t="shared" si="64"/>
        <v>0</v>
      </c>
      <c r="BI224" s="313">
        <f t="shared" si="65"/>
        <v>0</v>
      </c>
      <c r="BL224" s="313"/>
      <c r="BQ224" s="11"/>
      <c r="BR224" s="11"/>
      <c r="BS224" s="11"/>
      <c r="BT224" s="11"/>
      <c r="CA224" s="305"/>
      <c r="CB224" s="311"/>
      <c r="CC224" s="312"/>
    </row>
    <row r="225" spans="2:81" x14ac:dyDescent="0.25">
      <c r="B225" s="88"/>
      <c r="C225" s="87"/>
      <c r="D225" s="511"/>
      <c r="E225" s="290"/>
      <c r="N225" s="472"/>
      <c r="O225" s="89"/>
      <c r="P225" s="109"/>
      <c r="Q225" s="87"/>
      <c r="R225" s="78" t="s">
        <v>14</v>
      </c>
      <c r="S225" s="87"/>
      <c r="T225" s="78" t="s">
        <v>45</v>
      </c>
      <c r="U225" s="608" t="str">
        <f t="shared" si="75"/>
        <v>-</v>
      </c>
      <c r="V225" s="609" t="str">
        <f t="shared" si="71"/>
        <v>-</v>
      </c>
      <c r="W225" s="609" t="str">
        <f t="shared" si="72"/>
        <v>-</v>
      </c>
      <c r="X225" s="609" t="str">
        <f t="shared" si="73"/>
        <v>-</v>
      </c>
      <c r="Y225" s="609" t="str">
        <f t="shared" si="74"/>
        <v>-</v>
      </c>
      <c r="AD225" s="615" t="str">
        <f t="shared" si="60"/>
        <v>-</v>
      </c>
      <c r="AE225" s="73" t="str">
        <f t="shared" si="61"/>
        <v>-</v>
      </c>
      <c r="AF225" s="608" t="str">
        <f t="shared" si="70"/>
        <v>-</v>
      </c>
      <c r="AG225" s="609" t="str">
        <f t="shared" si="66"/>
        <v>-</v>
      </c>
      <c r="AH225" s="609" t="str">
        <f t="shared" si="67"/>
        <v>-</v>
      </c>
      <c r="AI225" s="609" t="str">
        <f t="shared" si="68"/>
        <v>-</v>
      </c>
      <c r="AJ225" s="609" t="str">
        <f t="shared" si="69"/>
        <v>-</v>
      </c>
      <c r="AK225" s="247"/>
      <c r="AM225" s="452"/>
      <c r="AN225" s="452"/>
      <c r="AO225" s="452"/>
      <c r="AP225" s="452"/>
      <c r="AQ225" s="452"/>
      <c r="AR225" s="452"/>
      <c r="AS225" s="452"/>
      <c r="AT225" s="452"/>
      <c r="AV225" s="453"/>
      <c r="AW225" s="454"/>
      <c r="AX225" s="455"/>
      <c r="AY225" s="455"/>
      <c r="AZ225" s="456"/>
      <c r="BB225" s="74">
        <f t="shared" si="62"/>
        <v>0</v>
      </c>
      <c r="BC225" s="11">
        <f t="shared" si="63"/>
        <v>0</v>
      </c>
      <c r="BF225" s="324"/>
      <c r="BH225" s="74">
        <f t="shared" si="64"/>
        <v>0</v>
      </c>
      <c r="BI225" s="313">
        <f t="shared" si="65"/>
        <v>0</v>
      </c>
      <c r="BL225" s="313"/>
      <c r="BQ225" s="11"/>
      <c r="BR225" s="11"/>
      <c r="BS225" s="11"/>
      <c r="BT225" s="11"/>
      <c r="CA225" s="305"/>
      <c r="CB225" s="311"/>
      <c r="CC225" s="312"/>
    </row>
    <row r="226" spans="2:81" x14ac:dyDescent="0.25">
      <c r="B226" s="88"/>
      <c r="C226" s="87"/>
      <c r="D226" s="511"/>
      <c r="E226" s="290"/>
      <c r="N226" s="472"/>
      <c r="O226" s="89"/>
      <c r="P226" s="109"/>
      <c r="Q226" s="87"/>
      <c r="R226" s="78" t="s">
        <v>14</v>
      </c>
      <c r="S226" s="87"/>
      <c r="T226" s="78" t="s">
        <v>45</v>
      </c>
      <c r="U226" s="608" t="str">
        <f t="shared" si="75"/>
        <v>-</v>
      </c>
      <c r="V226" s="609" t="str">
        <f t="shared" si="71"/>
        <v>-</v>
      </c>
      <c r="W226" s="609" t="str">
        <f t="shared" si="72"/>
        <v>-</v>
      </c>
      <c r="X226" s="609" t="str">
        <f t="shared" si="73"/>
        <v>-</v>
      </c>
      <c r="Y226" s="609" t="str">
        <f t="shared" si="74"/>
        <v>-</v>
      </c>
      <c r="AD226" s="615" t="str">
        <f t="shared" si="60"/>
        <v>-</v>
      </c>
      <c r="AE226" s="73" t="str">
        <f t="shared" si="61"/>
        <v>-</v>
      </c>
      <c r="AF226" s="608" t="str">
        <f t="shared" si="70"/>
        <v>-</v>
      </c>
      <c r="AG226" s="609" t="str">
        <f t="shared" si="66"/>
        <v>-</v>
      </c>
      <c r="AH226" s="609" t="str">
        <f t="shared" si="67"/>
        <v>-</v>
      </c>
      <c r="AI226" s="609" t="str">
        <f t="shared" si="68"/>
        <v>-</v>
      </c>
      <c r="AJ226" s="609" t="str">
        <f t="shared" si="69"/>
        <v>-</v>
      </c>
      <c r="AK226" s="247"/>
      <c r="AM226" s="452"/>
      <c r="AN226" s="452"/>
      <c r="AO226" s="452"/>
      <c r="AP226" s="452"/>
      <c r="AQ226" s="452"/>
      <c r="AR226" s="452"/>
      <c r="AS226" s="452"/>
      <c r="AT226" s="452"/>
      <c r="AV226" s="453"/>
      <c r="AW226" s="454"/>
      <c r="AX226" s="455"/>
      <c r="AY226" s="455"/>
      <c r="AZ226" s="456"/>
      <c r="BB226" s="74">
        <f t="shared" si="62"/>
        <v>0</v>
      </c>
      <c r="BC226" s="11">
        <f t="shared" si="63"/>
        <v>0</v>
      </c>
      <c r="BF226" s="324"/>
      <c r="BH226" s="74">
        <f t="shared" si="64"/>
        <v>0</v>
      </c>
      <c r="BI226" s="313">
        <f t="shared" si="65"/>
        <v>0</v>
      </c>
      <c r="BL226" s="313"/>
      <c r="BQ226" s="11"/>
      <c r="BR226" s="11"/>
      <c r="BS226" s="11"/>
      <c r="BT226" s="11"/>
      <c r="CA226" s="305"/>
      <c r="CB226" s="311"/>
      <c r="CC226" s="312"/>
    </row>
    <row r="227" spans="2:81" x14ac:dyDescent="0.25">
      <c r="B227" s="88"/>
      <c r="C227" s="87"/>
      <c r="D227" s="511"/>
      <c r="E227" s="290"/>
      <c r="N227" s="472"/>
      <c r="O227" s="89"/>
      <c r="P227" s="109"/>
      <c r="Q227" s="87"/>
      <c r="R227" s="78" t="s">
        <v>14</v>
      </c>
      <c r="S227" s="87"/>
      <c r="T227" s="78" t="s">
        <v>45</v>
      </c>
      <c r="U227" s="608" t="str">
        <f t="shared" si="75"/>
        <v>-</v>
      </c>
      <c r="V227" s="609" t="str">
        <f t="shared" si="71"/>
        <v>-</v>
      </c>
      <c r="W227" s="609" t="str">
        <f t="shared" si="72"/>
        <v>-</v>
      </c>
      <c r="X227" s="609" t="str">
        <f t="shared" si="73"/>
        <v>-</v>
      </c>
      <c r="Y227" s="609" t="str">
        <f t="shared" si="74"/>
        <v>-</v>
      </c>
      <c r="AD227" s="615" t="str">
        <f t="shared" si="60"/>
        <v>-</v>
      </c>
      <c r="AE227" s="73" t="str">
        <f t="shared" si="61"/>
        <v>-</v>
      </c>
      <c r="AF227" s="608" t="str">
        <f t="shared" si="70"/>
        <v>-</v>
      </c>
      <c r="AG227" s="609" t="str">
        <f t="shared" si="66"/>
        <v>-</v>
      </c>
      <c r="AH227" s="609" t="str">
        <f t="shared" si="67"/>
        <v>-</v>
      </c>
      <c r="AI227" s="609" t="str">
        <f t="shared" si="68"/>
        <v>-</v>
      </c>
      <c r="AJ227" s="609" t="str">
        <f t="shared" si="69"/>
        <v>-</v>
      </c>
      <c r="AK227" s="247"/>
      <c r="AM227" s="452"/>
      <c r="AN227" s="452"/>
      <c r="AO227" s="452"/>
      <c r="AP227" s="452"/>
      <c r="AQ227" s="452"/>
      <c r="AR227" s="452"/>
      <c r="AS227" s="452"/>
      <c r="AT227" s="452"/>
      <c r="AV227" s="453"/>
      <c r="AW227" s="454"/>
      <c r="AX227" s="455"/>
      <c r="AY227" s="455"/>
      <c r="AZ227" s="456"/>
      <c r="BB227" s="74">
        <f t="shared" si="62"/>
        <v>0</v>
      </c>
      <c r="BC227" s="11">
        <f t="shared" si="63"/>
        <v>0</v>
      </c>
      <c r="BF227" s="324"/>
      <c r="BH227" s="74">
        <f t="shared" si="64"/>
        <v>0</v>
      </c>
      <c r="BI227" s="313">
        <f t="shared" si="65"/>
        <v>0</v>
      </c>
      <c r="BL227" s="313"/>
      <c r="BQ227" s="11"/>
      <c r="BR227" s="11"/>
      <c r="BS227" s="11"/>
      <c r="BT227" s="11"/>
      <c r="CA227" s="305"/>
      <c r="CB227" s="311"/>
      <c r="CC227" s="312"/>
    </row>
    <row r="228" spans="2:81" x14ac:dyDescent="0.25">
      <c r="B228" s="88"/>
      <c r="C228" s="87"/>
      <c r="D228" s="511"/>
      <c r="E228" s="290"/>
      <c r="N228" s="472"/>
      <c r="O228" s="89"/>
      <c r="P228" s="109"/>
      <c r="Q228" s="87"/>
      <c r="R228" s="78" t="s">
        <v>14</v>
      </c>
      <c r="S228" s="87"/>
      <c r="T228" s="78" t="s">
        <v>45</v>
      </c>
      <c r="U228" s="608" t="str">
        <f t="shared" si="75"/>
        <v>-</v>
      </c>
      <c r="V228" s="609" t="str">
        <f t="shared" si="71"/>
        <v>-</v>
      </c>
      <c r="W228" s="609" t="str">
        <f t="shared" si="72"/>
        <v>-</v>
      </c>
      <c r="X228" s="609" t="str">
        <f t="shared" si="73"/>
        <v>-</v>
      </c>
      <c r="Y228" s="609" t="str">
        <f t="shared" si="74"/>
        <v>-</v>
      </c>
      <c r="AD228" s="615" t="str">
        <f t="shared" si="60"/>
        <v>-</v>
      </c>
      <c r="AE228" s="73" t="str">
        <f t="shared" si="61"/>
        <v>-</v>
      </c>
      <c r="AF228" s="608" t="str">
        <f t="shared" si="70"/>
        <v>-</v>
      </c>
      <c r="AG228" s="609" t="str">
        <f t="shared" si="66"/>
        <v>-</v>
      </c>
      <c r="AH228" s="609" t="str">
        <f t="shared" si="67"/>
        <v>-</v>
      </c>
      <c r="AI228" s="609" t="str">
        <f t="shared" si="68"/>
        <v>-</v>
      </c>
      <c r="AJ228" s="609" t="str">
        <f t="shared" si="69"/>
        <v>-</v>
      </c>
      <c r="AK228" s="247"/>
      <c r="AM228" s="452"/>
      <c r="AN228" s="452"/>
      <c r="AO228" s="452"/>
      <c r="AP228" s="452"/>
      <c r="AQ228" s="452"/>
      <c r="AR228" s="452"/>
      <c r="AS228" s="452"/>
      <c r="AT228" s="452"/>
      <c r="AV228" s="453"/>
      <c r="AW228" s="454"/>
      <c r="AX228" s="455"/>
      <c r="AY228" s="455"/>
      <c r="AZ228" s="456"/>
      <c r="BB228" s="74">
        <f t="shared" si="62"/>
        <v>0</v>
      </c>
      <c r="BC228" s="11">
        <f t="shared" si="63"/>
        <v>0</v>
      </c>
      <c r="BF228" s="324"/>
      <c r="BH228" s="74">
        <f t="shared" si="64"/>
        <v>0</v>
      </c>
      <c r="BI228" s="313">
        <f t="shared" si="65"/>
        <v>0</v>
      </c>
      <c r="BL228" s="313"/>
      <c r="BQ228" s="11"/>
      <c r="BR228" s="11"/>
      <c r="BS228" s="11"/>
      <c r="BT228" s="11"/>
      <c r="CA228" s="305"/>
      <c r="CB228" s="311"/>
      <c r="CC228" s="312"/>
    </row>
    <row r="229" spans="2:81" x14ac:dyDescent="0.25">
      <c r="B229" s="88"/>
      <c r="C229" s="87"/>
      <c r="D229" s="511"/>
      <c r="E229" s="290"/>
      <c r="N229" s="472"/>
      <c r="O229" s="89"/>
      <c r="P229" s="109"/>
      <c r="Q229" s="87"/>
      <c r="R229" s="78" t="s">
        <v>14</v>
      </c>
      <c r="S229" s="87"/>
      <c r="T229" s="78" t="s">
        <v>45</v>
      </c>
      <c r="U229" s="608" t="str">
        <f t="shared" si="75"/>
        <v>-</v>
      </c>
      <c r="V229" s="609" t="str">
        <f t="shared" si="71"/>
        <v>-</v>
      </c>
      <c r="W229" s="609" t="str">
        <f t="shared" si="72"/>
        <v>-</v>
      </c>
      <c r="X229" s="609" t="str">
        <f t="shared" si="73"/>
        <v>-</v>
      </c>
      <c r="Y229" s="609" t="str">
        <f t="shared" si="74"/>
        <v>-</v>
      </c>
      <c r="AD229" s="615" t="str">
        <f t="shared" si="60"/>
        <v>-</v>
      </c>
      <c r="AE229" s="73" t="str">
        <f t="shared" si="61"/>
        <v>-</v>
      </c>
      <c r="AF229" s="608" t="str">
        <f t="shared" si="70"/>
        <v>-</v>
      </c>
      <c r="AG229" s="609" t="str">
        <f t="shared" si="66"/>
        <v>-</v>
      </c>
      <c r="AH229" s="609" t="str">
        <f t="shared" si="67"/>
        <v>-</v>
      </c>
      <c r="AI229" s="609" t="str">
        <f t="shared" si="68"/>
        <v>-</v>
      </c>
      <c r="AJ229" s="609" t="str">
        <f t="shared" si="69"/>
        <v>-</v>
      </c>
      <c r="AK229" s="247"/>
      <c r="AM229" s="452"/>
      <c r="AN229" s="452"/>
      <c r="AO229" s="452"/>
      <c r="AP229" s="452"/>
      <c r="AQ229" s="452"/>
      <c r="AR229" s="452"/>
      <c r="AS229" s="452"/>
      <c r="AT229" s="452"/>
      <c r="AV229" s="453"/>
      <c r="AW229" s="454"/>
      <c r="AX229" s="455"/>
      <c r="AY229" s="455"/>
      <c r="AZ229" s="456"/>
      <c r="BB229" s="74">
        <f t="shared" si="62"/>
        <v>0</v>
      </c>
      <c r="BC229" s="11">
        <f t="shared" si="63"/>
        <v>0</v>
      </c>
      <c r="BF229" s="324"/>
      <c r="BH229" s="74">
        <f t="shared" si="64"/>
        <v>0</v>
      </c>
      <c r="BI229" s="313">
        <f t="shared" si="65"/>
        <v>0</v>
      </c>
      <c r="BL229" s="313"/>
      <c r="BQ229" s="11"/>
      <c r="BR229" s="11"/>
      <c r="BS229" s="11"/>
      <c r="BT229" s="11"/>
      <c r="CA229" s="305"/>
      <c r="CB229" s="311"/>
      <c r="CC229" s="312"/>
    </row>
    <row r="230" spans="2:81" x14ac:dyDescent="0.25">
      <c r="B230" s="88"/>
      <c r="C230" s="87"/>
      <c r="D230" s="511"/>
      <c r="E230" s="290"/>
      <c r="N230" s="472"/>
      <c r="O230" s="89"/>
      <c r="P230" s="109"/>
      <c r="Q230" s="87"/>
      <c r="R230" s="78" t="s">
        <v>14</v>
      </c>
      <c r="S230" s="87"/>
      <c r="T230" s="78" t="s">
        <v>45</v>
      </c>
      <c r="U230" s="608" t="str">
        <f t="shared" si="75"/>
        <v>-</v>
      </c>
      <c r="V230" s="609" t="str">
        <f t="shared" si="71"/>
        <v>-</v>
      </c>
      <c r="W230" s="609" t="str">
        <f t="shared" si="72"/>
        <v>-</v>
      </c>
      <c r="X230" s="609" t="str">
        <f t="shared" si="73"/>
        <v>-</v>
      </c>
      <c r="Y230" s="609" t="str">
        <f t="shared" si="74"/>
        <v>-</v>
      </c>
      <c r="AD230" s="615" t="str">
        <f t="shared" si="60"/>
        <v>-</v>
      </c>
      <c r="AE230" s="73" t="str">
        <f t="shared" si="61"/>
        <v>-</v>
      </c>
      <c r="AF230" s="608" t="str">
        <f t="shared" si="70"/>
        <v>-</v>
      </c>
      <c r="AG230" s="609" t="str">
        <f t="shared" si="66"/>
        <v>-</v>
      </c>
      <c r="AH230" s="609" t="str">
        <f t="shared" si="67"/>
        <v>-</v>
      </c>
      <c r="AI230" s="609" t="str">
        <f t="shared" si="68"/>
        <v>-</v>
      </c>
      <c r="AJ230" s="609" t="str">
        <f t="shared" si="69"/>
        <v>-</v>
      </c>
      <c r="AK230" s="247"/>
      <c r="AM230" s="452"/>
      <c r="AN230" s="452"/>
      <c r="AO230" s="452"/>
      <c r="AP230" s="452"/>
      <c r="AQ230" s="452"/>
      <c r="AR230" s="452"/>
      <c r="AS230" s="452"/>
      <c r="AT230" s="452"/>
      <c r="AV230" s="453"/>
      <c r="AW230" s="454"/>
      <c r="AX230" s="455"/>
      <c r="AY230" s="455"/>
      <c r="AZ230" s="456"/>
      <c r="BB230" s="74">
        <f t="shared" si="62"/>
        <v>0</v>
      </c>
      <c r="BC230" s="11">
        <f t="shared" si="63"/>
        <v>0</v>
      </c>
      <c r="BF230" s="324"/>
      <c r="BH230" s="74">
        <f t="shared" si="64"/>
        <v>0</v>
      </c>
      <c r="BI230" s="313">
        <f t="shared" si="65"/>
        <v>0</v>
      </c>
      <c r="BL230" s="313"/>
      <c r="BQ230" s="11"/>
      <c r="BR230" s="11"/>
      <c r="BS230" s="11"/>
      <c r="BT230" s="11"/>
      <c r="CA230" s="305"/>
      <c r="CB230" s="311"/>
      <c r="CC230" s="312"/>
    </row>
    <row r="231" spans="2:81" x14ac:dyDescent="0.25">
      <c r="B231" s="88"/>
      <c r="C231" s="87"/>
      <c r="D231" s="511"/>
      <c r="E231" s="290"/>
      <c r="N231" s="472"/>
      <c r="O231" s="89"/>
      <c r="P231" s="109"/>
      <c r="Q231" s="87"/>
      <c r="R231" s="78" t="s">
        <v>14</v>
      </c>
      <c r="S231" s="87"/>
      <c r="T231" s="78" t="s">
        <v>45</v>
      </c>
      <c r="U231" s="608" t="str">
        <f t="shared" si="75"/>
        <v>-</v>
      </c>
      <c r="V231" s="609" t="str">
        <f t="shared" si="71"/>
        <v>-</v>
      </c>
      <c r="W231" s="609" t="str">
        <f t="shared" si="72"/>
        <v>-</v>
      </c>
      <c r="X231" s="609" t="str">
        <f t="shared" si="73"/>
        <v>-</v>
      </c>
      <c r="Y231" s="609" t="str">
        <f t="shared" si="74"/>
        <v>-</v>
      </c>
      <c r="AD231" s="615" t="str">
        <f t="shared" si="60"/>
        <v>-</v>
      </c>
      <c r="AE231" s="73" t="str">
        <f t="shared" si="61"/>
        <v>-</v>
      </c>
      <c r="AF231" s="608" t="str">
        <f t="shared" si="70"/>
        <v>-</v>
      </c>
      <c r="AG231" s="609" t="str">
        <f t="shared" si="66"/>
        <v>-</v>
      </c>
      <c r="AH231" s="609" t="str">
        <f t="shared" si="67"/>
        <v>-</v>
      </c>
      <c r="AI231" s="609" t="str">
        <f t="shared" si="68"/>
        <v>-</v>
      </c>
      <c r="AJ231" s="609" t="str">
        <f t="shared" si="69"/>
        <v>-</v>
      </c>
      <c r="AK231" s="247"/>
      <c r="AM231" s="452"/>
      <c r="AN231" s="452"/>
      <c r="AO231" s="452"/>
      <c r="AP231" s="452"/>
      <c r="AQ231" s="452"/>
      <c r="AR231" s="452"/>
      <c r="AS231" s="452"/>
      <c r="AT231" s="452"/>
      <c r="AV231" s="453"/>
      <c r="AW231" s="454"/>
      <c r="AX231" s="455"/>
      <c r="AY231" s="455"/>
      <c r="AZ231" s="456"/>
      <c r="BB231" s="74">
        <f t="shared" si="62"/>
        <v>0</v>
      </c>
      <c r="BC231" s="11">
        <f t="shared" si="63"/>
        <v>0</v>
      </c>
      <c r="BF231" s="324"/>
      <c r="BH231" s="74">
        <f t="shared" si="64"/>
        <v>0</v>
      </c>
      <c r="BI231" s="313">
        <f t="shared" si="65"/>
        <v>0</v>
      </c>
      <c r="BL231" s="313"/>
      <c r="BQ231" s="11"/>
      <c r="BR231" s="11"/>
      <c r="BS231" s="11"/>
      <c r="BT231" s="11"/>
      <c r="CA231" s="305"/>
      <c r="CB231" s="311"/>
      <c r="CC231" s="312"/>
    </row>
    <row r="232" spans="2:81" x14ac:dyDescent="0.25">
      <c r="B232" s="88"/>
      <c r="C232" s="87"/>
      <c r="D232" s="511"/>
      <c r="E232" s="290"/>
      <c r="N232" s="472"/>
      <c r="O232" s="89"/>
      <c r="P232" s="109"/>
      <c r="Q232" s="87"/>
      <c r="R232" s="78" t="s">
        <v>14</v>
      </c>
      <c r="S232" s="87"/>
      <c r="T232" s="78" t="s">
        <v>45</v>
      </c>
      <c r="U232" s="608" t="str">
        <f t="shared" si="75"/>
        <v>-</v>
      </c>
      <c r="V232" s="609" t="str">
        <f t="shared" si="71"/>
        <v>-</v>
      </c>
      <c r="W232" s="609" t="str">
        <f t="shared" si="72"/>
        <v>-</v>
      </c>
      <c r="X232" s="609" t="str">
        <f t="shared" si="73"/>
        <v>-</v>
      </c>
      <c r="Y232" s="609" t="str">
        <f t="shared" si="74"/>
        <v>-</v>
      </c>
      <c r="AD232" s="615" t="str">
        <f t="shared" si="60"/>
        <v>-</v>
      </c>
      <c r="AE232" s="73" t="str">
        <f t="shared" si="61"/>
        <v>-</v>
      </c>
      <c r="AF232" s="608" t="str">
        <f t="shared" si="70"/>
        <v>-</v>
      </c>
      <c r="AG232" s="609" t="str">
        <f t="shared" si="66"/>
        <v>-</v>
      </c>
      <c r="AH232" s="609" t="str">
        <f t="shared" si="67"/>
        <v>-</v>
      </c>
      <c r="AI232" s="609" t="str">
        <f t="shared" si="68"/>
        <v>-</v>
      </c>
      <c r="AJ232" s="609" t="str">
        <f t="shared" si="69"/>
        <v>-</v>
      </c>
      <c r="AK232" s="247"/>
      <c r="AM232" s="452"/>
      <c r="AN232" s="452"/>
      <c r="AO232" s="452"/>
      <c r="AP232" s="452"/>
      <c r="AQ232" s="452"/>
      <c r="AR232" s="452"/>
      <c r="AS232" s="452"/>
      <c r="AT232" s="452"/>
      <c r="AV232" s="453"/>
      <c r="AW232" s="454"/>
      <c r="AX232" s="455"/>
      <c r="AY232" s="455"/>
      <c r="AZ232" s="456"/>
      <c r="BB232" s="74">
        <f t="shared" si="62"/>
        <v>0</v>
      </c>
      <c r="BC232" s="11">
        <f t="shared" si="63"/>
        <v>0</v>
      </c>
      <c r="BF232" s="324"/>
      <c r="BH232" s="74">
        <f t="shared" si="64"/>
        <v>0</v>
      </c>
      <c r="BI232" s="313">
        <f t="shared" si="65"/>
        <v>0</v>
      </c>
      <c r="BL232" s="313"/>
      <c r="BQ232" s="11"/>
      <c r="BR232" s="11"/>
      <c r="BS232" s="11"/>
      <c r="BT232" s="11"/>
      <c r="CA232" s="305"/>
      <c r="CB232" s="311"/>
      <c r="CC232" s="312"/>
    </row>
    <row r="233" spans="2:81" x14ac:dyDescent="0.25">
      <c r="B233" s="88"/>
      <c r="C233" s="87"/>
      <c r="D233" s="511"/>
      <c r="E233" s="290"/>
      <c r="N233" s="472"/>
      <c r="O233" s="89"/>
      <c r="P233" s="109"/>
      <c r="Q233" s="87"/>
      <c r="R233" s="78" t="s">
        <v>14</v>
      </c>
      <c r="S233" s="87"/>
      <c r="T233" s="78" t="s">
        <v>45</v>
      </c>
      <c r="U233" s="608" t="str">
        <f t="shared" si="75"/>
        <v>-</v>
      </c>
      <c r="V233" s="609" t="str">
        <f t="shared" si="71"/>
        <v>-</v>
      </c>
      <c r="W233" s="609" t="str">
        <f t="shared" si="72"/>
        <v>-</v>
      </c>
      <c r="X233" s="609" t="str">
        <f t="shared" si="73"/>
        <v>-</v>
      </c>
      <c r="Y233" s="609" t="str">
        <f t="shared" si="74"/>
        <v>-</v>
      </c>
      <c r="AD233" s="615" t="str">
        <f t="shared" si="60"/>
        <v>-</v>
      </c>
      <c r="AE233" s="73" t="str">
        <f t="shared" si="61"/>
        <v>-</v>
      </c>
      <c r="AF233" s="608" t="str">
        <f t="shared" si="70"/>
        <v>-</v>
      </c>
      <c r="AG233" s="609" t="str">
        <f t="shared" si="66"/>
        <v>-</v>
      </c>
      <c r="AH233" s="609" t="str">
        <f t="shared" si="67"/>
        <v>-</v>
      </c>
      <c r="AI233" s="609" t="str">
        <f t="shared" si="68"/>
        <v>-</v>
      </c>
      <c r="AJ233" s="609" t="str">
        <f t="shared" si="69"/>
        <v>-</v>
      </c>
      <c r="AK233" s="247"/>
      <c r="AM233" s="452"/>
      <c r="AN233" s="452"/>
      <c r="AO233" s="452"/>
      <c r="AP233" s="452"/>
      <c r="AQ233" s="452"/>
      <c r="AR233" s="452"/>
      <c r="AS233" s="452"/>
      <c r="AT233" s="452"/>
      <c r="AV233" s="453"/>
      <c r="AW233" s="454"/>
      <c r="AX233" s="455"/>
      <c r="AY233" s="455"/>
      <c r="AZ233" s="456"/>
      <c r="BB233" s="74">
        <f t="shared" si="62"/>
        <v>0</v>
      </c>
      <c r="BC233" s="11">
        <f t="shared" si="63"/>
        <v>0</v>
      </c>
      <c r="BF233" s="324"/>
      <c r="BH233" s="74">
        <f t="shared" si="64"/>
        <v>0</v>
      </c>
      <c r="BI233" s="313">
        <f t="shared" si="65"/>
        <v>0</v>
      </c>
      <c r="BL233" s="313"/>
      <c r="BQ233" s="11"/>
      <c r="BR233" s="11"/>
      <c r="BS233" s="11"/>
      <c r="BT233" s="11"/>
      <c r="CA233" s="305"/>
      <c r="CB233" s="311"/>
      <c r="CC233" s="312"/>
    </row>
    <row r="234" spans="2:81" x14ac:dyDescent="0.25">
      <c r="B234" s="88"/>
      <c r="C234" s="87"/>
      <c r="D234" s="511"/>
      <c r="E234" s="290"/>
      <c r="N234" s="472"/>
      <c r="O234" s="89"/>
      <c r="P234" s="109"/>
      <c r="Q234" s="87"/>
      <c r="R234" s="78" t="s">
        <v>14</v>
      </c>
      <c r="S234" s="87"/>
      <c r="T234" s="78" t="s">
        <v>45</v>
      </c>
      <c r="U234" s="608" t="str">
        <f t="shared" si="75"/>
        <v>-</v>
      </c>
      <c r="V234" s="609" t="str">
        <f t="shared" si="71"/>
        <v>-</v>
      </c>
      <c r="W234" s="609" t="str">
        <f t="shared" si="72"/>
        <v>-</v>
      </c>
      <c r="X234" s="609" t="str">
        <f t="shared" si="73"/>
        <v>-</v>
      </c>
      <c r="Y234" s="609" t="str">
        <f t="shared" si="74"/>
        <v>-</v>
      </c>
      <c r="AD234" s="615" t="str">
        <f t="shared" si="60"/>
        <v>-</v>
      </c>
      <c r="AE234" s="73" t="str">
        <f t="shared" si="61"/>
        <v>-</v>
      </c>
      <c r="AF234" s="608" t="str">
        <f t="shared" si="70"/>
        <v>-</v>
      </c>
      <c r="AG234" s="609" t="str">
        <f t="shared" si="66"/>
        <v>-</v>
      </c>
      <c r="AH234" s="609" t="str">
        <f t="shared" si="67"/>
        <v>-</v>
      </c>
      <c r="AI234" s="609" t="str">
        <f t="shared" si="68"/>
        <v>-</v>
      </c>
      <c r="AJ234" s="609" t="str">
        <f t="shared" si="69"/>
        <v>-</v>
      </c>
      <c r="AK234" s="247"/>
      <c r="AM234" s="452"/>
      <c r="AN234" s="452"/>
      <c r="AO234" s="452"/>
      <c r="AP234" s="452"/>
      <c r="AQ234" s="452"/>
      <c r="AR234" s="452"/>
      <c r="AS234" s="452"/>
      <c r="AT234" s="452"/>
      <c r="AV234" s="453"/>
      <c r="AW234" s="454"/>
      <c r="AX234" s="455"/>
      <c r="AY234" s="455"/>
      <c r="AZ234" s="456"/>
      <c r="BB234" s="74">
        <f t="shared" si="62"/>
        <v>0</v>
      </c>
      <c r="BC234" s="11">
        <f t="shared" si="63"/>
        <v>0</v>
      </c>
      <c r="BF234" s="324"/>
      <c r="BH234" s="74">
        <f t="shared" si="64"/>
        <v>0</v>
      </c>
      <c r="BI234" s="313">
        <f t="shared" si="65"/>
        <v>0</v>
      </c>
      <c r="BL234" s="313"/>
      <c r="BQ234" s="11"/>
      <c r="BR234" s="11"/>
      <c r="BS234" s="11"/>
      <c r="BT234" s="11"/>
      <c r="CA234" s="305"/>
      <c r="CB234" s="311"/>
      <c r="CC234" s="312"/>
    </row>
    <row r="235" spans="2:81" x14ac:dyDescent="0.25">
      <c r="B235" s="88"/>
      <c r="C235" s="87"/>
      <c r="D235" s="511"/>
      <c r="E235" s="290"/>
      <c r="N235" s="472"/>
      <c r="O235" s="89"/>
      <c r="P235" s="109"/>
      <c r="Q235" s="87"/>
      <c r="R235" s="78" t="s">
        <v>14</v>
      </c>
      <c r="S235" s="87"/>
      <c r="T235" s="78" t="s">
        <v>45</v>
      </c>
      <c r="U235" s="608" t="str">
        <f t="shared" si="75"/>
        <v>-</v>
      </c>
      <c r="V235" s="609" t="str">
        <f t="shared" si="71"/>
        <v>-</v>
      </c>
      <c r="W235" s="609" t="str">
        <f t="shared" si="72"/>
        <v>-</v>
      </c>
      <c r="X235" s="609" t="str">
        <f t="shared" si="73"/>
        <v>-</v>
      </c>
      <c r="Y235" s="609" t="str">
        <f t="shared" si="74"/>
        <v>-</v>
      </c>
      <c r="AD235" s="615" t="str">
        <f t="shared" si="60"/>
        <v>-</v>
      </c>
      <c r="AE235" s="73" t="str">
        <f t="shared" si="61"/>
        <v>-</v>
      </c>
      <c r="AF235" s="608" t="str">
        <f t="shared" si="70"/>
        <v>-</v>
      </c>
      <c r="AG235" s="609" t="str">
        <f t="shared" si="66"/>
        <v>-</v>
      </c>
      <c r="AH235" s="609" t="str">
        <f t="shared" si="67"/>
        <v>-</v>
      </c>
      <c r="AI235" s="609" t="str">
        <f t="shared" si="68"/>
        <v>-</v>
      </c>
      <c r="AJ235" s="609" t="str">
        <f t="shared" si="69"/>
        <v>-</v>
      </c>
      <c r="AK235" s="247"/>
      <c r="AM235" s="452"/>
      <c r="AN235" s="452"/>
      <c r="AO235" s="452"/>
      <c r="AP235" s="452"/>
      <c r="AQ235" s="452"/>
      <c r="AR235" s="452"/>
      <c r="AS235" s="452"/>
      <c r="AT235" s="452"/>
      <c r="AV235" s="453"/>
      <c r="AW235" s="454"/>
      <c r="AX235" s="455"/>
      <c r="AY235" s="455"/>
      <c r="AZ235" s="456"/>
      <c r="BB235" s="74">
        <f t="shared" si="62"/>
        <v>0</v>
      </c>
      <c r="BC235" s="11">
        <f t="shared" si="63"/>
        <v>0</v>
      </c>
      <c r="BF235" s="324"/>
      <c r="BH235" s="74">
        <f t="shared" si="64"/>
        <v>0</v>
      </c>
      <c r="BI235" s="313">
        <f t="shared" si="65"/>
        <v>0</v>
      </c>
      <c r="BL235" s="313"/>
      <c r="BQ235" s="11"/>
      <c r="BR235" s="11"/>
      <c r="BS235" s="11"/>
      <c r="BT235" s="11"/>
      <c r="CA235" s="305"/>
      <c r="CB235" s="311"/>
      <c r="CC235" s="312"/>
    </row>
    <row r="236" spans="2:81" x14ac:dyDescent="0.25">
      <c r="B236" s="88"/>
      <c r="C236" s="87"/>
      <c r="D236" s="511"/>
      <c r="E236" s="290"/>
      <c r="N236" s="472"/>
      <c r="O236" s="89"/>
      <c r="P236" s="109"/>
      <c r="Q236" s="87"/>
      <c r="R236" s="78" t="s">
        <v>14</v>
      </c>
      <c r="S236" s="87"/>
      <c r="T236" s="78" t="s">
        <v>45</v>
      </c>
      <c r="U236" s="608" t="str">
        <f t="shared" si="75"/>
        <v>-</v>
      </c>
      <c r="V236" s="609" t="str">
        <f t="shared" si="71"/>
        <v>-</v>
      </c>
      <c r="W236" s="609" t="str">
        <f t="shared" si="72"/>
        <v>-</v>
      </c>
      <c r="X236" s="609" t="str">
        <f t="shared" si="73"/>
        <v>-</v>
      </c>
      <c r="Y236" s="609" t="str">
        <f t="shared" si="74"/>
        <v>-</v>
      </c>
      <c r="AD236" s="615" t="str">
        <f t="shared" si="60"/>
        <v>-</v>
      </c>
      <c r="AE236" s="73" t="str">
        <f t="shared" si="61"/>
        <v>-</v>
      </c>
      <c r="AF236" s="608" t="str">
        <f t="shared" si="70"/>
        <v>-</v>
      </c>
      <c r="AG236" s="609" t="str">
        <f t="shared" si="66"/>
        <v>-</v>
      </c>
      <c r="AH236" s="609" t="str">
        <f t="shared" si="67"/>
        <v>-</v>
      </c>
      <c r="AI236" s="609" t="str">
        <f t="shared" si="68"/>
        <v>-</v>
      </c>
      <c r="AJ236" s="609" t="str">
        <f t="shared" si="69"/>
        <v>-</v>
      </c>
      <c r="AK236" s="247"/>
      <c r="AM236" s="452"/>
      <c r="AN236" s="452"/>
      <c r="AO236" s="452"/>
      <c r="AP236" s="452"/>
      <c r="AQ236" s="452"/>
      <c r="AR236" s="452"/>
      <c r="AS236" s="452"/>
      <c r="AT236" s="452"/>
      <c r="AV236" s="453"/>
      <c r="AW236" s="454"/>
      <c r="AX236" s="455"/>
      <c r="AY236" s="455"/>
      <c r="AZ236" s="456"/>
      <c r="BB236" s="74">
        <f t="shared" si="62"/>
        <v>0</v>
      </c>
      <c r="BC236" s="11">
        <f t="shared" si="63"/>
        <v>0</v>
      </c>
      <c r="BF236" s="324"/>
      <c r="BH236" s="74">
        <f t="shared" si="64"/>
        <v>0</v>
      </c>
      <c r="BI236" s="313">
        <f t="shared" si="65"/>
        <v>0</v>
      </c>
      <c r="BL236" s="313"/>
      <c r="BQ236" s="11"/>
      <c r="BR236" s="11"/>
      <c r="BS236" s="11"/>
      <c r="BT236" s="11"/>
      <c r="CA236" s="305"/>
      <c r="CB236" s="311"/>
      <c r="CC236" s="312"/>
    </row>
    <row r="237" spans="2:81" x14ac:dyDescent="0.25">
      <c r="B237" s="88"/>
      <c r="C237" s="87"/>
      <c r="D237" s="511"/>
      <c r="E237" s="290"/>
      <c r="N237" s="472"/>
      <c r="O237" s="89"/>
      <c r="P237" s="109"/>
      <c r="Q237" s="87"/>
      <c r="R237" s="78" t="s">
        <v>14</v>
      </c>
      <c r="S237" s="87"/>
      <c r="T237" s="78" t="s">
        <v>45</v>
      </c>
      <c r="U237" s="608" t="str">
        <f t="shared" si="75"/>
        <v>-</v>
      </c>
      <c r="V237" s="609" t="str">
        <f t="shared" si="71"/>
        <v>-</v>
      </c>
      <c r="W237" s="609" t="str">
        <f t="shared" si="72"/>
        <v>-</v>
      </c>
      <c r="X237" s="609" t="str">
        <f t="shared" si="73"/>
        <v>-</v>
      </c>
      <c r="Y237" s="609" t="str">
        <f t="shared" si="74"/>
        <v>-</v>
      </c>
      <c r="AD237" s="615" t="str">
        <f t="shared" si="60"/>
        <v>-</v>
      </c>
      <c r="AE237" s="73" t="str">
        <f t="shared" si="61"/>
        <v>-</v>
      </c>
      <c r="AF237" s="608" t="str">
        <f t="shared" si="70"/>
        <v>-</v>
      </c>
      <c r="AG237" s="609" t="str">
        <f t="shared" si="66"/>
        <v>-</v>
      </c>
      <c r="AH237" s="609" t="str">
        <f t="shared" si="67"/>
        <v>-</v>
      </c>
      <c r="AI237" s="609" t="str">
        <f t="shared" si="68"/>
        <v>-</v>
      </c>
      <c r="AJ237" s="609" t="str">
        <f t="shared" si="69"/>
        <v>-</v>
      </c>
      <c r="AK237" s="247"/>
      <c r="AM237" s="452"/>
      <c r="AN237" s="452"/>
      <c r="AO237" s="452"/>
      <c r="AP237" s="452"/>
      <c r="AQ237" s="452"/>
      <c r="AR237" s="452"/>
      <c r="AS237" s="452"/>
      <c r="AT237" s="452"/>
      <c r="AV237" s="453"/>
      <c r="AW237" s="454"/>
      <c r="AX237" s="455"/>
      <c r="AY237" s="455"/>
      <c r="AZ237" s="456"/>
      <c r="BB237" s="74">
        <f t="shared" si="62"/>
        <v>0</v>
      </c>
      <c r="BC237" s="11">
        <f t="shared" si="63"/>
        <v>0</v>
      </c>
      <c r="BF237" s="324"/>
      <c r="BH237" s="74">
        <f t="shared" si="64"/>
        <v>0</v>
      </c>
      <c r="BI237" s="313">
        <f t="shared" si="65"/>
        <v>0</v>
      </c>
      <c r="BL237" s="313"/>
      <c r="BQ237" s="11"/>
      <c r="BR237" s="11"/>
      <c r="BS237" s="11"/>
      <c r="BT237" s="11"/>
      <c r="CA237" s="305"/>
      <c r="CB237" s="311"/>
      <c r="CC237" s="312"/>
    </row>
    <row r="238" spans="2:81" x14ac:dyDescent="0.25">
      <c r="B238" s="88"/>
      <c r="C238" s="87"/>
      <c r="D238" s="511"/>
      <c r="E238" s="290"/>
      <c r="N238" s="472"/>
      <c r="O238" s="89"/>
      <c r="P238" s="109"/>
      <c r="Q238" s="87"/>
      <c r="R238" s="78" t="s">
        <v>14</v>
      </c>
      <c r="S238" s="87"/>
      <c r="T238" s="78" t="s">
        <v>45</v>
      </c>
      <c r="U238" s="608" t="str">
        <f t="shared" si="75"/>
        <v>-</v>
      </c>
      <c r="V238" s="609" t="str">
        <f t="shared" si="71"/>
        <v>-</v>
      </c>
      <c r="W238" s="609" t="str">
        <f t="shared" si="72"/>
        <v>-</v>
      </c>
      <c r="X238" s="609" t="str">
        <f t="shared" si="73"/>
        <v>-</v>
      </c>
      <c r="Y238" s="609" t="str">
        <f t="shared" si="74"/>
        <v>-</v>
      </c>
      <c r="AD238" s="615" t="str">
        <f t="shared" si="60"/>
        <v>-</v>
      </c>
      <c r="AE238" s="73" t="str">
        <f t="shared" si="61"/>
        <v>-</v>
      </c>
      <c r="AF238" s="608" t="str">
        <f t="shared" si="70"/>
        <v>-</v>
      </c>
      <c r="AG238" s="609" t="str">
        <f t="shared" si="66"/>
        <v>-</v>
      </c>
      <c r="AH238" s="609" t="str">
        <f t="shared" si="67"/>
        <v>-</v>
      </c>
      <c r="AI238" s="609" t="str">
        <f t="shared" si="68"/>
        <v>-</v>
      </c>
      <c r="AJ238" s="609" t="str">
        <f t="shared" si="69"/>
        <v>-</v>
      </c>
      <c r="AK238" s="247"/>
      <c r="AM238" s="452"/>
      <c r="AN238" s="452"/>
      <c r="AO238" s="452"/>
      <c r="AP238" s="452"/>
      <c r="AQ238" s="452"/>
      <c r="AR238" s="452"/>
      <c r="AS238" s="452"/>
      <c r="AT238" s="452"/>
      <c r="AV238" s="453"/>
      <c r="AW238" s="454"/>
      <c r="AX238" s="455"/>
      <c r="AY238" s="455"/>
      <c r="AZ238" s="456"/>
      <c r="BB238" s="74">
        <f t="shared" si="62"/>
        <v>0</v>
      </c>
      <c r="BC238" s="11">
        <f t="shared" si="63"/>
        <v>0</v>
      </c>
      <c r="BF238" s="324"/>
      <c r="BH238" s="74">
        <f t="shared" si="64"/>
        <v>0</v>
      </c>
      <c r="BI238" s="313">
        <f t="shared" si="65"/>
        <v>0</v>
      </c>
      <c r="BL238" s="313"/>
      <c r="BQ238" s="11"/>
      <c r="BR238" s="11"/>
      <c r="BS238" s="11"/>
      <c r="BT238" s="11"/>
      <c r="CA238" s="305"/>
      <c r="CB238" s="311"/>
      <c r="CC238" s="312"/>
    </row>
    <row r="239" spans="2:81" x14ac:dyDescent="0.25">
      <c r="B239" s="88"/>
      <c r="C239" s="87"/>
      <c r="D239" s="511"/>
      <c r="E239" s="290"/>
      <c r="N239" s="472"/>
      <c r="O239" s="89"/>
      <c r="P239" s="109"/>
      <c r="Q239" s="87"/>
      <c r="R239" s="78" t="s">
        <v>14</v>
      </c>
      <c r="S239" s="87"/>
      <c r="T239" s="78" t="s">
        <v>45</v>
      </c>
      <c r="U239" s="608" t="str">
        <f t="shared" si="75"/>
        <v>-</v>
      </c>
      <c r="V239" s="609" t="str">
        <f t="shared" si="71"/>
        <v>-</v>
      </c>
      <c r="W239" s="609" t="str">
        <f t="shared" si="72"/>
        <v>-</v>
      </c>
      <c r="X239" s="609" t="str">
        <f t="shared" si="73"/>
        <v>-</v>
      </c>
      <c r="Y239" s="609" t="str">
        <f t="shared" si="74"/>
        <v>-</v>
      </c>
      <c r="AD239" s="615" t="str">
        <f t="shared" si="60"/>
        <v>-</v>
      </c>
      <c r="AE239" s="73" t="str">
        <f t="shared" si="61"/>
        <v>-</v>
      </c>
      <c r="AF239" s="608" t="str">
        <f t="shared" si="70"/>
        <v>-</v>
      </c>
      <c r="AG239" s="609" t="str">
        <f t="shared" si="66"/>
        <v>-</v>
      </c>
      <c r="AH239" s="609" t="str">
        <f t="shared" si="67"/>
        <v>-</v>
      </c>
      <c r="AI239" s="609" t="str">
        <f t="shared" si="68"/>
        <v>-</v>
      </c>
      <c r="AJ239" s="609" t="str">
        <f t="shared" si="69"/>
        <v>-</v>
      </c>
      <c r="AK239" s="247"/>
      <c r="AM239" s="452"/>
      <c r="AN239" s="452"/>
      <c r="AO239" s="452"/>
      <c r="AP239" s="452"/>
      <c r="AQ239" s="452"/>
      <c r="AR239" s="452"/>
      <c r="AS239" s="452"/>
      <c r="AT239" s="452"/>
      <c r="AV239" s="453"/>
      <c r="AW239" s="454"/>
      <c r="AX239" s="455"/>
      <c r="AY239" s="455"/>
      <c r="AZ239" s="456"/>
      <c r="BB239" s="74">
        <f t="shared" si="62"/>
        <v>0</v>
      </c>
      <c r="BC239" s="11">
        <f t="shared" si="63"/>
        <v>0</v>
      </c>
      <c r="BF239" s="324"/>
      <c r="BH239" s="74">
        <f t="shared" si="64"/>
        <v>0</v>
      </c>
      <c r="BI239" s="313">
        <f t="shared" si="65"/>
        <v>0</v>
      </c>
      <c r="BL239" s="313"/>
      <c r="BQ239" s="11"/>
      <c r="BR239" s="11"/>
      <c r="BS239" s="11"/>
      <c r="BT239" s="11"/>
      <c r="CA239" s="305"/>
      <c r="CB239" s="311"/>
      <c r="CC239" s="312"/>
    </row>
    <row r="240" spans="2:81" x14ac:dyDescent="0.25">
      <c r="B240" s="88"/>
      <c r="C240" s="87"/>
      <c r="D240" s="511"/>
      <c r="E240" s="290"/>
      <c r="N240" s="472"/>
      <c r="O240" s="89"/>
      <c r="P240" s="109"/>
      <c r="Q240" s="87"/>
      <c r="R240" s="78" t="s">
        <v>14</v>
      </c>
      <c r="S240" s="87"/>
      <c r="T240" s="78" t="s">
        <v>45</v>
      </c>
      <c r="U240" s="608" t="str">
        <f t="shared" si="75"/>
        <v>-</v>
      </c>
      <c r="V240" s="609" t="str">
        <f t="shared" si="71"/>
        <v>-</v>
      </c>
      <c r="W240" s="609" t="str">
        <f t="shared" si="72"/>
        <v>-</v>
      </c>
      <c r="X240" s="609" t="str">
        <f t="shared" si="73"/>
        <v>-</v>
      </c>
      <c r="Y240" s="609" t="str">
        <f t="shared" si="74"/>
        <v>-</v>
      </c>
      <c r="AD240" s="615" t="str">
        <f t="shared" si="60"/>
        <v>-</v>
      </c>
      <c r="AE240" s="73" t="str">
        <f t="shared" si="61"/>
        <v>-</v>
      </c>
      <c r="AF240" s="608" t="str">
        <f t="shared" si="70"/>
        <v>-</v>
      </c>
      <c r="AG240" s="609" t="str">
        <f t="shared" si="66"/>
        <v>-</v>
      </c>
      <c r="AH240" s="609" t="str">
        <f t="shared" si="67"/>
        <v>-</v>
      </c>
      <c r="AI240" s="609" t="str">
        <f t="shared" si="68"/>
        <v>-</v>
      </c>
      <c r="AJ240" s="609" t="str">
        <f t="shared" si="69"/>
        <v>-</v>
      </c>
      <c r="AK240" s="247"/>
      <c r="AM240" s="452"/>
      <c r="AN240" s="452"/>
      <c r="AO240" s="452"/>
      <c r="AP240" s="452"/>
      <c r="AQ240" s="452"/>
      <c r="AR240" s="452"/>
      <c r="AS240" s="452"/>
      <c r="AT240" s="452"/>
      <c r="AV240" s="453"/>
      <c r="AW240" s="454"/>
      <c r="AX240" s="455"/>
      <c r="AY240" s="455"/>
      <c r="AZ240" s="456"/>
      <c r="BB240" s="74">
        <f t="shared" si="62"/>
        <v>0</v>
      </c>
      <c r="BC240" s="11">
        <f t="shared" si="63"/>
        <v>0</v>
      </c>
      <c r="BF240" s="324"/>
      <c r="BH240" s="74">
        <f t="shared" si="64"/>
        <v>0</v>
      </c>
      <c r="BI240" s="313">
        <f t="shared" si="65"/>
        <v>0</v>
      </c>
      <c r="BL240" s="313"/>
      <c r="BQ240" s="11"/>
      <c r="BR240" s="11"/>
      <c r="BS240" s="11"/>
      <c r="BT240" s="11"/>
      <c r="CA240" s="305"/>
      <c r="CB240" s="311"/>
      <c r="CC240" s="312"/>
    </row>
    <row r="241" spans="2:81" x14ac:dyDescent="0.25">
      <c r="B241" s="88"/>
      <c r="C241" s="87"/>
      <c r="D241" s="511"/>
      <c r="E241" s="290"/>
      <c r="N241" s="472"/>
      <c r="O241" s="89"/>
      <c r="P241" s="109"/>
      <c r="Q241" s="87"/>
      <c r="R241" s="78" t="s">
        <v>14</v>
      </c>
      <c r="S241" s="87"/>
      <c r="T241" s="78" t="s">
        <v>45</v>
      </c>
      <c r="U241" s="608" t="str">
        <f t="shared" si="75"/>
        <v>-</v>
      </c>
      <c r="V241" s="609" t="str">
        <f t="shared" si="71"/>
        <v>-</v>
      </c>
      <c r="W241" s="609" t="str">
        <f t="shared" si="72"/>
        <v>-</v>
      </c>
      <c r="X241" s="609" t="str">
        <f t="shared" si="73"/>
        <v>-</v>
      </c>
      <c r="Y241" s="609" t="str">
        <f t="shared" si="74"/>
        <v>-</v>
      </c>
      <c r="AD241" s="615" t="str">
        <f t="shared" ref="AD241:AD296" si="76">IF(AM238="", "-", AM238)</f>
        <v>-</v>
      </c>
      <c r="AE241" s="73" t="str">
        <f t="shared" ref="AE241:AE296" si="77">IF(AT238="", "-", AT238)</f>
        <v>-</v>
      </c>
      <c r="AF241" s="608" t="str">
        <f t="shared" si="70"/>
        <v>-</v>
      </c>
      <c r="AG241" s="609" t="str">
        <f t="shared" si="66"/>
        <v>-</v>
      </c>
      <c r="AH241" s="609" t="str">
        <f t="shared" si="67"/>
        <v>-</v>
      </c>
      <c r="AI241" s="609" t="str">
        <f t="shared" si="68"/>
        <v>-</v>
      </c>
      <c r="AJ241" s="609" t="str">
        <f t="shared" si="69"/>
        <v>-</v>
      </c>
      <c r="AK241" s="247"/>
      <c r="AM241" s="452"/>
      <c r="AN241" s="452"/>
      <c r="AO241" s="452"/>
      <c r="AP241" s="452"/>
      <c r="AQ241" s="452"/>
      <c r="AR241" s="452"/>
      <c r="AS241" s="452"/>
      <c r="AT241" s="452"/>
      <c r="AV241" s="453"/>
      <c r="AW241" s="454"/>
      <c r="AX241" s="455"/>
      <c r="AY241" s="455"/>
      <c r="AZ241" s="456"/>
      <c r="BB241" s="74">
        <f t="shared" si="62"/>
        <v>0</v>
      </c>
      <c r="BC241" s="11">
        <f t="shared" si="63"/>
        <v>0</v>
      </c>
      <c r="BF241" s="324"/>
      <c r="BH241" s="74">
        <f t="shared" si="64"/>
        <v>0</v>
      </c>
      <c r="BI241" s="313">
        <f t="shared" si="65"/>
        <v>0</v>
      </c>
      <c r="BL241" s="313"/>
      <c r="BQ241" s="11"/>
      <c r="BR241" s="11"/>
      <c r="BS241" s="11"/>
      <c r="BT241" s="11"/>
      <c r="CA241" s="305"/>
      <c r="CB241" s="311"/>
      <c r="CC241" s="312"/>
    </row>
    <row r="242" spans="2:81" x14ac:dyDescent="0.25">
      <c r="B242" s="88"/>
      <c r="C242" s="87"/>
      <c r="D242" s="511"/>
      <c r="E242" s="290"/>
      <c r="N242" s="472"/>
      <c r="O242" s="89"/>
      <c r="P242" s="109"/>
      <c r="Q242" s="87"/>
      <c r="R242" s="78" t="s">
        <v>14</v>
      </c>
      <c r="S242" s="87"/>
      <c r="T242" s="78" t="s">
        <v>45</v>
      </c>
      <c r="U242" s="608" t="str">
        <f t="shared" si="75"/>
        <v>-</v>
      </c>
      <c r="V242" s="609" t="str">
        <f t="shared" si="71"/>
        <v>-</v>
      </c>
      <c r="W242" s="609" t="str">
        <f t="shared" si="72"/>
        <v>-</v>
      </c>
      <c r="X242" s="609" t="str">
        <f t="shared" si="73"/>
        <v>-</v>
      </c>
      <c r="Y242" s="609" t="str">
        <f t="shared" si="74"/>
        <v>-</v>
      </c>
      <c r="AD242" s="615" t="str">
        <f t="shared" si="76"/>
        <v>-</v>
      </c>
      <c r="AE242" s="73" t="str">
        <f t="shared" si="77"/>
        <v>-</v>
      </c>
      <c r="AF242" s="608" t="str">
        <f t="shared" si="70"/>
        <v>-</v>
      </c>
      <c r="AG242" s="609" t="str">
        <f t="shared" si="66"/>
        <v>-</v>
      </c>
      <c r="AH242" s="609" t="str">
        <f t="shared" si="67"/>
        <v>-</v>
      </c>
      <c r="AI242" s="609" t="str">
        <f t="shared" si="68"/>
        <v>-</v>
      </c>
      <c r="AJ242" s="609" t="str">
        <f t="shared" si="69"/>
        <v>-</v>
      </c>
      <c r="AK242" s="247"/>
      <c r="AM242" s="452"/>
      <c r="AN242" s="452"/>
      <c r="AO242" s="452"/>
      <c r="AP242" s="452"/>
      <c r="AQ242" s="452"/>
      <c r="AR242" s="452"/>
      <c r="AS242" s="452"/>
      <c r="AT242" s="452"/>
      <c r="AV242" s="454"/>
      <c r="AW242" s="454"/>
      <c r="AX242" s="455"/>
      <c r="AY242" s="455"/>
      <c r="AZ242" s="456"/>
      <c r="BB242" s="74">
        <f t="shared" si="62"/>
        <v>0</v>
      </c>
      <c r="BC242" s="11">
        <f t="shared" si="63"/>
        <v>0</v>
      </c>
      <c r="BF242" s="324"/>
      <c r="BH242" s="74">
        <f t="shared" si="64"/>
        <v>0</v>
      </c>
      <c r="BI242" s="313">
        <f t="shared" si="65"/>
        <v>0</v>
      </c>
      <c r="BL242" s="313"/>
      <c r="BQ242" s="11"/>
      <c r="BR242" s="11"/>
      <c r="BS242" s="11"/>
      <c r="BT242" s="11"/>
      <c r="CA242" s="305"/>
      <c r="CB242" s="311"/>
      <c r="CC242" s="312"/>
    </row>
    <row r="243" spans="2:81" x14ac:dyDescent="0.25">
      <c r="B243" s="88"/>
      <c r="C243" s="87"/>
      <c r="D243" s="511"/>
      <c r="E243" s="290"/>
      <c r="N243" s="472"/>
      <c r="O243" s="89"/>
      <c r="P243" s="109"/>
      <c r="Q243" s="87"/>
      <c r="R243" s="78" t="s">
        <v>14</v>
      </c>
      <c r="S243" s="87"/>
      <c r="T243" s="78" t="s">
        <v>45</v>
      </c>
      <c r="U243" s="608" t="str">
        <f t="shared" si="75"/>
        <v>-</v>
      </c>
      <c r="V243" s="609" t="str">
        <f t="shared" si="71"/>
        <v>-</v>
      </c>
      <c r="W243" s="609" t="str">
        <f t="shared" si="72"/>
        <v>-</v>
      </c>
      <c r="X243" s="609" t="str">
        <f t="shared" si="73"/>
        <v>-</v>
      </c>
      <c r="Y243" s="609" t="str">
        <f t="shared" si="74"/>
        <v>-</v>
      </c>
      <c r="AD243" s="615" t="str">
        <f t="shared" si="76"/>
        <v>-</v>
      </c>
      <c r="AE243" s="73" t="str">
        <f t="shared" si="77"/>
        <v>-</v>
      </c>
      <c r="AF243" s="608" t="str">
        <f>IF(ISNUMBER(#REF!), HOUR(#REF!), "-")</f>
        <v>-</v>
      </c>
      <c r="AG243" s="609" t="str">
        <f t="shared" si="66"/>
        <v>-</v>
      </c>
      <c r="AH243" s="609" t="str">
        <f t="shared" si="67"/>
        <v>-</v>
      </c>
      <c r="AI243" s="609" t="str">
        <f t="shared" si="68"/>
        <v>-</v>
      </c>
      <c r="AJ243" s="609" t="str">
        <f t="shared" si="69"/>
        <v>-</v>
      </c>
      <c r="AK243" s="247"/>
      <c r="AM243" s="452"/>
      <c r="AN243" s="452"/>
      <c r="AO243" s="452"/>
      <c r="AP243" s="452"/>
      <c r="AQ243" s="452"/>
      <c r="AR243" s="452"/>
      <c r="AS243" s="452"/>
      <c r="AT243" s="452"/>
      <c r="AV243" s="454"/>
      <c r="AW243" s="454"/>
      <c r="AX243" s="455"/>
      <c r="AY243" s="455"/>
      <c r="AZ243" s="456"/>
      <c r="BB243" s="74">
        <f t="shared" si="62"/>
        <v>0</v>
      </c>
      <c r="BC243" s="11">
        <f t="shared" si="63"/>
        <v>0</v>
      </c>
      <c r="BF243" s="324"/>
      <c r="BH243" s="74">
        <f t="shared" si="64"/>
        <v>0</v>
      </c>
      <c r="BI243" s="313">
        <f t="shared" si="65"/>
        <v>0</v>
      </c>
      <c r="BL243" s="313"/>
      <c r="BQ243" s="11"/>
      <c r="BR243" s="11"/>
      <c r="BS243" s="11"/>
      <c r="BT243" s="11"/>
      <c r="CA243" s="305"/>
      <c r="CB243" s="311"/>
      <c r="CC243" s="312"/>
    </row>
    <row r="244" spans="2:81" x14ac:dyDescent="0.25">
      <c r="B244" s="88"/>
      <c r="C244" s="87"/>
      <c r="D244" s="511"/>
      <c r="E244" s="290"/>
      <c r="N244" s="472"/>
      <c r="O244" s="89"/>
      <c r="P244" s="109"/>
      <c r="Q244" s="87"/>
      <c r="R244" s="78" t="s">
        <v>14</v>
      </c>
      <c r="S244" s="87"/>
      <c r="T244" s="78" t="s">
        <v>45</v>
      </c>
      <c r="U244" s="608" t="str">
        <f t="shared" si="75"/>
        <v>-</v>
      </c>
      <c r="V244" s="609" t="str">
        <f t="shared" si="71"/>
        <v>-</v>
      </c>
      <c r="W244" s="609" t="str">
        <f t="shared" si="72"/>
        <v>-</v>
      </c>
      <c r="X244" s="609" t="str">
        <f t="shared" si="73"/>
        <v>-</v>
      </c>
      <c r="Y244" s="609" t="str">
        <f t="shared" si="74"/>
        <v>-</v>
      </c>
      <c r="AD244" s="615" t="str">
        <f t="shared" si="76"/>
        <v>-</v>
      </c>
      <c r="AE244" s="73" t="str">
        <f t="shared" si="77"/>
        <v>-</v>
      </c>
      <c r="AF244" s="608" t="str">
        <f t="shared" si="70"/>
        <v>-</v>
      </c>
      <c r="AG244" s="609" t="str">
        <f t="shared" si="66"/>
        <v>-</v>
      </c>
      <c r="AH244" s="609" t="str">
        <f t="shared" si="67"/>
        <v>-</v>
      </c>
      <c r="AI244" s="110"/>
      <c r="AJ244" s="609" t="str">
        <f t="shared" si="69"/>
        <v>-</v>
      </c>
      <c r="AK244" s="247"/>
      <c r="AM244" s="452"/>
      <c r="AN244" s="452"/>
      <c r="AO244" s="452"/>
      <c r="AP244" s="452"/>
      <c r="AQ244" s="452"/>
      <c r="AR244" s="452"/>
      <c r="AS244" s="452"/>
      <c r="AT244" s="452"/>
      <c r="AV244" s="454"/>
      <c r="AW244" s="454"/>
      <c r="AX244" s="455"/>
      <c r="AY244" s="455"/>
      <c r="AZ244" s="456"/>
      <c r="BB244" s="74">
        <f t="shared" si="62"/>
        <v>0</v>
      </c>
      <c r="BC244" s="11">
        <f t="shared" si="63"/>
        <v>0</v>
      </c>
      <c r="BF244" s="324"/>
      <c r="BH244" s="74">
        <f t="shared" si="64"/>
        <v>0</v>
      </c>
      <c r="BI244" s="313">
        <f t="shared" si="65"/>
        <v>0</v>
      </c>
      <c r="BL244" s="313"/>
      <c r="BQ244" s="11"/>
      <c r="BR244" s="11"/>
      <c r="BS244" s="11"/>
      <c r="BT244" s="11"/>
      <c r="CA244" s="305"/>
      <c r="CB244" s="311"/>
      <c r="CC244" s="312"/>
    </row>
    <row r="245" spans="2:81" x14ac:dyDescent="0.25">
      <c r="B245" s="88"/>
      <c r="C245" s="87"/>
      <c r="D245" s="511"/>
      <c r="E245" s="290"/>
      <c r="N245" s="472"/>
      <c r="O245" s="89"/>
      <c r="P245" s="109"/>
      <c r="Q245" s="87"/>
      <c r="R245" s="78" t="s">
        <v>14</v>
      </c>
      <c r="S245" s="87"/>
      <c r="T245" s="78" t="s">
        <v>45</v>
      </c>
      <c r="U245" s="608" t="str">
        <f t="shared" si="75"/>
        <v>-</v>
      </c>
      <c r="V245" s="609" t="str">
        <f t="shared" si="71"/>
        <v>-</v>
      </c>
      <c r="W245" s="609" t="str">
        <f t="shared" si="72"/>
        <v>-</v>
      </c>
      <c r="X245" s="609" t="str">
        <f t="shared" si="73"/>
        <v>-</v>
      </c>
      <c r="Y245" s="609" t="str">
        <f t="shared" si="74"/>
        <v>-</v>
      </c>
      <c r="AD245" s="615" t="str">
        <f t="shared" si="76"/>
        <v>-</v>
      </c>
      <c r="AE245" s="73" t="str">
        <f t="shared" si="77"/>
        <v>-</v>
      </c>
      <c r="AF245" s="608" t="str">
        <f t="shared" si="70"/>
        <v>-</v>
      </c>
      <c r="AG245" s="609" t="str">
        <f t="shared" si="66"/>
        <v>-</v>
      </c>
      <c r="AH245" s="609" t="str">
        <f t="shared" si="67"/>
        <v>-</v>
      </c>
      <c r="AI245" s="110"/>
      <c r="AJ245" s="609" t="str">
        <f t="shared" si="69"/>
        <v>-</v>
      </c>
      <c r="AK245" s="247"/>
      <c r="AM245" s="452"/>
      <c r="AN245" s="452"/>
      <c r="AO245" s="452"/>
      <c r="AP245" s="452"/>
      <c r="AQ245" s="452"/>
      <c r="AR245" s="452"/>
      <c r="AS245" s="452"/>
      <c r="AT245" s="452"/>
      <c r="AV245" s="454"/>
      <c r="AW245" s="454"/>
      <c r="AX245" s="455"/>
      <c r="AY245" s="455"/>
      <c r="AZ245" s="456"/>
      <c r="BB245" s="74">
        <f t="shared" si="62"/>
        <v>0</v>
      </c>
      <c r="BC245" s="11">
        <f t="shared" si="63"/>
        <v>0</v>
      </c>
      <c r="BF245" s="324"/>
      <c r="BH245" s="74">
        <f t="shared" si="64"/>
        <v>0</v>
      </c>
      <c r="BI245" s="313">
        <f t="shared" si="65"/>
        <v>0</v>
      </c>
      <c r="BL245" s="313"/>
      <c r="BQ245" s="11"/>
      <c r="BR245" s="11"/>
      <c r="BS245" s="11"/>
      <c r="BT245" s="11"/>
      <c r="CA245" s="305"/>
      <c r="CB245" s="311"/>
      <c r="CC245" s="312"/>
    </row>
    <row r="246" spans="2:81" x14ac:dyDescent="0.25">
      <c r="B246" s="88"/>
      <c r="C246" s="87"/>
      <c r="D246" s="511"/>
      <c r="E246" s="290"/>
      <c r="N246" s="472"/>
      <c r="O246" s="89"/>
      <c r="P246" s="109"/>
      <c r="Q246" s="87"/>
      <c r="R246" s="78" t="s">
        <v>14</v>
      </c>
      <c r="S246" s="87"/>
      <c r="T246" s="78" t="s">
        <v>45</v>
      </c>
      <c r="U246" s="608" t="str">
        <f t="shared" si="75"/>
        <v>-</v>
      </c>
      <c r="V246" s="609" t="str">
        <f t="shared" si="71"/>
        <v>-</v>
      </c>
      <c r="W246" s="609" t="str">
        <f t="shared" si="72"/>
        <v>-</v>
      </c>
      <c r="X246" s="609" t="str">
        <f t="shared" si="73"/>
        <v>-</v>
      </c>
      <c r="Y246" s="609" t="str">
        <f t="shared" si="74"/>
        <v>-</v>
      </c>
      <c r="AD246" s="615" t="str">
        <f t="shared" si="76"/>
        <v>-</v>
      </c>
      <c r="AE246" s="73" t="str">
        <f t="shared" si="77"/>
        <v>-</v>
      </c>
      <c r="AF246" s="608" t="str">
        <f t="shared" si="70"/>
        <v>-</v>
      </c>
      <c r="AG246" s="609" t="str">
        <f t="shared" si="66"/>
        <v>-</v>
      </c>
      <c r="AH246" s="609" t="str">
        <f t="shared" si="67"/>
        <v>-</v>
      </c>
      <c r="AI246" s="110"/>
      <c r="AJ246" s="609" t="str">
        <f t="shared" si="69"/>
        <v>-</v>
      </c>
      <c r="AK246" s="247"/>
      <c r="AM246" s="452"/>
      <c r="AN246" s="452"/>
      <c r="AO246" s="452"/>
      <c r="AP246" s="452"/>
      <c r="AQ246" s="452"/>
      <c r="AR246" s="452"/>
      <c r="AS246" s="452"/>
      <c r="AT246" s="452"/>
      <c r="AV246" s="454"/>
      <c r="AW246" s="454"/>
      <c r="AX246" s="455"/>
      <c r="AY246" s="455"/>
      <c r="AZ246" s="456"/>
      <c r="BB246" s="74">
        <f t="shared" si="62"/>
        <v>0</v>
      </c>
      <c r="BC246" s="11">
        <f t="shared" si="63"/>
        <v>0</v>
      </c>
      <c r="BF246" s="324"/>
      <c r="BH246" s="74">
        <f t="shared" si="64"/>
        <v>0</v>
      </c>
      <c r="BI246" s="313">
        <f t="shared" si="65"/>
        <v>0</v>
      </c>
      <c r="BL246" s="313"/>
      <c r="BQ246" s="11"/>
      <c r="BR246" s="11"/>
      <c r="BS246" s="11"/>
      <c r="BT246" s="11"/>
      <c r="CA246" s="305"/>
      <c r="CB246" s="311"/>
      <c r="CC246" s="312"/>
    </row>
    <row r="247" spans="2:81" x14ac:dyDescent="0.25">
      <c r="B247" s="88"/>
      <c r="C247" s="87"/>
      <c r="D247" s="511"/>
      <c r="E247" s="290"/>
      <c r="N247" s="472"/>
      <c r="O247" s="89"/>
      <c r="P247" s="109"/>
      <c r="Q247" s="87"/>
      <c r="R247" s="78" t="s">
        <v>14</v>
      </c>
      <c r="S247" s="87"/>
      <c r="T247" s="78" t="s">
        <v>45</v>
      </c>
      <c r="U247" s="608" t="str">
        <f t="shared" si="75"/>
        <v>-</v>
      </c>
      <c r="V247" s="609" t="str">
        <f t="shared" si="71"/>
        <v>-</v>
      </c>
      <c r="W247" s="609" t="str">
        <f t="shared" si="72"/>
        <v>-</v>
      </c>
      <c r="X247" s="609" t="str">
        <f t="shared" si="73"/>
        <v>-</v>
      </c>
      <c r="Y247" s="609" t="str">
        <f t="shared" si="74"/>
        <v>-</v>
      </c>
      <c r="AD247" s="615" t="str">
        <f t="shared" si="76"/>
        <v>-</v>
      </c>
      <c r="AE247" s="73" t="str">
        <f t="shared" si="77"/>
        <v>-</v>
      </c>
      <c r="AF247" s="608" t="str">
        <f t="shared" si="70"/>
        <v>-</v>
      </c>
      <c r="AG247" s="609" t="str">
        <f t="shared" si="66"/>
        <v>-</v>
      </c>
      <c r="AH247" s="609" t="str">
        <f t="shared" si="67"/>
        <v>-</v>
      </c>
      <c r="AI247" s="110"/>
      <c r="AJ247" s="609" t="str">
        <f t="shared" si="69"/>
        <v>-</v>
      </c>
      <c r="AK247" s="247"/>
      <c r="AM247" s="452"/>
      <c r="AN247" s="452"/>
      <c r="AO247" s="452"/>
      <c r="AP247" s="452"/>
      <c r="AQ247" s="452"/>
      <c r="AR247" s="452"/>
      <c r="AS247" s="452"/>
      <c r="AT247" s="452"/>
      <c r="AV247" s="454"/>
      <c r="AW247" s="454"/>
      <c r="AX247" s="455"/>
      <c r="AY247" s="455"/>
      <c r="AZ247" s="456"/>
      <c r="BB247" s="74">
        <f t="shared" si="62"/>
        <v>0</v>
      </c>
      <c r="BC247" s="11">
        <f t="shared" si="63"/>
        <v>0</v>
      </c>
      <c r="BF247" s="324"/>
      <c r="BH247" s="74">
        <f t="shared" si="64"/>
        <v>0</v>
      </c>
      <c r="BI247" s="313">
        <f t="shared" si="65"/>
        <v>0</v>
      </c>
      <c r="BL247" s="313"/>
      <c r="BQ247" s="11"/>
      <c r="BR247" s="11"/>
      <c r="BS247" s="11"/>
      <c r="BT247" s="11"/>
      <c r="CA247" s="305"/>
      <c r="CB247" s="311"/>
      <c r="CC247" s="312"/>
    </row>
    <row r="248" spans="2:81" x14ac:dyDescent="0.25">
      <c r="B248" s="88"/>
      <c r="C248" s="87"/>
      <c r="D248" s="511"/>
      <c r="E248" s="290"/>
      <c r="N248" s="472"/>
      <c r="O248" s="89"/>
      <c r="P248" s="109"/>
      <c r="Q248" s="87"/>
      <c r="R248" s="78" t="s">
        <v>14</v>
      </c>
      <c r="S248" s="87"/>
      <c r="T248" s="78" t="s">
        <v>45</v>
      </c>
      <c r="U248" s="608" t="str">
        <f t="shared" si="75"/>
        <v>-</v>
      </c>
      <c r="V248" s="609" t="str">
        <f t="shared" si="71"/>
        <v>-</v>
      </c>
      <c r="W248" s="609" t="str">
        <f t="shared" si="72"/>
        <v>-</v>
      </c>
      <c r="X248" s="609" t="str">
        <f t="shared" si="73"/>
        <v>-</v>
      </c>
      <c r="Y248" s="609" t="str">
        <f t="shared" si="74"/>
        <v>-</v>
      </c>
      <c r="AD248" s="615" t="str">
        <f t="shared" si="76"/>
        <v>-</v>
      </c>
      <c r="AE248" s="73" t="str">
        <f t="shared" si="77"/>
        <v>-</v>
      </c>
      <c r="AF248" s="608" t="str">
        <f t="shared" si="70"/>
        <v>-</v>
      </c>
      <c r="AG248" s="609" t="str">
        <f t="shared" si="66"/>
        <v>-</v>
      </c>
      <c r="AH248" s="609" t="str">
        <f t="shared" si="67"/>
        <v>-</v>
      </c>
      <c r="AI248" s="110"/>
      <c r="AJ248" s="609" t="str">
        <f t="shared" si="69"/>
        <v>-</v>
      </c>
      <c r="AK248" s="247"/>
      <c r="AM248" s="452"/>
      <c r="AN248" s="452"/>
      <c r="AO248" s="452"/>
      <c r="AP248" s="452"/>
      <c r="AQ248" s="452"/>
      <c r="AR248" s="452"/>
      <c r="AS248" s="452"/>
      <c r="AT248" s="452"/>
      <c r="AV248" s="454"/>
      <c r="AW248" s="454"/>
      <c r="AX248" s="455"/>
      <c r="AY248" s="455"/>
      <c r="AZ248" s="456"/>
      <c r="BB248" s="74">
        <f t="shared" si="62"/>
        <v>0</v>
      </c>
      <c r="BC248" s="11">
        <f t="shared" si="63"/>
        <v>0</v>
      </c>
      <c r="BF248" s="324"/>
      <c r="BH248" s="74">
        <f t="shared" si="64"/>
        <v>0</v>
      </c>
      <c r="BI248" s="313">
        <f t="shared" si="65"/>
        <v>0</v>
      </c>
      <c r="BL248" s="313"/>
      <c r="BQ248" s="11"/>
      <c r="BR248" s="11"/>
      <c r="BS248" s="11"/>
      <c r="BT248" s="11"/>
      <c r="CA248" s="305"/>
      <c r="CB248" s="311"/>
      <c r="CC248" s="312"/>
    </row>
    <row r="249" spans="2:81" x14ac:dyDescent="0.25">
      <c r="B249" s="88"/>
      <c r="C249" s="87"/>
      <c r="D249" s="511"/>
      <c r="E249" s="290"/>
      <c r="N249" s="472"/>
      <c r="O249" s="89"/>
      <c r="P249" s="109"/>
      <c r="Q249" s="87"/>
      <c r="R249" s="78" t="s">
        <v>14</v>
      </c>
      <c r="S249" s="87"/>
      <c r="T249" s="78" t="s">
        <v>45</v>
      </c>
      <c r="U249" s="608" t="str">
        <f t="shared" si="75"/>
        <v>-</v>
      </c>
      <c r="V249" s="609" t="str">
        <f t="shared" si="71"/>
        <v>-</v>
      </c>
      <c r="W249" s="609" t="str">
        <f t="shared" si="72"/>
        <v>-</v>
      </c>
      <c r="X249" s="609" t="str">
        <f t="shared" si="73"/>
        <v>-</v>
      </c>
      <c r="Y249" s="609" t="str">
        <f t="shared" si="74"/>
        <v>-</v>
      </c>
      <c r="AD249" s="615" t="str">
        <f t="shared" si="76"/>
        <v>-</v>
      </c>
      <c r="AE249" s="73" t="str">
        <f t="shared" si="77"/>
        <v>-</v>
      </c>
      <c r="AF249" s="608" t="str">
        <f t="shared" si="70"/>
        <v>-</v>
      </c>
      <c r="AG249" s="609" t="str">
        <f t="shared" si="66"/>
        <v>-</v>
      </c>
      <c r="AH249" s="609" t="str">
        <f t="shared" si="67"/>
        <v>-</v>
      </c>
      <c r="AI249" s="110"/>
      <c r="AJ249" s="609" t="str">
        <f t="shared" si="69"/>
        <v>-</v>
      </c>
      <c r="AK249" s="247"/>
      <c r="AM249" s="452"/>
      <c r="AN249" s="452"/>
      <c r="AO249" s="452"/>
      <c r="AP249" s="452"/>
      <c r="AQ249" s="452"/>
      <c r="AR249" s="452"/>
      <c r="AS249" s="452"/>
      <c r="AT249" s="452"/>
      <c r="AV249" s="454"/>
      <c r="AW249" s="454"/>
      <c r="AX249" s="455"/>
      <c r="AY249" s="455"/>
      <c r="AZ249" s="456"/>
      <c r="BB249" s="74">
        <f t="shared" si="62"/>
        <v>0</v>
      </c>
      <c r="BC249" s="11">
        <f t="shared" si="63"/>
        <v>0</v>
      </c>
      <c r="BF249" s="324"/>
      <c r="BH249" s="74">
        <f t="shared" si="64"/>
        <v>0</v>
      </c>
      <c r="BI249" s="313">
        <f t="shared" si="65"/>
        <v>0</v>
      </c>
      <c r="BL249" s="313"/>
      <c r="BQ249" s="11"/>
      <c r="BR249" s="11"/>
      <c r="BS249" s="11"/>
      <c r="BT249" s="11"/>
      <c r="CA249" s="305"/>
      <c r="CB249" s="311"/>
      <c r="CC249" s="312"/>
    </row>
    <row r="250" spans="2:81" x14ac:dyDescent="0.25">
      <c r="B250" s="88"/>
      <c r="C250" s="87"/>
      <c r="D250" s="511"/>
      <c r="E250" s="290"/>
      <c r="N250" s="472"/>
      <c r="O250" s="89"/>
      <c r="P250" s="109"/>
      <c r="Q250" s="87"/>
      <c r="R250" s="78" t="s">
        <v>14</v>
      </c>
      <c r="S250" s="87"/>
      <c r="T250" s="78" t="s">
        <v>45</v>
      </c>
      <c r="U250" s="608" t="str">
        <f t="shared" si="75"/>
        <v>-</v>
      </c>
      <c r="V250" s="609" t="str">
        <f t="shared" si="71"/>
        <v>-</v>
      </c>
      <c r="W250" s="609" t="str">
        <f t="shared" si="72"/>
        <v>-</v>
      </c>
      <c r="X250" s="609" t="str">
        <f t="shared" si="73"/>
        <v>-</v>
      </c>
      <c r="Y250" s="609" t="str">
        <f t="shared" si="74"/>
        <v>-</v>
      </c>
      <c r="AD250" s="615" t="str">
        <f t="shared" si="76"/>
        <v>-</v>
      </c>
      <c r="AE250" s="73" t="str">
        <f t="shared" si="77"/>
        <v>-</v>
      </c>
      <c r="AF250" s="608" t="str">
        <f t="shared" si="70"/>
        <v>-</v>
      </c>
      <c r="AG250" s="609" t="str">
        <f t="shared" si="66"/>
        <v>-</v>
      </c>
      <c r="AH250" s="609" t="str">
        <f t="shared" si="67"/>
        <v>-</v>
      </c>
      <c r="AI250" s="110"/>
      <c r="AJ250" s="609" t="str">
        <f t="shared" si="69"/>
        <v>-</v>
      </c>
      <c r="AK250" s="247"/>
      <c r="AM250" s="452"/>
      <c r="AN250" s="452"/>
      <c r="AO250" s="452"/>
      <c r="AP250" s="452"/>
      <c r="AQ250" s="452"/>
      <c r="AR250" s="452"/>
      <c r="AS250" s="452"/>
      <c r="AT250" s="452"/>
      <c r="AV250" s="454"/>
      <c r="AW250" s="454"/>
      <c r="AX250" s="455"/>
      <c r="AY250" s="455"/>
      <c r="AZ250" s="456"/>
      <c r="BB250" s="74">
        <f t="shared" si="62"/>
        <v>0</v>
      </c>
      <c r="BC250" s="11">
        <f t="shared" si="63"/>
        <v>0</v>
      </c>
      <c r="BF250" s="324"/>
      <c r="BH250" s="74">
        <f t="shared" si="64"/>
        <v>0</v>
      </c>
      <c r="BI250" s="313">
        <f t="shared" si="65"/>
        <v>0</v>
      </c>
      <c r="BL250" s="313"/>
      <c r="BQ250" s="11"/>
      <c r="BR250" s="11"/>
      <c r="BS250" s="11"/>
      <c r="BT250" s="11"/>
      <c r="CA250" s="305"/>
      <c r="CB250" s="311"/>
      <c r="CC250" s="312"/>
    </row>
    <row r="251" spans="2:81" x14ac:dyDescent="0.25">
      <c r="B251" s="88"/>
      <c r="C251" s="87"/>
      <c r="D251" s="511"/>
      <c r="E251" s="290"/>
      <c r="N251" s="472"/>
      <c r="O251" s="89"/>
      <c r="P251" s="109"/>
      <c r="Q251" s="87"/>
      <c r="R251" s="78" t="s">
        <v>14</v>
      </c>
      <c r="S251" s="87"/>
      <c r="T251" s="78" t="s">
        <v>45</v>
      </c>
      <c r="U251" s="608" t="str">
        <f t="shared" si="75"/>
        <v>-</v>
      </c>
      <c r="V251" s="609" t="str">
        <f t="shared" si="71"/>
        <v>-</v>
      </c>
      <c r="W251" s="609" t="str">
        <f t="shared" si="72"/>
        <v>-</v>
      </c>
      <c r="X251" s="609" t="str">
        <f t="shared" si="73"/>
        <v>-</v>
      </c>
      <c r="Y251" s="609" t="str">
        <f t="shared" si="74"/>
        <v>-</v>
      </c>
      <c r="AD251" s="615" t="str">
        <f t="shared" si="76"/>
        <v>-</v>
      </c>
      <c r="AE251" s="73" t="str">
        <f t="shared" si="77"/>
        <v>-</v>
      </c>
      <c r="AF251" s="608" t="str">
        <f t="shared" si="70"/>
        <v>-</v>
      </c>
      <c r="AG251" s="609" t="str">
        <f t="shared" si="66"/>
        <v>-</v>
      </c>
      <c r="AH251" s="609" t="str">
        <f t="shared" si="67"/>
        <v>-</v>
      </c>
      <c r="AI251" s="110"/>
      <c r="AJ251" s="609" t="str">
        <f t="shared" si="69"/>
        <v>-</v>
      </c>
      <c r="AK251" s="247"/>
      <c r="AM251" s="452"/>
      <c r="AN251" s="452"/>
      <c r="AO251" s="452"/>
      <c r="AP251" s="452"/>
      <c r="AQ251" s="452"/>
      <c r="AR251" s="452"/>
      <c r="AS251" s="452"/>
      <c r="AT251" s="452"/>
      <c r="AV251" s="454"/>
      <c r="AW251" s="454"/>
      <c r="AX251" s="455"/>
      <c r="AY251" s="455"/>
      <c r="AZ251" s="456"/>
      <c r="BB251" s="74">
        <f t="shared" si="62"/>
        <v>0</v>
      </c>
      <c r="BC251" s="11">
        <f t="shared" si="63"/>
        <v>0</v>
      </c>
      <c r="BF251" s="324"/>
      <c r="BH251" s="74">
        <f t="shared" si="64"/>
        <v>0</v>
      </c>
      <c r="BI251" s="313">
        <f t="shared" si="65"/>
        <v>0</v>
      </c>
      <c r="BQ251" s="11"/>
      <c r="BR251" s="11"/>
      <c r="BS251" s="11"/>
      <c r="BT251" s="11"/>
      <c r="CA251" s="305"/>
      <c r="CB251" s="311"/>
      <c r="CC251" s="312"/>
    </row>
    <row r="252" spans="2:81" x14ac:dyDescent="0.25">
      <c r="B252" s="88"/>
      <c r="C252" s="87"/>
      <c r="D252" s="511"/>
      <c r="E252" s="290"/>
      <c r="N252" s="472"/>
      <c r="O252" s="89"/>
      <c r="P252" s="109"/>
      <c r="Q252" s="87"/>
      <c r="R252" s="78" t="s">
        <v>14</v>
      </c>
      <c r="S252" s="87"/>
      <c r="T252" s="78" t="s">
        <v>45</v>
      </c>
      <c r="U252" s="608" t="str">
        <f t="shared" si="75"/>
        <v>-</v>
      </c>
      <c r="V252" s="609" t="str">
        <f t="shared" si="71"/>
        <v>-</v>
      </c>
      <c r="W252" s="609" t="str">
        <f t="shared" si="72"/>
        <v>-</v>
      </c>
      <c r="X252" s="609" t="str">
        <f t="shared" si="73"/>
        <v>-</v>
      </c>
      <c r="Y252" s="609" t="str">
        <f t="shared" si="74"/>
        <v>-</v>
      </c>
      <c r="AD252" s="615" t="str">
        <f t="shared" si="76"/>
        <v>-</v>
      </c>
      <c r="AE252" s="73" t="str">
        <f t="shared" si="77"/>
        <v>-</v>
      </c>
      <c r="AF252" s="608" t="str">
        <f t="shared" si="70"/>
        <v>-</v>
      </c>
      <c r="AG252" s="609" t="str">
        <f t="shared" si="66"/>
        <v>-</v>
      </c>
      <c r="AH252" s="609" t="str">
        <f t="shared" si="67"/>
        <v>-</v>
      </c>
      <c r="AI252" s="110"/>
      <c r="AJ252" s="609" t="str">
        <f t="shared" si="69"/>
        <v>-</v>
      </c>
      <c r="AK252" s="247"/>
      <c r="AM252" s="452"/>
      <c r="AN252" s="452"/>
      <c r="AO252" s="452"/>
      <c r="AP252" s="452"/>
      <c r="AQ252" s="452"/>
      <c r="AR252" s="452"/>
      <c r="AS252" s="452"/>
      <c r="AT252" s="452"/>
      <c r="AV252" s="454"/>
      <c r="AW252" s="454"/>
      <c r="AX252" s="455"/>
      <c r="AY252" s="455"/>
      <c r="AZ252" s="456"/>
      <c r="BB252" s="74">
        <f t="shared" si="62"/>
        <v>0</v>
      </c>
      <c r="BC252" s="11">
        <f t="shared" si="63"/>
        <v>0</v>
      </c>
      <c r="BF252" s="324"/>
      <c r="BH252" s="74">
        <f t="shared" si="64"/>
        <v>0</v>
      </c>
      <c r="BI252" s="313">
        <f t="shared" si="65"/>
        <v>0</v>
      </c>
      <c r="BQ252" s="11"/>
      <c r="BR252" s="11"/>
      <c r="BS252" s="11"/>
      <c r="BT252" s="11"/>
      <c r="CA252" s="305"/>
      <c r="CB252" s="311"/>
      <c r="CC252" s="312"/>
    </row>
    <row r="253" spans="2:81" x14ac:dyDescent="0.25">
      <c r="B253" s="88"/>
      <c r="C253" s="87"/>
      <c r="D253" s="511"/>
      <c r="E253" s="290"/>
      <c r="N253" s="472"/>
      <c r="O253" s="89"/>
      <c r="P253" s="109"/>
      <c r="Q253" s="87"/>
      <c r="R253" s="78" t="s">
        <v>14</v>
      </c>
      <c r="S253" s="87"/>
      <c r="T253" s="78" t="s">
        <v>45</v>
      </c>
      <c r="U253" s="608" t="str">
        <f t="shared" si="75"/>
        <v>-</v>
      </c>
      <c r="V253" s="609" t="str">
        <f t="shared" si="71"/>
        <v>-</v>
      </c>
      <c r="W253" s="609" t="str">
        <f t="shared" si="72"/>
        <v>-</v>
      </c>
      <c r="X253" s="609" t="str">
        <f t="shared" si="73"/>
        <v>-</v>
      </c>
      <c r="Y253" s="609" t="str">
        <f t="shared" si="74"/>
        <v>-</v>
      </c>
      <c r="AD253" s="615" t="str">
        <f t="shared" si="76"/>
        <v>-</v>
      </c>
      <c r="AE253" s="73" t="str">
        <f t="shared" si="77"/>
        <v>-</v>
      </c>
      <c r="AF253" s="608" t="str">
        <f t="shared" si="70"/>
        <v>-</v>
      </c>
      <c r="AG253" s="609" t="str">
        <f t="shared" si="66"/>
        <v>-</v>
      </c>
      <c r="AH253" s="609" t="str">
        <f t="shared" si="67"/>
        <v>-</v>
      </c>
      <c r="AI253" s="110"/>
      <c r="AJ253" s="609" t="str">
        <f t="shared" si="69"/>
        <v>-</v>
      </c>
      <c r="AK253" s="247"/>
      <c r="AM253" s="452"/>
      <c r="AN253" s="452"/>
      <c r="AO253" s="452"/>
      <c r="AP253" s="452"/>
      <c r="AQ253" s="452"/>
      <c r="AR253" s="452"/>
      <c r="AS253" s="452"/>
      <c r="AT253" s="452"/>
      <c r="AV253" s="454"/>
      <c r="AW253" s="454"/>
      <c r="AX253" s="455"/>
      <c r="AY253" s="455"/>
      <c r="AZ253" s="456"/>
      <c r="BB253" s="74">
        <f t="shared" si="62"/>
        <v>0</v>
      </c>
      <c r="BC253" s="11">
        <f t="shared" si="63"/>
        <v>0</v>
      </c>
      <c r="BF253" s="324"/>
      <c r="BH253" s="74">
        <f t="shared" si="64"/>
        <v>0</v>
      </c>
      <c r="BI253" s="313">
        <f t="shared" si="65"/>
        <v>0</v>
      </c>
      <c r="BQ253" s="11"/>
      <c r="BR253" s="11"/>
      <c r="BS253" s="11"/>
      <c r="BT253" s="11"/>
      <c r="CA253" s="305"/>
      <c r="CB253" s="311"/>
      <c r="CC253" s="312"/>
    </row>
    <row r="254" spans="2:81" x14ac:dyDescent="0.25">
      <c r="B254" s="88"/>
      <c r="C254" s="87"/>
      <c r="D254" s="511"/>
      <c r="E254" s="290"/>
      <c r="N254" s="472"/>
      <c r="O254" s="89"/>
      <c r="P254" s="109"/>
      <c r="Q254" s="87"/>
      <c r="R254" s="78" t="s">
        <v>14</v>
      </c>
      <c r="S254" s="87"/>
      <c r="T254" s="78" t="s">
        <v>45</v>
      </c>
      <c r="U254" s="608" t="str">
        <f t="shared" si="75"/>
        <v>-</v>
      </c>
      <c r="V254" s="609" t="str">
        <f t="shared" si="71"/>
        <v>-</v>
      </c>
      <c r="W254" s="609" t="str">
        <f t="shared" si="72"/>
        <v>-</v>
      </c>
      <c r="X254" s="609" t="str">
        <f t="shared" si="73"/>
        <v>-</v>
      </c>
      <c r="Y254" s="609" t="str">
        <f t="shared" si="74"/>
        <v>-</v>
      </c>
      <c r="AD254" s="615" t="str">
        <f t="shared" si="76"/>
        <v>-</v>
      </c>
      <c r="AE254" s="73" t="str">
        <f t="shared" si="77"/>
        <v>-</v>
      </c>
      <c r="AF254" s="608" t="str">
        <f t="shared" si="70"/>
        <v>-</v>
      </c>
      <c r="AG254" s="609" t="str">
        <f t="shared" si="66"/>
        <v>-</v>
      </c>
      <c r="AH254" s="609" t="str">
        <f t="shared" si="67"/>
        <v>-</v>
      </c>
      <c r="AI254" s="110"/>
      <c r="AJ254" s="609" t="str">
        <f t="shared" si="69"/>
        <v>-</v>
      </c>
      <c r="AK254" s="247"/>
      <c r="AM254" s="452"/>
      <c r="AN254" s="452"/>
      <c r="AO254" s="452"/>
      <c r="AP254" s="452"/>
      <c r="AQ254" s="452"/>
      <c r="AR254" s="452"/>
      <c r="AS254" s="452"/>
      <c r="AT254" s="452"/>
      <c r="AV254" s="454"/>
      <c r="AW254" s="454"/>
      <c r="AX254" s="455"/>
      <c r="AY254" s="455"/>
      <c r="AZ254" s="456"/>
      <c r="BB254" s="74">
        <f t="shared" si="62"/>
        <v>0</v>
      </c>
      <c r="BC254" s="11">
        <f t="shared" si="63"/>
        <v>0</v>
      </c>
      <c r="BF254" s="324"/>
      <c r="BH254" s="74">
        <f t="shared" si="64"/>
        <v>0</v>
      </c>
      <c r="BI254" s="313">
        <f t="shared" si="65"/>
        <v>0</v>
      </c>
      <c r="BQ254" s="11"/>
      <c r="BR254" s="11"/>
      <c r="BS254" s="11"/>
      <c r="BT254" s="11"/>
      <c r="CA254" s="305"/>
      <c r="CB254" s="311"/>
      <c r="CC254" s="312"/>
    </row>
    <row r="255" spans="2:81" x14ac:dyDescent="0.25">
      <c r="B255" s="88"/>
      <c r="C255" s="87"/>
      <c r="D255" s="511"/>
      <c r="E255" s="290"/>
      <c r="N255" s="472"/>
      <c r="O255" s="89"/>
      <c r="P255" s="109"/>
      <c r="Q255" s="87"/>
      <c r="R255" s="78" t="s">
        <v>14</v>
      </c>
      <c r="S255" s="87"/>
      <c r="T255" s="78" t="s">
        <v>45</v>
      </c>
      <c r="U255" s="608" t="str">
        <f t="shared" si="75"/>
        <v>-</v>
      </c>
      <c r="V255" s="609" t="str">
        <f t="shared" si="71"/>
        <v>-</v>
      </c>
      <c r="W255" s="609" t="str">
        <f t="shared" si="72"/>
        <v>-</v>
      </c>
      <c r="X255" s="609" t="str">
        <f t="shared" si="73"/>
        <v>-</v>
      </c>
      <c r="Y255" s="609" t="str">
        <f t="shared" si="74"/>
        <v>-</v>
      </c>
      <c r="AD255" s="615" t="str">
        <f t="shared" si="76"/>
        <v>-</v>
      </c>
      <c r="AE255" s="73" t="str">
        <f t="shared" si="77"/>
        <v>-</v>
      </c>
      <c r="AF255" s="608" t="str">
        <f t="shared" si="70"/>
        <v>-</v>
      </c>
      <c r="AG255" s="609" t="str">
        <f t="shared" si="66"/>
        <v>-</v>
      </c>
      <c r="AH255" s="609" t="str">
        <f t="shared" si="67"/>
        <v>-</v>
      </c>
      <c r="AI255" s="110"/>
      <c r="AJ255" s="609" t="str">
        <f t="shared" si="69"/>
        <v>-</v>
      </c>
      <c r="AK255" s="247"/>
      <c r="AM255" s="452"/>
      <c r="AN255" s="452"/>
      <c r="AO255" s="452"/>
      <c r="AP255" s="452"/>
      <c r="AQ255" s="452"/>
      <c r="AR255" s="452"/>
      <c r="AS255" s="452"/>
      <c r="AT255" s="452"/>
      <c r="AV255" s="454"/>
      <c r="AW255" s="454"/>
      <c r="AX255" s="455"/>
      <c r="AY255" s="455"/>
      <c r="AZ255" s="456"/>
      <c r="BB255" s="74">
        <f t="shared" si="62"/>
        <v>0</v>
      </c>
      <c r="BC255" s="11">
        <f t="shared" si="63"/>
        <v>0</v>
      </c>
      <c r="BF255" s="324"/>
      <c r="BH255" s="74">
        <f t="shared" si="64"/>
        <v>0</v>
      </c>
      <c r="BI255" s="313">
        <f t="shared" si="65"/>
        <v>0</v>
      </c>
      <c r="BQ255" s="11"/>
      <c r="BR255" s="11"/>
      <c r="BS255" s="11"/>
      <c r="BT255" s="11"/>
      <c r="CA255" s="305"/>
      <c r="CB255" s="311"/>
      <c r="CC255" s="312"/>
    </row>
    <row r="256" spans="2:81" x14ac:dyDescent="0.25">
      <c r="B256" s="88"/>
      <c r="C256" s="87"/>
      <c r="D256" s="511"/>
      <c r="E256" s="290"/>
      <c r="N256" s="472"/>
      <c r="O256" s="89"/>
      <c r="P256" s="109"/>
      <c r="Q256" s="87"/>
      <c r="R256" s="78" t="s">
        <v>14</v>
      </c>
      <c r="S256" s="87"/>
      <c r="T256" s="78" t="s">
        <v>45</v>
      </c>
      <c r="U256" s="608" t="str">
        <f t="shared" si="75"/>
        <v>-</v>
      </c>
      <c r="V256" s="609" t="str">
        <f t="shared" si="71"/>
        <v>-</v>
      </c>
      <c r="W256" s="609" t="str">
        <f t="shared" si="72"/>
        <v>-</v>
      </c>
      <c r="X256" s="609" t="str">
        <f t="shared" si="73"/>
        <v>-</v>
      </c>
      <c r="Y256" s="609" t="str">
        <f t="shared" si="74"/>
        <v>-</v>
      </c>
      <c r="AD256" s="615" t="str">
        <f t="shared" si="76"/>
        <v>-</v>
      </c>
      <c r="AE256" s="73" t="str">
        <f t="shared" si="77"/>
        <v>-</v>
      </c>
      <c r="AF256" s="608" t="str">
        <f t="shared" si="70"/>
        <v>-</v>
      </c>
      <c r="AG256" s="609" t="str">
        <f t="shared" si="66"/>
        <v>-</v>
      </c>
      <c r="AH256" s="609" t="str">
        <f t="shared" si="67"/>
        <v>-</v>
      </c>
      <c r="AI256" s="110"/>
      <c r="AJ256" s="609" t="str">
        <f t="shared" si="69"/>
        <v>-</v>
      </c>
      <c r="AK256" s="247"/>
      <c r="AM256" s="452"/>
      <c r="AN256" s="452"/>
      <c r="AO256" s="452"/>
      <c r="AP256" s="452"/>
      <c r="AQ256" s="452"/>
      <c r="AR256" s="452"/>
      <c r="AS256" s="452"/>
      <c r="AT256" s="452"/>
      <c r="AV256" s="454"/>
      <c r="AW256" s="454"/>
      <c r="AX256" s="455"/>
      <c r="AY256" s="455"/>
      <c r="AZ256" s="456"/>
      <c r="BB256" s="74">
        <f t="shared" si="62"/>
        <v>0</v>
      </c>
      <c r="BC256" s="11">
        <f t="shared" si="63"/>
        <v>0</v>
      </c>
      <c r="BF256" s="324"/>
      <c r="BH256" s="74">
        <f t="shared" si="64"/>
        <v>0</v>
      </c>
      <c r="BI256" s="313">
        <f t="shared" si="65"/>
        <v>0</v>
      </c>
      <c r="BQ256" s="11"/>
      <c r="BR256" s="11"/>
      <c r="BS256" s="11"/>
      <c r="BT256" s="11"/>
      <c r="CA256" s="305"/>
      <c r="CB256" s="311"/>
      <c r="CC256" s="312"/>
    </row>
    <row r="257" spans="2:81" x14ac:dyDescent="0.25">
      <c r="B257" s="88"/>
      <c r="C257" s="87"/>
      <c r="D257" s="511"/>
      <c r="E257" s="290"/>
      <c r="N257" s="472"/>
      <c r="O257" s="89"/>
      <c r="P257" s="109"/>
      <c r="Q257" s="87"/>
      <c r="R257" s="78" t="s">
        <v>14</v>
      </c>
      <c r="S257" s="87"/>
      <c r="T257" s="78" t="s">
        <v>45</v>
      </c>
      <c r="U257" s="608" t="str">
        <f t="shared" si="75"/>
        <v>-</v>
      </c>
      <c r="V257" s="609" t="str">
        <f t="shared" si="71"/>
        <v>-</v>
      </c>
      <c r="W257" s="609" t="str">
        <f t="shared" si="72"/>
        <v>-</v>
      </c>
      <c r="X257" s="609" t="str">
        <f t="shared" si="73"/>
        <v>-</v>
      </c>
      <c r="Y257" s="609" t="str">
        <f t="shared" si="74"/>
        <v>-</v>
      </c>
      <c r="AD257" s="615" t="str">
        <f t="shared" si="76"/>
        <v>-</v>
      </c>
      <c r="AE257" s="73" t="str">
        <f t="shared" si="77"/>
        <v>-</v>
      </c>
      <c r="AF257" s="608" t="str">
        <f t="shared" si="70"/>
        <v>-</v>
      </c>
      <c r="AG257" s="609" t="str">
        <f t="shared" si="66"/>
        <v>-</v>
      </c>
      <c r="AH257" s="609" t="str">
        <f t="shared" si="67"/>
        <v>-</v>
      </c>
      <c r="AI257" s="110"/>
      <c r="AJ257" s="609" t="str">
        <f t="shared" si="69"/>
        <v>-</v>
      </c>
      <c r="AK257" s="247"/>
      <c r="AM257" s="452"/>
      <c r="AN257" s="452"/>
      <c r="AO257" s="452"/>
      <c r="AP257" s="452"/>
      <c r="AQ257" s="452"/>
      <c r="AR257" s="452"/>
      <c r="AS257" s="452"/>
      <c r="AT257" s="452"/>
      <c r="AV257" s="454"/>
      <c r="AW257" s="454"/>
      <c r="AX257" s="455"/>
      <c r="AY257" s="455"/>
      <c r="AZ257" s="456"/>
      <c r="BB257" s="74">
        <f t="shared" si="62"/>
        <v>0</v>
      </c>
      <c r="BC257" s="11">
        <f t="shared" si="63"/>
        <v>0</v>
      </c>
      <c r="BF257" s="324"/>
      <c r="BH257" s="74">
        <f t="shared" si="64"/>
        <v>0</v>
      </c>
      <c r="BI257" s="313">
        <f t="shared" si="65"/>
        <v>0</v>
      </c>
      <c r="BQ257" s="11"/>
      <c r="BR257" s="11"/>
      <c r="BS257" s="11"/>
      <c r="BT257" s="11"/>
      <c r="CA257" s="305"/>
      <c r="CB257" s="311"/>
      <c r="CC257" s="312"/>
    </row>
    <row r="258" spans="2:81" x14ac:dyDescent="0.25">
      <c r="B258" s="88"/>
      <c r="C258" s="87"/>
      <c r="D258" s="511"/>
      <c r="E258" s="290"/>
      <c r="N258" s="472"/>
      <c r="O258" s="89"/>
      <c r="P258" s="109"/>
      <c r="Q258" s="87"/>
      <c r="R258" s="78" t="s">
        <v>14</v>
      </c>
      <c r="S258" s="87"/>
      <c r="T258" s="78" t="s">
        <v>45</v>
      </c>
      <c r="U258" s="608" t="str">
        <f t="shared" si="75"/>
        <v>-</v>
      </c>
      <c r="V258" s="609" t="str">
        <f t="shared" si="71"/>
        <v>-</v>
      </c>
      <c r="W258" s="609" t="str">
        <f t="shared" si="72"/>
        <v>-</v>
      </c>
      <c r="X258" s="609" t="str">
        <f t="shared" si="73"/>
        <v>-</v>
      </c>
      <c r="Y258" s="609" t="str">
        <f t="shared" si="74"/>
        <v>-</v>
      </c>
      <c r="AD258" s="615" t="str">
        <f t="shared" si="76"/>
        <v>-</v>
      </c>
      <c r="AE258" s="73" t="str">
        <f t="shared" si="77"/>
        <v>-</v>
      </c>
      <c r="AF258" s="608" t="str">
        <f t="shared" si="70"/>
        <v>-</v>
      </c>
      <c r="AG258" s="609" t="str">
        <f t="shared" si="66"/>
        <v>-</v>
      </c>
      <c r="AH258" s="609" t="str">
        <f t="shared" si="67"/>
        <v>-</v>
      </c>
      <c r="AI258" s="110"/>
      <c r="AJ258" s="609" t="str">
        <f t="shared" si="69"/>
        <v>-</v>
      </c>
      <c r="AK258" s="247"/>
      <c r="AM258" s="452"/>
      <c r="AN258" s="452"/>
      <c r="AO258" s="452"/>
      <c r="AP258" s="452"/>
      <c r="AQ258" s="452"/>
      <c r="AR258" s="452"/>
      <c r="AS258" s="452"/>
      <c r="AT258" s="452"/>
      <c r="AV258" s="454"/>
      <c r="AW258" s="454"/>
      <c r="AX258" s="455"/>
      <c r="AY258" s="455"/>
      <c r="AZ258" s="456"/>
      <c r="BB258" s="74">
        <f t="shared" si="62"/>
        <v>0</v>
      </c>
      <c r="BC258" s="11">
        <f t="shared" si="63"/>
        <v>0</v>
      </c>
      <c r="BF258" s="324"/>
      <c r="BH258" s="74">
        <f t="shared" si="64"/>
        <v>0</v>
      </c>
      <c r="BI258" s="313">
        <f t="shared" si="65"/>
        <v>0</v>
      </c>
      <c r="BQ258" s="11"/>
      <c r="BR258" s="11"/>
      <c r="BS258" s="11"/>
      <c r="BT258" s="11"/>
      <c r="CA258" s="305"/>
      <c r="CB258" s="311"/>
      <c r="CC258" s="312"/>
    </row>
    <row r="259" spans="2:81" x14ac:dyDescent="0.25">
      <c r="B259" s="88"/>
      <c r="C259" s="87"/>
      <c r="D259" s="511"/>
      <c r="E259" s="290"/>
      <c r="N259" s="472"/>
      <c r="O259" s="89"/>
      <c r="P259" s="109"/>
      <c r="Q259" s="87"/>
      <c r="R259" s="78" t="s">
        <v>14</v>
      </c>
      <c r="S259" s="87"/>
      <c r="T259" s="78" t="s">
        <v>45</v>
      </c>
      <c r="U259" s="608" t="str">
        <f t="shared" si="75"/>
        <v>-</v>
      </c>
      <c r="V259" s="609" t="str">
        <f t="shared" si="71"/>
        <v>-</v>
      </c>
      <c r="W259" s="609" t="str">
        <f t="shared" si="72"/>
        <v>-</v>
      </c>
      <c r="X259" s="609" t="str">
        <f t="shared" si="73"/>
        <v>-</v>
      </c>
      <c r="Y259" s="609" t="str">
        <f t="shared" si="74"/>
        <v>-</v>
      </c>
      <c r="AD259" s="615" t="str">
        <f t="shared" si="76"/>
        <v>-</v>
      </c>
      <c r="AE259" s="73" t="str">
        <f t="shared" si="77"/>
        <v>-</v>
      </c>
      <c r="AF259" s="608" t="str">
        <f t="shared" si="70"/>
        <v>-</v>
      </c>
      <c r="AG259" s="609" t="str">
        <f t="shared" si="66"/>
        <v>-</v>
      </c>
      <c r="AH259" s="609" t="str">
        <f t="shared" si="67"/>
        <v>-</v>
      </c>
      <c r="AI259" s="110"/>
      <c r="AJ259" s="609" t="str">
        <f t="shared" si="69"/>
        <v>-</v>
      </c>
      <c r="AK259" s="247"/>
      <c r="AM259" s="452"/>
      <c r="AN259" s="452"/>
      <c r="AO259" s="452"/>
      <c r="AP259" s="452"/>
      <c r="AQ259" s="452"/>
      <c r="AR259" s="452"/>
      <c r="AS259" s="452"/>
      <c r="AT259" s="452"/>
      <c r="AV259" s="454"/>
      <c r="AW259" s="454"/>
      <c r="AX259" s="455"/>
      <c r="AY259" s="455"/>
      <c r="AZ259" s="456"/>
      <c r="BB259" s="74">
        <f t="shared" ref="BB259:BB300" si="78">IFERROR((AO259*10)+AP259, "--")</f>
        <v>0</v>
      </c>
      <c r="BC259" s="11">
        <f t="shared" ref="BC259:BC300" si="79">AQ259</f>
        <v>0</v>
      </c>
      <c r="BF259" s="324"/>
      <c r="BH259" s="74">
        <f t="shared" ref="BH259:BH300" si="80">IFERROR((AX259*10)+AY259, "--")</f>
        <v>0</v>
      </c>
      <c r="BI259" s="313">
        <f t="shared" ref="BI259:BI300" si="81">AZ259</f>
        <v>0</v>
      </c>
      <c r="BQ259" s="11"/>
      <c r="BR259" s="11"/>
      <c r="BS259" s="11"/>
      <c r="BT259" s="11"/>
      <c r="CA259" s="305"/>
      <c r="CB259" s="311"/>
      <c r="CC259" s="312"/>
    </row>
    <row r="260" spans="2:81" x14ac:dyDescent="0.25">
      <c r="B260" s="88"/>
      <c r="C260" s="87"/>
      <c r="D260" s="511"/>
      <c r="E260" s="290"/>
      <c r="N260" s="472"/>
      <c r="O260" s="89"/>
      <c r="P260" s="109"/>
      <c r="Q260" s="87"/>
      <c r="R260" s="78" t="s">
        <v>14</v>
      </c>
      <c r="S260" s="87"/>
      <c r="T260" s="78" t="s">
        <v>45</v>
      </c>
      <c r="U260" s="608" t="str">
        <f t="shared" si="75"/>
        <v>-</v>
      </c>
      <c r="V260" s="609" t="str">
        <f t="shared" si="71"/>
        <v>-</v>
      </c>
      <c r="W260" s="609" t="str">
        <f t="shared" si="72"/>
        <v>-</v>
      </c>
      <c r="X260" s="609" t="str">
        <f t="shared" si="73"/>
        <v>-</v>
      </c>
      <c r="Y260" s="609" t="str">
        <f t="shared" si="74"/>
        <v>-</v>
      </c>
      <c r="AD260" s="615" t="str">
        <f t="shared" si="76"/>
        <v>-</v>
      </c>
      <c r="AE260" s="73" t="str">
        <f t="shared" si="77"/>
        <v>-</v>
      </c>
      <c r="AF260" s="608" t="str">
        <f t="shared" si="70"/>
        <v>-</v>
      </c>
      <c r="AG260" s="609" t="str">
        <f t="shared" si="66"/>
        <v>-</v>
      </c>
      <c r="AH260" s="609" t="str">
        <f t="shared" si="67"/>
        <v>-</v>
      </c>
      <c r="AI260" s="110"/>
      <c r="AJ260" s="609" t="str">
        <f t="shared" si="69"/>
        <v>-</v>
      </c>
      <c r="AK260" s="247"/>
      <c r="AM260" s="452"/>
      <c r="AN260" s="452"/>
      <c r="AO260" s="452"/>
      <c r="AP260" s="452"/>
      <c r="AQ260" s="452"/>
      <c r="AR260" s="452"/>
      <c r="AS260" s="452"/>
      <c r="AT260" s="452"/>
      <c r="AV260" s="454"/>
      <c r="AW260" s="454"/>
      <c r="AX260" s="455"/>
      <c r="AY260" s="455"/>
      <c r="AZ260" s="456"/>
      <c r="BB260" s="74">
        <f t="shared" si="78"/>
        <v>0</v>
      </c>
      <c r="BC260" s="11">
        <f t="shared" si="79"/>
        <v>0</v>
      </c>
      <c r="BF260" s="324"/>
      <c r="BH260" s="74">
        <f t="shared" si="80"/>
        <v>0</v>
      </c>
      <c r="BI260" s="313">
        <f t="shared" si="81"/>
        <v>0</v>
      </c>
      <c r="BQ260" s="11"/>
      <c r="BR260" s="11"/>
      <c r="BS260" s="11"/>
      <c r="BT260" s="11"/>
      <c r="CA260" s="305"/>
      <c r="CB260" s="311"/>
      <c r="CC260" s="312"/>
    </row>
    <row r="261" spans="2:81" x14ac:dyDescent="0.25">
      <c r="B261" s="88"/>
      <c r="C261" s="87"/>
      <c r="D261" s="511"/>
      <c r="E261" s="290"/>
      <c r="N261" s="472"/>
      <c r="O261" s="89"/>
      <c r="P261" s="109"/>
      <c r="Q261" s="87"/>
      <c r="R261" s="78" t="s">
        <v>14</v>
      </c>
      <c r="S261" s="87"/>
      <c r="T261" s="78" t="s">
        <v>45</v>
      </c>
      <c r="U261" s="608" t="str">
        <f t="shared" si="75"/>
        <v>-</v>
      </c>
      <c r="V261" s="609" t="str">
        <f t="shared" si="71"/>
        <v>-</v>
      </c>
      <c r="W261" s="609" t="str">
        <f t="shared" si="72"/>
        <v>-</v>
      </c>
      <c r="X261" s="609" t="str">
        <f t="shared" si="73"/>
        <v>-</v>
      </c>
      <c r="Y261" s="609" t="str">
        <f t="shared" si="74"/>
        <v>-</v>
      </c>
      <c r="AD261" s="615" t="str">
        <f t="shared" si="76"/>
        <v>-</v>
      </c>
      <c r="AE261" s="73" t="str">
        <f t="shared" si="77"/>
        <v>-</v>
      </c>
      <c r="AF261" s="608" t="str">
        <f t="shared" si="70"/>
        <v>-</v>
      </c>
      <c r="AG261" s="609" t="str">
        <f t="shared" ref="AG261:AG296" si="82">IF(AF261=$Q$3, AE261, "-")</f>
        <v>-</v>
      </c>
      <c r="AH261" s="609" t="str">
        <f t="shared" ref="AH261:AH296" si="83">IF(AF261=$R$3, AE261, "-")</f>
        <v>-</v>
      </c>
      <c r="AI261" s="110"/>
      <c r="AJ261" s="609" t="str">
        <f t="shared" ref="AJ261:AJ296" si="84">IF(AF261=$T$3, AE261, "-")</f>
        <v>-</v>
      </c>
      <c r="AK261" s="247"/>
      <c r="AM261" s="452"/>
      <c r="AN261" s="452"/>
      <c r="AO261" s="452"/>
      <c r="AP261" s="452"/>
      <c r="AQ261" s="452"/>
      <c r="AR261" s="452"/>
      <c r="AS261" s="452"/>
      <c r="AT261" s="452"/>
      <c r="AV261" s="454"/>
      <c r="AW261" s="454"/>
      <c r="AX261" s="455"/>
      <c r="AY261" s="455"/>
      <c r="AZ261" s="456"/>
      <c r="BB261" s="74">
        <f t="shared" si="78"/>
        <v>0</v>
      </c>
      <c r="BC261" s="11">
        <f t="shared" si="79"/>
        <v>0</v>
      </c>
      <c r="BF261" s="324"/>
      <c r="BH261" s="74">
        <f t="shared" si="80"/>
        <v>0</v>
      </c>
      <c r="BI261" s="313">
        <f t="shared" si="81"/>
        <v>0</v>
      </c>
      <c r="BQ261" s="11"/>
      <c r="BR261" s="11"/>
      <c r="BS261" s="11"/>
      <c r="BT261" s="11"/>
      <c r="CA261" s="305"/>
      <c r="CB261" s="311"/>
      <c r="CC261" s="312"/>
    </row>
    <row r="262" spans="2:81" x14ac:dyDescent="0.25">
      <c r="B262" s="88"/>
      <c r="C262" s="87"/>
      <c r="D262" s="511"/>
      <c r="E262" s="290"/>
      <c r="N262" s="472"/>
      <c r="O262" s="89"/>
      <c r="P262" s="109"/>
      <c r="Q262" s="87"/>
      <c r="R262" s="78" t="s">
        <v>14</v>
      </c>
      <c r="S262" s="87"/>
      <c r="T262" s="78" t="s">
        <v>45</v>
      </c>
      <c r="U262" s="608" t="str">
        <f t="shared" si="75"/>
        <v>-</v>
      </c>
      <c r="V262" s="609" t="str">
        <f t="shared" si="71"/>
        <v>-</v>
      </c>
      <c r="W262" s="609" t="str">
        <f t="shared" si="72"/>
        <v>-</v>
      </c>
      <c r="X262" s="609" t="str">
        <f t="shared" si="73"/>
        <v>-</v>
      </c>
      <c r="Y262" s="609" t="str">
        <f t="shared" si="74"/>
        <v>-</v>
      </c>
      <c r="AD262" s="615" t="str">
        <f t="shared" si="76"/>
        <v>-</v>
      </c>
      <c r="AE262" s="73" t="str">
        <f t="shared" si="77"/>
        <v>-</v>
      </c>
      <c r="AF262" s="608" t="str">
        <f t="shared" ref="AF262:AF296" si="85">IF(ISNUMBER(AE262), HOUR(AD262), "-")</f>
        <v>-</v>
      </c>
      <c r="AG262" s="609" t="str">
        <f t="shared" si="82"/>
        <v>-</v>
      </c>
      <c r="AH262" s="609" t="str">
        <f t="shared" si="83"/>
        <v>-</v>
      </c>
      <c r="AI262" s="110"/>
      <c r="AJ262" s="609" t="str">
        <f t="shared" si="84"/>
        <v>-</v>
      </c>
      <c r="AK262" s="247"/>
      <c r="AM262" s="452"/>
      <c r="AN262" s="452"/>
      <c r="AO262" s="452"/>
      <c r="AP262" s="452"/>
      <c r="AQ262" s="452"/>
      <c r="AR262" s="452"/>
      <c r="AS262" s="452"/>
      <c r="AT262" s="452"/>
      <c r="AV262" s="454"/>
      <c r="AW262" s="454"/>
      <c r="AX262" s="455"/>
      <c r="AY262" s="455"/>
      <c r="AZ262" s="456"/>
      <c r="BB262" s="74">
        <f t="shared" si="78"/>
        <v>0</v>
      </c>
      <c r="BC262" s="11">
        <f t="shared" si="79"/>
        <v>0</v>
      </c>
      <c r="BF262" s="324"/>
      <c r="BH262" s="74">
        <f t="shared" si="80"/>
        <v>0</v>
      </c>
      <c r="BI262" s="313">
        <f t="shared" si="81"/>
        <v>0</v>
      </c>
      <c r="BQ262" s="11"/>
      <c r="BR262" s="11"/>
      <c r="BS262" s="11"/>
      <c r="BT262" s="11"/>
      <c r="CA262" s="305"/>
      <c r="CB262" s="311"/>
      <c r="CC262" s="312"/>
    </row>
    <row r="263" spans="2:81" x14ac:dyDescent="0.25">
      <c r="B263" s="88"/>
      <c r="C263" s="87"/>
      <c r="D263" s="511"/>
      <c r="E263" s="290"/>
      <c r="N263" s="472"/>
      <c r="O263" s="89"/>
      <c r="P263" s="109"/>
      <c r="Q263" s="87"/>
      <c r="R263" s="78" t="s">
        <v>14</v>
      </c>
      <c r="S263" s="87"/>
      <c r="T263" s="78" t="s">
        <v>45</v>
      </c>
      <c r="U263" s="608" t="str">
        <f t="shared" si="75"/>
        <v>-</v>
      </c>
      <c r="V263" s="609" t="str">
        <f t="shared" si="71"/>
        <v>-</v>
      </c>
      <c r="W263" s="609" t="str">
        <f t="shared" si="72"/>
        <v>-</v>
      </c>
      <c r="X263" s="609" t="str">
        <f t="shared" si="73"/>
        <v>-</v>
      </c>
      <c r="Y263" s="609" t="str">
        <f t="shared" si="74"/>
        <v>-</v>
      </c>
      <c r="AD263" s="615" t="str">
        <f t="shared" si="76"/>
        <v>-</v>
      </c>
      <c r="AE263" s="73" t="str">
        <f t="shared" si="77"/>
        <v>-</v>
      </c>
      <c r="AF263" s="608" t="str">
        <f t="shared" si="85"/>
        <v>-</v>
      </c>
      <c r="AG263" s="609" t="str">
        <f t="shared" si="82"/>
        <v>-</v>
      </c>
      <c r="AH263" s="609" t="str">
        <f t="shared" si="83"/>
        <v>-</v>
      </c>
      <c r="AI263" s="110"/>
      <c r="AJ263" s="609" t="str">
        <f t="shared" si="84"/>
        <v>-</v>
      </c>
      <c r="AK263" s="247"/>
      <c r="AM263" s="452"/>
      <c r="AN263" s="452"/>
      <c r="AO263" s="452"/>
      <c r="AP263" s="452"/>
      <c r="AQ263" s="452"/>
      <c r="AR263" s="452"/>
      <c r="AS263" s="452"/>
      <c r="AT263" s="452"/>
      <c r="AV263" s="454"/>
      <c r="AW263" s="454"/>
      <c r="AX263" s="455"/>
      <c r="AY263" s="455"/>
      <c r="AZ263" s="456"/>
      <c r="BB263" s="74">
        <f t="shared" si="78"/>
        <v>0</v>
      </c>
      <c r="BC263" s="11">
        <f t="shared" si="79"/>
        <v>0</v>
      </c>
      <c r="BF263" s="324"/>
      <c r="BH263" s="74">
        <f t="shared" si="80"/>
        <v>0</v>
      </c>
      <c r="BI263" s="313">
        <f t="shared" si="81"/>
        <v>0</v>
      </c>
      <c r="BQ263" s="11"/>
      <c r="BR263" s="11"/>
      <c r="BS263" s="11"/>
      <c r="BT263" s="11"/>
      <c r="CA263" s="305"/>
      <c r="CB263" s="311"/>
      <c r="CC263" s="312"/>
    </row>
    <row r="264" spans="2:81" x14ac:dyDescent="0.25">
      <c r="B264" s="88"/>
      <c r="C264" s="87"/>
      <c r="D264" s="511"/>
      <c r="E264" s="290"/>
      <c r="N264" s="472"/>
      <c r="O264" s="89"/>
      <c r="P264" s="109"/>
      <c r="Q264" s="87"/>
      <c r="R264" s="78" t="s">
        <v>14</v>
      </c>
      <c r="S264" s="87"/>
      <c r="T264" s="78" t="s">
        <v>45</v>
      </c>
      <c r="U264" s="608" t="str">
        <f t="shared" si="75"/>
        <v>-</v>
      </c>
      <c r="V264" s="609" t="str">
        <f t="shared" si="71"/>
        <v>-</v>
      </c>
      <c r="W264" s="609" t="str">
        <f t="shared" si="72"/>
        <v>-</v>
      </c>
      <c r="X264" s="609" t="str">
        <f t="shared" si="73"/>
        <v>-</v>
      </c>
      <c r="Y264" s="609" t="str">
        <f t="shared" si="74"/>
        <v>-</v>
      </c>
      <c r="AD264" s="615" t="str">
        <f t="shared" si="76"/>
        <v>-</v>
      </c>
      <c r="AE264" s="73" t="str">
        <f t="shared" si="77"/>
        <v>-</v>
      </c>
      <c r="AF264" s="608" t="str">
        <f t="shared" si="85"/>
        <v>-</v>
      </c>
      <c r="AG264" s="609" t="str">
        <f t="shared" si="82"/>
        <v>-</v>
      </c>
      <c r="AH264" s="609" t="str">
        <f t="shared" si="83"/>
        <v>-</v>
      </c>
      <c r="AI264" s="110"/>
      <c r="AJ264" s="609" t="str">
        <f t="shared" si="84"/>
        <v>-</v>
      </c>
      <c r="AK264" s="247"/>
      <c r="AM264" s="452"/>
      <c r="AN264" s="452"/>
      <c r="AO264" s="452"/>
      <c r="AP264" s="452"/>
      <c r="AQ264" s="452"/>
      <c r="AR264" s="452"/>
      <c r="AS264" s="452"/>
      <c r="AT264" s="452"/>
      <c r="AV264" s="454"/>
      <c r="AW264" s="454"/>
      <c r="AX264" s="455"/>
      <c r="AY264" s="455"/>
      <c r="AZ264" s="456"/>
      <c r="BB264" s="74">
        <f t="shared" si="78"/>
        <v>0</v>
      </c>
      <c r="BC264" s="11">
        <f t="shared" si="79"/>
        <v>0</v>
      </c>
      <c r="BF264" s="324"/>
      <c r="BH264" s="74">
        <f t="shared" si="80"/>
        <v>0</v>
      </c>
      <c r="BI264" s="313">
        <f t="shared" si="81"/>
        <v>0</v>
      </c>
      <c r="BQ264" s="11"/>
      <c r="BR264" s="11"/>
      <c r="BS264" s="11"/>
      <c r="BT264" s="11"/>
      <c r="CA264" s="305"/>
      <c r="CB264" s="311"/>
      <c r="CC264" s="312"/>
    </row>
    <row r="265" spans="2:81" x14ac:dyDescent="0.25">
      <c r="B265" s="88"/>
      <c r="C265" s="87"/>
      <c r="D265" s="511"/>
      <c r="E265" s="290"/>
      <c r="N265" s="472"/>
      <c r="O265" s="89"/>
      <c r="P265" s="109"/>
      <c r="Q265" s="87"/>
      <c r="R265" s="78" t="s">
        <v>14</v>
      </c>
      <c r="S265" s="87"/>
      <c r="T265" s="78" t="s">
        <v>45</v>
      </c>
      <c r="U265" s="608" t="str">
        <f t="shared" si="75"/>
        <v>-</v>
      </c>
      <c r="V265" s="609" t="str">
        <f t="shared" si="71"/>
        <v>-</v>
      </c>
      <c r="W265" s="609" t="str">
        <f t="shared" si="72"/>
        <v>-</v>
      </c>
      <c r="X265" s="609" t="str">
        <f t="shared" si="73"/>
        <v>-</v>
      </c>
      <c r="Y265" s="609" t="str">
        <f t="shared" si="74"/>
        <v>-</v>
      </c>
      <c r="AD265" s="615" t="str">
        <f t="shared" si="76"/>
        <v>-</v>
      </c>
      <c r="AE265" s="73" t="str">
        <f t="shared" si="77"/>
        <v>-</v>
      </c>
      <c r="AF265" s="608" t="str">
        <f t="shared" si="85"/>
        <v>-</v>
      </c>
      <c r="AG265" s="609" t="str">
        <f t="shared" si="82"/>
        <v>-</v>
      </c>
      <c r="AH265" s="609" t="str">
        <f t="shared" si="83"/>
        <v>-</v>
      </c>
      <c r="AI265" s="110"/>
      <c r="AJ265" s="609" t="str">
        <f t="shared" si="84"/>
        <v>-</v>
      </c>
      <c r="AK265" s="247"/>
      <c r="AM265" s="452"/>
      <c r="AN265" s="452"/>
      <c r="AO265" s="452"/>
      <c r="AP265" s="452"/>
      <c r="AQ265" s="452"/>
      <c r="AR265" s="452"/>
      <c r="AS265" s="452"/>
      <c r="AT265" s="452"/>
      <c r="AV265" s="454"/>
      <c r="AW265" s="454"/>
      <c r="AX265" s="455"/>
      <c r="AY265" s="455"/>
      <c r="AZ265" s="456"/>
      <c r="BB265" s="74">
        <f t="shared" si="78"/>
        <v>0</v>
      </c>
      <c r="BC265" s="11">
        <f t="shared" si="79"/>
        <v>0</v>
      </c>
      <c r="BF265" s="324"/>
      <c r="BH265" s="74">
        <f t="shared" si="80"/>
        <v>0</v>
      </c>
      <c r="BI265" s="313">
        <f t="shared" si="81"/>
        <v>0</v>
      </c>
      <c r="BQ265" s="11"/>
      <c r="BR265" s="11"/>
      <c r="BS265" s="11"/>
      <c r="BT265" s="11"/>
      <c r="CA265" s="305"/>
      <c r="CB265" s="311"/>
      <c r="CC265" s="312"/>
    </row>
    <row r="266" spans="2:81" x14ac:dyDescent="0.25">
      <c r="B266" s="88"/>
      <c r="C266" s="87"/>
      <c r="D266" s="511"/>
      <c r="E266" s="290"/>
      <c r="N266" s="472"/>
      <c r="O266" s="89"/>
      <c r="P266" s="109"/>
      <c r="Q266" s="87"/>
      <c r="R266" s="78" t="s">
        <v>14</v>
      </c>
      <c r="S266" s="87"/>
      <c r="T266" s="78" t="s">
        <v>45</v>
      </c>
      <c r="U266" s="608" t="str">
        <f t="shared" si="75"/>
        <v>-</v>
      </c>
      <c r="V266" s="609" t="str">
        <f t="shared" si="71"/>
        <v>-</v>
      </c>
      <c r="W266" s="609" t="str">
        <f t="shared" si="72"/>
        <v>-</v>
      </c>
      <c r="X266" s="609" t="str">
        <f t="shared" si="73"/>
        <v>-</v>
      </c>
      <c r="Y266" s="609" t="str">
        <f t="shared" si="74"/>
        <v>-</v>
      </c>
      <c r="AD266" s="615" t="str">
        <f t="shared" si="76"/>
        <v>-</v>
      </c>
      <c r="AE266" s="73" t="str">
        <f t="shared" si="77"/>
        <v>-</v>
      </c>
      <c r="AF266" s="608" t="str">
        <f t="shared" si="85"/>
        <v>-</v>
      </c>
      <c r="AG266" s="609" t="str">
        <f t="shared" si="82"/>
        <v>-</v>
      </c>
      <c r="AH266" s="609" t="str">
        <f t="shared" si="83"/>
        <v>-</v>
      </c>
      <c r="AI266" s="110"/>
      <c r="AJ266" s="609" t="str">
        <f t="shared" si="84"/>
        <v>-</v>
      </c>
      <c r="AK266" s="247"/>
      <c r="AM266" s="452"/>
      <c r="AN266" s="452"/>
      <c r="AO266" s="452"/>
      <c r="AP266" s="452"/>
      <c r="AQ266" s="452"/>
      <c r="AR266" s="452"/>
      <c r="AS266" s="452"/>
      <c r="AT266" s="452"/>
      <c r="AV266" s="454"/>
      <c r="AW266" s="454"/>
      <c r="AX266" s="455"/>
      <c r="AY266" s="455"/>
      <c r="AZ266" s="456"/>
      <c r="BB266" s="74">
        <f t="shared" si="78"/>
        <v>0</v>
      </c>
      <c r="BC266" s="11">
        <f t="shared" si="79"/>
        <v>0</v>
      </c>
      <c r="BF266" s="324"/>
      <c r="BH266" s="74">
        <f t="shared" si="80"/>
        <v>0</v>
      </c>
      <c r="BI266" s="313">
        <f t="shared" si="81"/>
        <v>0</v>
      </c>
      <c r="BQ266" s="11"/>
      <c r="BR266" s="11"/>
      <c r="BS266" s="11"/>
      <c r="BT266" s="11"/>
      <c r="CA266" s="305"/>
      <c r="CB266" s="311"/>
      <c r="CC266" s="312"/>
    </row>
    <row r="267" spans="2:81" x14ac:dyDescent="0.25">
      <c r="B267" s="88"/>
      <c r="C267" s="87"/>
      <c r="D267" s="511"/>
      <c r="E267" s="290"/>
      <c r="N267" s="472"/>
      <c r="O267" s="89"/>
      <c r="P267" s="109"/>
      <c r="Q267" s="87"/>
      <c r="R267" s="78" t="s">
        <v>14</v>
      </c>
      <c r="S267" s="87"/>
      <c r="T267" s="78" t="s">
        <v>45</v>
      </c>
      <c r="U267" s="608" t="str">
        <f t="shared" si="75"/>
        <v>-</v>
      </c>
      <c r="V267" s="609" t="str">
        <f t="shared" si="71"/>
        <v>-</v>
      </c>
      <c r="W267" s="609" t="str">
        <f t="shared" si="72"/>
        <v>-</v>
      </c>
      <c r="X267" s="609" t="str">
        <f t="shared" si="73"/>
        <v>-</v>
      </c>
      <c r="Y267" s="609" t="str">
        <f t="shared" si="74"/>
        <v>-</v>
      </c>
      <c r="AD267" s="615" t="str">
        <f t="shared" si="76"/>
        <v>-</v>
      </c>
      <c r="AE267" s="73" t="str">
        <f t="shared" si="77"/>
        <v>-</v>
      </c>
      <c r="AF267" s="608" t="str">
        <f t="shared" si="85"/>
        <v>-</v>
      </c>
      <c r="AG267" s="609" t="str">
        <f t="shared" si="82"/>
        <v>-</v>
      </c>
      <c r="AH267" s="609" t="str">
        <f t="shared" si="83"/>
        <v>-</v>
      </c>
      <c r="AI267" s="110"/>
      <c r="AJ267" s="609" t="str">
        <f t="shared" si="84"/>
        <v>-</v>
      </c>
      <c r="AK267" s="247"/>
      <c r="AM267" s="452"/>
      <c r="AN267" s="452"/>
      <c r="AO267" s="452"/>
      <c r="AP267" s="452"/>
      <c r="AQ267" s="452"/>
      <c r="AR267" s="452"/>
      <c r="AS267" s="452"/>
      <c r="AT267" s="452"/>
      <c r="AV267" s="454"/>
      <c r="AW267" s="454"/>
      <c r="AX267" s="455"/>
      <c r="AY267" s="455"/>
      <c r="AZ267" s="456"/>
      <c r="BB267" s="74">
        <f t="shared" si="78"/>
        <v>0</v>
      </c>
      <c r="BC267" s="11">
        <f t="shared" si="79"/>
        <v>0</v>
      </c>
      <c r="BF267" s="324"/>
      <c r="BH267" s="74">
        <f t="shared" si="80"/>
        <v>0</v>
      </c>
      <c r="BI267" s="313">
        <f t="shared" si="81"/>
        <v>0</v>
      </c>
      <c r="BQ267" s="11"/>
      <c r="BR267" s="11"/>
      <c r="BS267" s="11"/>
      <c r="BT267" s="11"/>
      <c r="CA267" s="305"/>
      <c r="CB267" s="311"/>
      <c r="CC267" s="312"/>
    </row>
    <row r="268" spans="2:81" x14ac:dyDescent="0.25">
      <c r="B268" s="88"/>
      <c r="C268" s="87"/>
      <c r="D268" s="511"/>
      <c r="E268" s="290"/>
      <c r="N268" s="472"/>
      <c r="O268" s="89"/>
      <c r="P268" s="109"/>
      <c r="Q268" s="87"/>
      <c r="R268" s="78" t="s">
        <v>14</v>
      </c>
      <c r="S268" s="87"/>
      <c r="T268" s="78" t="s">
        <v>45</v>
      </c>
      <c r="U268" s="608" t="str">
        <f t="shared" si="75"/>
        <v>-</v>
      </c>
      <c r="V268" s="609" t="str">
        <f t="shared" si="71"/>
        <v>-</v>
      </c>
      <c r="W268" s="609" t="str">
        <f t="shared" si="72"/>
        <v>-</v>
      </c>
      <c r="X268" s="609" t="str">
        <f t="shared" si="73"/>
        <v>-</v>
      </c>
      <c r="Y268" s="609" t="str">
        <f t="shared" si="74"/>
        <v>-</v>
      </c>
      <c r="AD268" s="615" t="str">
        <f t="shared" si="76"/>
        <v>-</v>
      </c>
      <c r="AE268" s="73" t="str">
        <f t="shared" si="77"/>
        <v>-</v>
      </c>
      <c r="AF268" s="608" t="str">
        <f t="shared" si="85"/>
        <v>-</v>
      </c>
      <c r="AG268" s="609" t="str">
        <f t="shared" si="82"/>
        <v>-</v>
      </c>
      <c r="AH268" s="609" t="str">
        <f t="shared" si="83"/>
        <v>-</v>
      </c>
      <c r="AI268" s="110"/>
      <c r="AJ268" s="609" t="str">
        <f t="shared" si="84"/>
        <v>-</v>
      </c>
      <c r="AK268" s="247"/>
      <c r="AM268" s="452"/>
      <c r="AN268" s="452"/>
      <c r="AO268" s="452"/>
      <c r="AP268" s="452"/>
      <c r="AQ268" s="452"/>
      <c r="AR268" s="452"/>
      <c r="AS268" s="452"/>
      <c r="AT268" s="452"/>
      <c r="AV268" s="454"/>
      <c r="AW268" s="454"/>
      <c r="AX268" s="455"/>
      <c r="AY268" s="455"/>
      <c r="AZ268" s="456"/>
      <c r="BB268" s="74">
        <f t="shared" si="78"/>
        <v>0</v>
      </c>
      <c r="BC268" s="11">
        <f t="shared" si="79"/>
        <v>0</v>
      </c>
      <c r="BF268" s="324"/>
      <c r="BH268" s="74">
        <f t="shared" si="80"/>
        <v>0</v>
      </c>
      <c r="BI268" s="313">
        <f t="shared" si="81"/>
        <v>0</v>
      </c>
      <c r="BQ268" s="11"/>
      <c r="BR268" s="11"/>
      <c r="BS268" s="11"/>
      <c r="BT268" s="11"/>
      <c r="CA268" s="305"/>
      <c r="CB268" s="311"/>
      <c r="CC268" s="312"/>
    </row>
    <row r="269" spans="2:81" x14ac:dyDescent="0.25">
      <c r="B269" s="88"/>
      <c r="C269" s="87"/>
      <c r="D269" s="511"/>
      <c r="E269" s="290"/>
      <c r="N269" s="472"/>
      <c r="O269" s="89"/>
      <c r="P269" s="109"/>
      <c r="Q269" s="87"/>
      <c r="R269" s="78" t="s">
        <v>14</v>
      </c>
      <c r="S269" s="87"/>
      <c r="T269" s="78" t="s">
        <v>45</v>
      </c>
      <c r="U269" s="608" t="str">
        <f t="shared" si="75"/>
        <v>-</v>
      </c>
      <c r="V269" s="609" t="str">
        <f t="shared" si="71"/>
        <v>-</v>
      </c>
      <c r="W269" s="609" t="str">
        <f t="shared" si="72"/>
        <v>-</v>
      </c>
      <c r="X269" s="609" t="str">
        <f t="shared" si="73"/>
        <v>-</v>
      </c>
      <c r="Y269" s="609" t="str">
        <f t="shared" si="74"/>
        <v>-</v>
      </c>
      <c r="AD269" s="615" t="str">
        <f t="shared" si="76"/>
        <v>-</v>
      </c>
      <c r="AE269" s="73" t="str">
        <f t="shared" si="77"/>
        <v>-</v>
      </c>
      <c r="AF269" s="608" t="str">
        <f t="shared" si="85"/>
        <v>-</v>
      </c>
      <c r="AG269" s="609" t="str">
        <f t="shared" si="82"/>
        <v>-</v>
      </c>
      <c r="AH269" s="609" t="str">
        <f t="shared" si="83"/>
        <v>-</v>
      </c>
      <c r="AI269" s="110"/>
      <c r="AJ269" s="609" t="str">
        <f t="shared" si="84"/>
        <v>-</v>
      </c>
      <c r="AK269" s="247"/>
      <c r="AM269" s="452"/>
      <c r="AN269" s="452"/>
      <c r="AO269" s="452"/>
      <c r="AP269" s="452"/>
      <c r="AQ269" s="452"/>
      <c r="AR269" s="452"/>
      <c r="AS269" s="452"/>
      <c r="AT269" s="452"/>
      <c r="AV269" s="454"/>
      <c r="AW269" s="454"/>
      <c r="AX269" s="455"/>
      <c r="AY269" s="455"/>
      <c r="AZ269" s="456"/>
      <c r="BB269" s="74">
        <f t="shared" si="78"/>
        <v>0</v>
      </c>
      <c r="BC269" s="11">
        <f t="shared" si="79"/>
        <v>0</v>
      </c>
      <c r="BF269" s="324"/>
      <c r="BH269" s="74">
        <f t="shared" si="80"/>
        <v>0</v>
      </c>
      <c r="BI269" s="313">
        <f t="shared" si="81"/>
        <v>0</v>
      </c>
      <c r="BQ269" s="11"/>
      <c r="BR269" s="11"/>
      <c r="BS269" s="11"/>
      <c r="BT269" s="11"/>
      <c r="CA269" s="305"/>
      <c r="CB269" s="311"/>
      <c r="CC269" s="312"/>
    </row>
    <row r="270" spans="2:81" x14ac:dyDescent="0.25">
      <c r="B270" s="88"/>
      <c r="C270" s="87"/>
      <c r="D270" s="511"/>
      <c r="E270" s="290"/>
      <c r="N270" s="472"/>
      <c r="O270" s="89"/>
      <c r="P270" s="109"/>
      <c r="Q270" s="87"/>
      <c r="R270" s="78" t="s">
        <v>14</v>
      </c>
      <c r="S270" s="87"/>
      <c r="T270" s="78" t="s">
        <v>45</v>
      </c>
      <c r="U270" s="608" t="str">
        <f t="shared" si="75"/>
        <v>-</v>
      </c>
      <c r="V270" s="609" t="str">
        <f t="shared" si="71"/>
        <v>-</v>
      </c>
      <c r="W270" s="609" t="str">
        <f t="shared" si="72"/>
        <v>-</v>
      </c>
      <c r="X270" s="609" t="str">
        <f t="shared" si="73"/>
        <v>-</v>
      </c>
      <c r="Y270" s="609" t="str">
        <f t="shared" si="74"/>
        <v>-</v>
      </c>
      <c r="AD270" s="615" t="str">
        <f t="shared" si="76"/>
        <v>-</v>
      </c>
      <c r="AE270" s="73" t="str">
        <f t="shared" si="77"/>
        <v>-</v>
      </c>
      <c r="AF270" s="608" t="str">
        <f t="shared" si="85"/>
        <v>-</v>
      </c>
      <c r="AG270" s="609" t="str">
        <f t="shared" si="82"/>
        <v>-</v>
      </c>
      <c r="AH270" s="609" t="str">
        <f t="shared" si="83"/>
        <v>-</v>
      </c>
      <c r="AI270" s="110"/>
      <c r="AJ270" s="609" t="str">
        <f t="shared" si="84"/>
        <v>-</v>
      </c>
      <c r="AK270" s="247"/>
      <c r="AM270" s="452"/>
      <c r="AN270" s="452"/>
      <c r="AO270" s="452"/>
      <c r="AP270" s="452"/>
      <c r="AQ270" s="452"/>
      <c r="AR270" s="452"/>
      <c r="AS270" s="452"/>
      <c r="AT270" s="452"/>
      <c r="AV270" s="454"/>
      <c r="AW270" s="454"/>
      <c r="AX270" s="455"/>
      <c r="AY270" s="455"/>
      <c r="AZ270" s="456"/>
      <c r="BB270" s="74">
        <f t="shared" si="78"/>
        <v>0</v>
      </c>
      <c r="BC270" s="11">
        <f t="shared" si="79"/>
        <v>0</v>
      </c>
      <c r="BF270" s="324"/>
      <c r="BH270" s="74">
        <f t="shared" si="80"/>
        <v>0</v>
      </c>
      <c r="BI270" s="313">
        <f t="shared" si="81"/>
        <v>0</v>
      </c>
      <c r="BQ270" s="11"/>
      <c r="BR270" s="11"/>
      <c r="BS270" s="11"/>
      <c r="BT270" s="11"/>
      <c r="CA270" s="305"/>
      <c r="CB270" s="311"/>
      <c r="CC270" s="312"/>
    </row>
    <row r="271" spans="2:81" x14ac:dyDescent="0.25">
      <c r="B271" s="88"/>
      <c r="C271" s="87"/>
      <c r="D271" s="511"/>
      <c r="E271" s="290"/>
      <c r="N271" s="472"/>
      <c r="O271" s="89"/>
      <c r="P271" s="109"/>
      <c r="Q271" s="87"/>
      <c r="R271" s="78" t="s">
        <v>14</v>
      </c>
      <c r="S271" s="87"/>
      <c r="T271" s="78" t="s">
        <v>45</v>
      </c>
      <c r="U271" s="608" t="str">
        <f t="shared" si="75"/>
        <v>-</v>
      </c>
      <c r="V271" s="609" t="str">
        <f t="shared" si="71"/>
        <v>-</v>
      </c>
      <c r="W271" s="609" t="str">
        <f t="shared" si="72"/>
        <v>-</v>
      </c>
      <c r="X271" s="609" t="str">
        <f t="shared" si="73"/>
        <v>-</v>
      </c>
      <c r="Y271" s="609" t="str">
        <f t="shared" si="74"/>
        <v>-</v>
      </c>
      <c r="AD271" s="615" t="str">
        <f t="shared" si="76"/>
        <v>-</v>
      </c>
      <c r="AE271" s="73" t="str">
        <f t="shared" si="77"/>
        <v>-</v>
      </c>
      <c r="AF271" s="608" t="str">
        <f t="shared" si="85"/>
        <v>-</v>
      </c>
      <c r="AG271" s="609" t="str">
        <f t="shared" si="82"/>
        <v>-</v>
      </c>
      <c r="AH271" s="609" t="str">
        <f t="shared" si="83"/>
        <v>-</v>
      </c>
      <c r="AI271" s="110"/>
      <c r="AJ271" s="609" t="str">
        <f t="shared" si="84"/>
        <v>-</v>
      </c>
      <c r="AK271" s="247"/>
      <c r="AM271" s="452"/>
      <c r="AN271" s="452"/>
      <c r="AO271" s="452"/>
      <c r="AP271" s="452"/>
      <c r="AQ271" s="452"/>
      <c r="AR271" s="452"/>
      <c r="AS271" s="452"/>
      <c r="AT271" s="452"/>
      <c r="AV271" s="454"/>
      <c r="AW271" s="454"/>
      <c r="AX271" s="455"/>
      <c r="AY271" s="455"/>
      <c r="AZ271" s="456"/>
      <c r="BB271" s="74">
        <f t="shared" si="78"/>
        <v>0</v>
      </c>
      <c r="BC271" s="11">
        <f t="shared" si="79"/>
        <v>0</v>
      </c>
      <c r="BF271" s="324"/>
      <c r="BH271" s="74">
        <f t="shared" si="80"/>
        <v>0</v>
      </c>
      <c r="BI271" s="313">
        <f t="shared" si="81"/>
        <v>0</v>
      </c>
      <c r="BQ271" s="11"/>
      <c r="BR271" s="11"/>
      <c r="BS271" s="11"/>
      <c r="BT271" s="11"/>
      <c r="CA271" s="305"/>
      <c r="CB271" s="311"/>
      <c r="CC271" s="312"/>
    </row>
    <row r="272" spans="2:81" x14ac:dyDescent="0.25">
      <c r="B272" s="88"/>
      <c r="C272" s="87"/>
      <c r="D272" s="511"/>
      <c r="E272" s="290"/>
      <c r="N272" s="472"/>
      <c r="O272" s="89"/>
      <c r="P272" s="109"/>
      <c r="Q272" s="87"/>
      <c r="R272" s="78" t="s">
        <v>14</v>
      </c>
      <c r="S272" s="87"/>
      <c r="T272" s="78" t="s">
        <v>45</v>
      </c>
      <c r="U272" s="608" t="str">
        <f t="shared" si="75"/>
        <v>-</v>
      </c>
      <c r="V272" s="609" t="str">
        <f t="shared" si="71"/>
        <v>-</v>
      </c>
      <c r="W272" s="609" t="str">
        <f t="shared" si="72"/>
        <v>-</v>
      </c>
      <c r="X272" s="609" t="str">
        <f t="shared" si="73"/>
        <v>-</v>
      </c>
      <c r="Y272" s="609" t="str">
        <f t="shared" si="74"/>
        <v>-</v>
      </c>
      <c r="AD272" s="615" t="str">
        <f t="shared" si="76"/>
        <v>-</v>
      </c>
      <c r="AE272" s="73" t="str">
        <f t="shared" si="77"/>
        <v>-</v>
      </c>
      <c r="AF272" s="608" t="str">
        <f t="shared" si="85"/>
        <v>-</v>
      </c>
      <c r="AG272" s="609" t="str">
        <f t="shared" si="82"/>
        <v>-</v>
      </c>
      <c r="AH272" s="609" t="str">
        <f t="shared" si="83"/>
        <v>-</v>
      </c>
      <c r="AI272" s="110"/>
      <c r="AJ272" s="609" t="str">
        <f t="shared" si="84"/>
        <v>-</v>
      </c>
      <c r="AK272" s="247"/>
      <c r="AM272" s="452"/>
      <c r="AN272" s="452"/>
      <c r="AO272" s="452"/>
      <c r="AP272" s="452"/>
      <c r="AQ272" s="452"/>
      <c r="AR272" s="452"/>
      <c r="AS272" s="452"/>
      <c r="AT272" s="452"/>
      <c r="AV272" s="454"/>
      <c r="AW272" s="454"/>
      <c r="AX272" s="455"/>
      <c r="AY272" s="455"/>
      <c r="AZ272" s="456"/>
      <c r="BB272" s="74">
        <f t="shared" si="78"/>
        <v>0</v>
      </c>
      <c r="BC272" s="11">
        <f t="shared" si="79"/>
        <v>0</v>
      </c>
      <c r="BF272" s="324"/>
      <c r="BH272" s="74">
        <f t="shared" si="80"/>
        <v>0</v>
      </c>
      <c r="BI272" s="313">
        <f t="shared" si="81"/>
        <v>0</v>
      </c>
      <c r="BQ272" s="11"/>
      <c r="BR272" s="11"/>
      <c r="BS272" s="11"/>
      <c r="BT272" s="11"/>
      <c r="CA272" s="305"/>
      <c r="CB272" s="311"/>
      <c r="CC272" s="312"/>
    </row>
    <row r="273" spans="2:81" x14ac:dyDescent="0.25">
      <c r="B273" s="88"/>
      <c r="C273" s="87"/>
      <c r="D273" s="511"/>
      <c r="E273" s="290"/>
      <c r="N273" s="472"/>
      <c r="O273" s="89"/>
      <c r="P273" s="109"/>
      <c r="Q273" s="87"/>
      <c r="R273" s="78" t="s">
        <v>14</v>
      </c>
      <c r="S273" s="87"/>
      <c r="T273" s="78" t="s">
        <v>45</v>
      </c>
      <c r="U273" s="608" t="str">
        <f t="shared" si="75"/>
        <v>-</v>
      </c>
      <c r="V273" s="609" t="str">
        <f t="shared" si="71"/>
        <v>-</v>
      </c>
      <c r="W273" s="609" t="str">
        <f t="shared" si="72"/>
        <v>-</v>
      </c>
      <c r="X273" s="609" t="str">
        <f t="shared" si="73"/>
        <v>-</v>
      </c>
      <c r="Y273" s="609" t="str">
        <f t="shared" si="74"/>
        <v>-</v>
      </c>
      <c r="AD273" s="615" t="str">
        <f t="shared" si="76"/>
        <v>-</v>
      </c>
      <c r="AE273" s="73" t="str">
        <f t="shared" si="77"/>
        <v>-</v>
      </c>
      <c r="AF273" s="608" t="str">
        <f t="shared" si="85"/>
        <v>-</v>
      </c>
      <c r="AG273" s="609" t="str">
        <f t="shared" si="82"/>
        <v>-</v>
      </c>
      <c r="AH273" s="609" t="str">
        <f t="shared" si="83"/>
        <v>-</v>
      </c>
      <c r="AI273" s="110"/>
      <c r="AJ273" s="609" t="str">
        <f t="shared" si="84"/>
        <v>-</v>
      </c>
      <c r="AK273" s="247"/>
      <c r="AM273" s="452"/>
      <c r="AN273" s="452"/>
      <c r="AO273" s="452"/>
      <c r="AP273" s="452"/>
      <c r="AQ273" s="452"/>
      <c r="AR273" s="452"/>
      <c r="AS273" s="452"/>
      <c r="AT273" s="452"/>
      <c r="AV273" s="454"/>
      <c r="AW273" s="454"/>
      <c r="AX273" s="455"/>
      <c r="AY273" s="455"/>
      <c r="AZ273" s="456"/>
      <c r="BB273" s="74">
        <f t="shared" si="78"/>
        <v>0</v>
      </c>
      <c r="BC273" s="11">
        <f t="shared" si="79"/>
        <v>0</v>
      </c>
      <c r="BF273" s="324"/>
      <c r="BH273" s="74">
        <f t="shared" si="80"/>
        <v>0</v>
      </c>
      <c r="BI273" s="313">
        <f t="shared" si="81"/>
        <v>0</v>
      </c>
      <c r="BQ273" s="11"/>
      <c r="BR273" s="11"/>
      <c r="BS273" s="11"/>
      <c r="BT273" s="11"/>
      <c r="CA273" s="305"/>
      <c r="CB273" s="311"/>
      <c r="CC273" s="312"/>
    </row>
    <row r="274" spans="2:81" x14ac:dyDescent="0.25">
      <c r="B274" s="88"/>
      <c r="C274" s="87"/>
      <c r="D274" s="511"/>
      <c r="E274" s="290"/>
      <c r="N274" s="472"/>
      <c r="O274" s="89"/>
      <c r="P274" s="109"/>
      <c r="Q274" s="87"/>
      <c r="R274" s="78" t="s">
        <v>14</v>
      </c>
      <c r="S274" s="87"/>
      <c r="T274" s="78" t="s">
        <v>45</v>
      </c>
      <c r="U274" s="608" t="str">
        <f t="shared" si="75"/>
        <v>-</v>
      </c>
      <c r="V274" s="609" t="str">
        <f t="shared" si="71"/>
        <v>-</v>
      </c>
      <c r="W274" s="609" t="str">
        <f t="shared" si="72"/>
        <v>-</v>
      </c>
      <c r="X274" s="609" t="str">
        <f t="shared" si="73"/>
        <v>-</v>
      </c>
      <c r="Y274" s="609" t="str">
        <f t="shared" si="74"/>
        <v>-</v>
      </c>
      <c r="AD274" s="615" t="str">
        <f t="shared" si="76"/>
        <v>-</v>
      </c>
      <c r="AE274" s="73" t="str">
        <f t="shared" si="77"/>
        <v>-</v>
      </c>
      <c r="AF274" s="608" t="str">
        <f t="shared" si="85"/>
        <v>-</v>
      </c>
      <c r="AG274" s="609" t="str">
        <f t="shared" si="82"/>
        <v>-</v>
      </c>
      <c r="AH274" s="609" t="str">
        <f t="shared" si="83"/>
        <v>-</v>
      </c>
      <c r="AI274" s="110"/>
      <c r="AJ274" s="609" t="str">
        <f t="shared" si="84"/>
        <v>-</v>
      </c>
      <c r="AK274" s="247"/>
      <c r="AM274" s="452"/>
      <c r="AN274" s="452"/>
      <c r="AO274" s="452"/>
      <c r="AP274" s="452"/>
      <c r="AQ274" s="452"/>
      <c r="AR274" s="452"/>
      <c r="AS274" s="452"/>
      <c r="AT274" s="452"/>
      <c r="AV274" s="454"/>
      <c r="AW274" s="454"/>
      <c r="AX274" s="455"/>
      <c r="AY274" s="455"/>
      <c r="AZ274" s="456"/>
      <c r="BB274" s="74">
        <f t="shared" si="78"/>
        <v>0</v>
      </c>
      <c r="BC274" s="11">
        <f t="shared" si="79"/>
        <v>0</v>
      </c>
      <c r="BF274" s="324"/>
      <c r="BH274" s="74">
        <f t="shared" si="80"/>
        <v>0</v>
      </c>
      <c r="BI274" s="313">
        <f t="shared" si="81"/>
        <v>0</v>
      </c>
      <c r="BQ274" s="11"/>
      <c r="BR274" s="11"/>
      <c r="BS274" s="11"/>
      <c r="BT274" s="11"/>
      <c r="CA274" s="305"/>
      <c r="CB274" s="311"/>
      <c r="CC274" s="312"/>
    </row>
    <row r="275" spans="2:81" x14ac:dyDescent="0.25">
      <c r="B275" s="88"/>
      <c r="C275" s="87"/>
      <c r="D275" s="511"/>
      <c r="E275" s="290"/>
      <c r="N275" s="472"/>
      <c r="O275" s="89"/>
      <c r="P275" s="109"/>
      <c r="Q275" s="87"/>
      <c r="R275" s="78" t="s">
        <v>14</v>
      </c>
      <c r="S275" s="87"/>
      <c r="T275" s="78" t="s">
        <v>45</v>
      </c>
      <c r="U275" s="608" t="str">
        <f t="shared" si="75"/>
        <v>-</v>
      </c>
      <c r="V275" s="609" t="str">
        <f t="shared" si="71"/>
        <v>-</v>
      </c>
      <c r="W275" s="609" t="str">
        <f t="shared" si="72"/>
        <v>-</v>
      </c>
      <c r="X275" s="609" t="str">
        <f t="shared" si="73"/>
        <v>-</v>
      </c>
      <c r="Y275" s="609" t="str">
        <f t="shared" si="74"/>
        <v>-</v>
      </c>
      <c r="AD275" s="615" t="str">
        <f t="shared" si="76"/>
        <v>-</v>
      </c>
      <c r="AE275" s="73" t="str">
        <f t="shared" si="77"/>
        <v>-</v>
      </c>
      <c r="AF275" s="608" t="str">
        <f t="shared" si="85"/>
        <v>-</v>
      </c>
      <c r="AG275" s="609" t="str">
        <f t="shared" si="82"/>
        <v>-</v>
      </c>
      <c r="AH275" s="609" t="str">
        <f t="shared" si="83"/>
        <v>-</v>
      </c>
      <c r="AI275" s="110"/>
      <c r="AJ275" s="609" t="str">
        <f t="shared" si="84"/>
        <v>-</v>
      </c>
      <c r="AK275" s="247"/>
      <c r="AM275" s="452"/>
      <c r="AN275" s="452"/>
      <c r="AO275" s="452"/>
      <c r="AP275" s="452"/>
      <c r="AQ275" s="452"/>
      <c r="AR275" s="452"/>
      <c r="AS275" s="452"/>
      <c r="AT275" s="452"/>
      <c r="AV275" s="454"/>
      <c r="AW275" s="454"/>
      <c r="AX275" s="455"/>
      <c r="AY275" s="455"/>
      <c r="AZ275" s="456"/>
      <c r="BB275" s="74">
        <f t="shared" si="78"/>
        <v>0</v>
      </c>
      <c r="BC275" s="11">
        <f t="shared" si="79"/>
        <v>0</v>
      </c>
      <c r="BF275" s="324"/>
      <c r="BH275" s="74">
        <f t="shared" si="80"/>
        <v>0</v>
      </c>
      <c r="BI275" s="313">
        <f t="shared" si="81"/>
        <v>0</v>
      </c>
      <c r="BQ275" s="11"/>
      <c r="BR275" s="11"/>
      <c r="BS275" s="11"/>
      <c r="BT275" s="11"/>
      <c r="CA275" s="305"/>
      <c r="CB275" s="311"/>
      <c r="CC275" s="312"/>
    </row>
    <row r="276" spans="2:81" x14ac:dyDescent="0.25">
      <c r="B276" s="88"/>
      <c r="C276" s="87"/>
      <c r="D276" s="511"/>
      <c r="E276" s="290"/>
      <c r="N276" s="472"/>
      <c r="O276" s="89"/>
      <c r="P276" s="109"/>
      <c r="Q276" s="87"/>
      <c r="R276" s="78" t="s">
        <v>14</v>
      </c>
      <c r="S276" s="87"/>
      <c r="T276" s="78" t="s">
        <v>45</v>
      </c>
      <c r="U276" s="608" t="str">
        <f t="shared" si="75"/>
        <v>-</v>
      </c>
      <c r="V276" s="609" t="str">
        <f t="shared" si="71"/>
        <v>-</v>
      </c>
      <c r="W276" s="609" t="str">
        <f t="shared" si="72"/>
        <v>-</v>
      </c>
      <c r="X276" s="609" t="str">
        <f t="shared" si="73"/>
        <v>-</v>
      </c>
      <c r="Y276" s="609" t="str">
        <f t="shared" si="74"/>
        <v>-</v>
      </c>
      <c r="AD276" s="615" t="str">
        <f t="shared" si="76"/>
        <v>-</v>
      </c>
      <c r="AE276" s="73" t="str">
        <f t="shared" si="77"/>
        <v>-</v>
      </c>
      <c r="AF276" s="608" t="str">
        <f t="shared" si="85"/>
        <v>-</v>
      </c>
      <c r="AG276" s="609" t="str">
        <f t="shared" si="82"/>
        <v>-</v>
      </c>
      <c r="AH276" s="609" t="str">
        <f t="shared" si="83"/>
        <v>-</v>
      </c>
      <c r="AI276" s="110"/>
      <c r="AJ276" s="609" t="str">
        <f t="shared" si="84"/>
        <v>-</v>
      </c>
      <c r="AK276" s="247"/>
      <c r="AM276" s="452"/>
      <c r="AN276" s="452"/>
      <c r="AO276" s="452"/>
      <c r="AP276" s="452"/>
      <c r="AQ276" s="452"/>
      <c r="AR276" s="452"/>
      <c r="AS276" s="452"/>
      <c r="AT276" s="452"/>
      <c r="AV276" s="454"/>
      <c r="AW276" s="454"/>
      <c r="AX276" s="455"/>
      <c r="AY276" s="455"/>
      <c r="AZ276" s="456"/>
      <c r="BB276" s="74">
        <f t="shared" si="78"/>
        <v>0</v>
      </c>
      <c r="BC276" s="11">
        <f t="shared" si="79"/>
        <v>0</v>
      </c>
      <c r="BF276" s="324"/>
      <c r="BH276" s="74">
        <f t="shared" si="80"/>
        <v>0</v>
      </c>
      <c r="BI276" s="313">
        <f t="shared" si="81"/>
        <v>0</v>
      </c>
      <c r="BQ276" s="11"/>
      <c r="BR276" s="11"/>
      <c r="BS276" s="11"/>
      <c r="BT276" s="11"/>
      <c r="CA276" s="305"/>
      <c r="CB276" s="311"/>
      <c r="CC276" s="312"/>
    </row>
    <row r="277" spans="2:81" x14ac:dyDescent="0.25">
      <c r="B277" s="88"/>
      <c r="C277" s="87"/>
      <c r="D277" s="511"/>
      <c r="E277" s="290"/>
      <c r="N277" s="472"/>
      <c r="O277" s="89"/>
      <c r="P277" s="109"/>
      <c r="Q277" s="87"/>
      <c r="R277" s="78" t="s">
        <v>14</v>
      </c>
      <c r="S277" s="87"/>
      <c r="T277" s="78" t="s">
        <v>45</v>
      </c>
      <c r="U277" s="608" t="str">
        <f t="shared" si="75"/>
        <v>-</v>
      </c>
      <c r="V277" s="609" t="str">
        <f t="shared" si="71"/>
        <v>-</v>
      </c>
      <c r="W277" s="609" t="str">
        <f t="shared" si="72"/>
        <v>-</v>
      </c>
      <c r="X277" s="609" t="str">
        <f t="shared" si="73"/>
        <v>-</v>
      </c>
      <c r="Y277" s="609" t="str">
        <f t="shared" si="74"/>
        <v>-</v>
      </c>
      <c r="AD277" s="615" t="str">
        <f t="shared" si="76"/>
        <v>-</v>
      </c>
      <c r="AE277" s="73" t="str">
        <f t="shared" si="77"/>
        <v>-</v>
      </c>
      <c r="AF277" s="608" t="str">
        <f t="shared" si="85"/>
        <v>-</v>
      </c>
      <c r="AG277" s="609" t="str">
        <f t="shared" si="82"/>
        <v>-</v>
      </c>
      <c r="AH277" s="609" t="str">
        <f t="shared" si="83"/>
        <v>-</v>
      </c>
      <c r="AI277" s="110"/>
      <c r="AJ277" s="609" t="str">
        <f t="shared" si="84"/>
        <v>-</v>
      </c>
      <c r="AK277" s="247"/>
      <c r="AM277" s="452"/>
      <c r="AN277" s="452"/>
      <c r="AO277" s="452"/>
      <c r="AP277" s="452"/>
      <c r="AQ277" s="452"/>
      <c r="AR277" s="452"/>
      <c r="AS277" s="452"/>
      <c r="AT277" s="452"/>
      <c r="AV277" s="454"/>
      <c r="AW277" s="454"/>
      <c r="AX277" s="455"/>
      <c r="AY277" s="455"/>
      <c r="AZ277" s="456"/>
      <c r="BB277" s="74">
        <f t="shared" si="78"/>
        <v>0</v>
      </c>
      <c r="BC277" s="11">
        <f t="shared" si="79"/>
        <v>0</v>
      </c>
      <c r="BF277" s="324"/>
      <c r="BH277" s="74">
        <f t="shared" si="80"/>
        <v>0</v>
      </c>
      <c r="BI277" s="313">
        <f t="shared" si="81"/>
        <v>0</v>
      </c>
      <c r="BQ277" s="11"/>
      <c r="BR277" s="11"/>
      <c r="BS277" s="11"/>
      <c r="BT277" s="11"/>
      <c r="CA277" s="305"/>
      <c r="CB277" s="311"/>
      <c r="CC277" s="312"/>
    </row>
    <row r="278" spans="2:81" x14ac:dyDescent="0.25">
      <c r="B278" s="88"/>
      <c r="C278" s="87"/>
      <c r="D278" s="511"/>
      <c r="E278" s="290"/>
      <c r="N278" s="472"/>
      <c r="O278" s="89"/>
      <c r="P278" s="109"/>
      <c r="Q278" s="87"/>
      <c r="R278" s="78" t="s">
        <v>14</v>
      </c>
      <c r="S278" s="87"/>
      <c r="T278" s="78" t="s">
        <v>45</v>
      </c>
      <c r="U278" s="608" t="str">
        <f t="shared" si="75"/>
        <v>-</v>
      </c>
      <c r="V278" s="609" t="str">
        <f t="shared" si="71"/>
        <v>-</v>
      </c>
      <c r="W278" s="609" t="str">
        <f t="shared" si="72"/>
        <v>-</v>
      </c>
      <c r="X278" s="609" t="str">
        <f t="shared" si="73"/>
        <v>-</v>
      </c>
      <c r="Y278" s="609" t="str">
        <f t="shared" si="74"/>
        <v>-</v>
      </c>
      <c r="AD278" s="615" t="str">
        <f t="shared" si="76"/>
        <v>-</v>
      </c>
      <c r="AE278" s="73" t="str">
        <f t="shared" si="77"/>
        <v>-</v>
      </c>
      <c r="AF278" s="608" t="str">
        <f t="shared" si="85"/>
        <v>-</v>
      </c>
      <c r="AG278" s="609" t="str">
        <f t="shared" si="82"/>
        <v>-</v>
      </c>
      <c r="AH278" s="609" t="str">
        <f t="shared" si="83"/>
        <v>-</v>
      </c>
      <c r="AI278" s="110"/>
      <c r="AJ278" s="609" t="str">
        <f t="shared" si="84"/>
        <v>-</v>
      </c>
      <c r="AK278" s="247"/>
      <c r="AM278" s="452"/>
      <c r="AN278" s="452"/>
      <c r="AO278" s="452"/>
      <c r="AP278" s="452"/>
      <c r="AQ278" s="452"/>
      <c r="AR278" s="452"/>
      <c r="AS278" s="452"/>
      <c r="AT278" s="452"/>
      <c r="AV278" s="454"/>
      <c r="AW278" s="454"/>
      <c r="AX278" s="455"/>
      <c r="AY278" s="455"/>
      <c r="AZ278" s="456"/>
      <c r="BB278" s="74">
        <f t="shared" si="78"/>
        <v>0</v>
      </c>
      <c r="BC278" s="11">
        <f t="shared" si="79"/>
        <v>0</v>
      </c>
      <c r="BF278" s="324"/>
      <c r="BH278" s="74">
        <f t="shared" si="80"/>
        <v>0</v>
      </c>
      <c r="BI278" s="313">
        <f t="shared" si="81"/>
        <v>0</v>
      </c>
      <c r="BQ278" s="11"/>
      <c r="BR278" s="11"/>
      <c r="BS278" s="11"/>
      <c r="BT278" s="11"/>
      <c r="CA278" s="305"/>
      <c r="CB278" s="311"/>
      <c r="CC278" s="312"/>
    </row>
    <row r="279" spans="2:81" x14ac:dyDescent="0.25">
      <c r="B279" s="88"/>
      <c r="C279" s="87"/>
      <c r="D279" s="511"/>
      <c r="E279" s="290"/>
      <c r="N279" s="472"/>
      <c r="O279" s="89"/>
      <c r="P279" s="109"/>
      <c r="Q279" s="87"/>
      <c r="R279" s="78" t="s">
        <v>14</v>
      </c>
      <c r="S279" s="87"/>
      <c r="T279" s="78" t="s">
        <v>45</v>
      </c>
      <c r="U279" s="608" t="str">
        <f t="shared" si="75"/>
        <v>-</v>
      </c>
      <c r="V279" s="609" t="str">
        <f t="shared" si="71"/>
        <v>-</v>
      </c>
      <c r="W279" s="609" t="str">
        <f t="shared" si="72"/>
        <v>-</v>
      </c>
      <c r="X279" s="609" t="str">
        <f t="shared" si="73"/>
        <v>-</v>
      </c>
      <c r="Y279" s="609" t="str">
        <f t="shared" si="74"/>
        <v>-</v>
      </c>
      <c r="AD279" s="615" t="str">
        <f t="shared" si="76"/>
        <v>-</v>
      </c>
      <c r="AE279" s="73" t="str">
        <f t="shared" si="77"/>
        <v>-</v>
      </c>
      <c r="AF279" s="608" t="str">
        <f t="shared" si="85"/>
        <v>-</v>
      </c>
      <c r="AG279" s="609" t="str">
        <f t="shared" si="82"/>
        <v>-</v>
      </c>
      <c r="AH279" s="609" t="str">
        <f t="shared" si="83"/>
        <v>-</v>
      </c>
      <c r="AI279" s="110"/>
      <c r="AJ279" s="609" t="str">
        <f t="shared" si="84"/>
        <v>-</v>
      </c>
      <c r="AK279" s="247"/>
      <c r="AM279" s="452"/>
      <c r="AN279" s="452"/>
      <c r="AO279" s="452"/>
      <c r="AP279" s="452"/>
      <c r="AQ279" s="452"/>
      <c r="AR279" s="452"/>
      <c r="AS279" s="452"/>
      <c r="AT279" s="452"/>
      <c r="AV279" s="454"/>
      <c r="AW279" s="454"/>
      <c r="AX279" s="455"/>
      <c r="AY279" s="455"/>
      <c r="AZ279" s="456"/>
      <c r="BB279" s="74">
        <f t="shared" si="78"/>
        <v>0</v>
      </c>
      <c r="BC279" s="11">
        <f t="shared" si="79"/>
        <v>0</v>
      </c>
      <c r="BF279" s="324"/>
      <c r="BH279" s="74">
        <f t="shared" si="80"/>
        <v>0</v>
      </c>
      <c r="BI279" s="313">
        <f t="shared" si="81"/>
        <v>0</v>
      </c>
      <c r="BQ279" s="11"/>
      <c r="BR279" s="11"/>
      <c r="BS279" s="11"/>
      <c r="BT279" s="11"/>
      <c r="CA279" s="305"/>
      <c r="CB279" s="311"/>
      <c r="CC279" s="312"/>
    </row>
    <row r="280" spans="2:81" x14ac:dyDescent="0.25">
      <c r="B280" s="88"/>
      <c r="C280" s="87"/>
      <c r="D280" s="511"/>
      <c r="E280" s="290"/>
      <c r="N280" s="472"/>
      <c r="O280" s="89"/>
      <c r="P280" s="109"/>
      <c r="Q280" s="87"/>
      <c r="R280" s="78" t="s">
        <v>14</v>
      </c>
      <c r="S280" s="87"/>
      <c r="T280" s="78" t="s">
        <v>45</v>
      </c>
      <c r="U280" s="608" t="str">
        <f t="shared" si="75"/>
        <v>-</v>
      </c>
      <c r="V280" s="609" t="str">
        <f t="shared" si="71"/>
        <v>-</v>
      </c>
      <c r="W280" s="609" t="str">
        <f t="shared" si="72"/>
        <v>-</v>
      </c>
      <c r="X280" s="609" t="str">
        <f t="shared" si="73"/>
        <v>-</v>
      </c>
      <c r="Y280" s="609" t="str">
        <f t="shared" si="74"/>
        <v>-</v>
      </c>
      <c r="AD280" s="615" t="str">
        <f t="shared" si="76"/>
        <v>-</v>
      </c>
      <c r="AE280" s="73" t="str">
        <f t="shared" si="77"/>
        <v>-</v>
      </c>
      <c r="AF280" s="608" t="str">
        <f t="shared" si="85"/>
        <v>-</v>
      </c>
      <c r="AG280" s="609" t="str">
        <f t="shared" si="82"/>
        <v>-</v>
      </c>
      <c r="AH280" s="609" t="str">
        <f t="shared" si="83"/>
        <v>-</v>
      </c>
      <c r="AI280" s="110"/>
      <c r="AJ280" s="609" t="str">
        <f t="shared" si="84"/>
        <v>-</v>
      </c>
      <c r="AK280" s="247"/>
      <c r="AM280" s="452"/>
      <c r="AN280" s="452"/>
      <c r="AO280" s="452"/>
      <c r="AP280" s="452"/>
      <c r="AQ280" s="452"/>
      <c r="AR280" s="452"/>
      <c r="AS280" s="452"/>
      <c r="AT280" s="452"/>
      <c r="AV280" s="454"/>
      <c r="AW280" s="454"/>
      <c r="AX280" s="455"/>
      <c r="AY280" s="455"/>
      <c r="AZ280" s="456"/>
      <c r="BB280" s="74">
        <f t="shared" si="78"/>
        <v>0</v>
      </c>
      <c r="BC280" s="11">
        <f t="shared" si="79"/>
        <v>0</v>
      </c>
      <c r="BF280" s="324"/>
      <c r="BH280" s="74">
        <f t="shared" si="80"/>
        <v>0</v>
      </c>
      <c r="BI280" s="313">
        <f t="shared" si="81"/>
        <v>0</v>
      </c>
      <c r="BQ280" s="11"/>
      <c r="BR280" s="11"/>
      <c r="BS280" s="11"/>
      <c r="BT280" s="11"/>
      <c r="CA280" s="305"/>
      <c r="CB280" s="311"/>
      <c r="CC280" s="312"/>
    </row>
    <row r="281" spans="2:81" x14ac:dyDescent="0.25">
      <c r="B281" s="88"/>
      <c r="C281" s="87"/>
      <c r="D281" s="511"/>
      <c r="E281" s="290"/>
      <c r="N281" s="472"/>
      <c r="O281" s="89"/>
      <c r="P281" s="109"/>
      <c r="Q281" s="87"/>
      <c r="R281" s="78" t="s">
        <v>14</v>
      </c>
      <c r="S281" s="87"/>
      <c r="T281" s="78" t="s">
        <v>45</v>
      </c>
      <c r="U281" s="608" t="str">
        <f t="shared" si="75"/>
        <v>-</v>
      </c>
      <c r="V281" s="609" t="str">
        <f t="shared" si="71"/>
        <v>-</v>
      </c>
      <c r="W281" s="609" t="str">
        <f t="shared" si="72"/>
        <v>-</v>
      </c>
      <c r="X281" s="609" t="str">
        <f t="shared" si="73"/>
        <v>-</v>
      </c>
      <c r="Y281" s="609" t="str">
        <f t="shared" si="74"/>
        <v>-</v>
      </c>
      <c r="AD281" s="615" t="str">
        <f t="shared" si="76"/>
        <v>-</v>
      </c>
      <c r="AE281" s="73" t="str">
        <f t="shared" si="77"/>
        <v>-</v>
      </c>
      <c r="AF281" s="608" t="str">
        <f t="shared" si="85"/>
        <v>-</v>
      </c>
      <c r="AG281" s="609" t="str">
        <f t="shared" si="82"/>
        <v>-</v>
      </c>
      <c r="AH281" s="609" t="str">
        <f t="shared" si="83"/>
        <v>-</v>
      </c>
      <c r="AI281" s="110"/>
      <c r="AJ281" s="609" t="str">
        <f t="shared" si="84"/>
        <v>-</v>
      </c>
      <c r="AK281" s="247"/>
      <c r="AM281" s="452"/>
      <c r="AN281" s="452"/>
      <c r="AO281" s="452"/>
      <c r="AP281" s="452"/>
      <c r="AQ281" s="452"/>
      <c r="AR281" s="452"/>
      <c r="AS281" s="452"/>
      <c r="AT281" s="452"/>
      <c r="AV281" s="454"/>
      <c r="AW281" s="454"/>
      <c r="AX281" s="455"/>
      <c r="AY281" s="455"/>
      <c r="AZ281" s="456"/>
      <c r="BB281" s="74">
        <f t="shared" si="78"/>
        <v>0</v>
      </c>
      <c r="BC281" s="11">
        <f t="shared" si="79"/>
        <v>0</v>
      </c>
      <c r="BF281" s="324"/>
      <c r="BH281" s="74">
        <f t="shared" si="80"/>
        <v>0</v>
      </c>
      <c r="BI281" s="313">
        <f t="shared" si="81"/>
        <v>0</v>
      </c>
      <c r="BQ281" s="11"/>
      <c r="BR281" s="11"/>
      <c r="BS281" s="11"/>
      <c r="BT281" s="11"/>
      <c r="CA281" s="305"/>
      <c r="CB281" s="311"/>
      <c r="CC281" s="312"/>
    </row>
    <row r="282" spans="2:81" x14ac:dyDescent="0.25">
      <c r="B282" s="88"/>
      <c r="C282" s="87"/>
      <c r="D282" s="511"/>
      <c r="E282" s="290"/>
      <c r="N282" s="472"/>
      <c r="O282" s="89"/>
      <c r="P282" s="109"/>
      <c r="Q282" s="87"/>
      <c r="R282" s="78" t="s">
        <v>14</v>
      </c>
      <c r="S282" s="87"/>
      <c r="T282" s="78" t="s">
        <v>45</v>
      </c>
      <c r="U282" s="608" t="str">
        <f t="shared" si="75"/>
        <v>-</v>
      </c>
      <c r="V282" s="609" t="str">
        <f t="shared" si="71"/>
        <v>-</v>
      </c>
      <c r="W282" s="609" t="str">
        <f t="shared" si="72"/>
        <v>-</v>
      </c>
      <c r="X282" s="609" t="str">
        <f t="shared" si="73"/>
        <v>-</v>
      </c>
      <c r="Y282" s="609" t="str">
        <f t="shared" si="74"/>
        <v>-</v>
      </c>
      <c r="AD282" s="615" t="str">
        <f t="shared" si="76"/>
        <v>-</v>
      </c>
      <c r="AE282" s="73" t="str">
        <f t="shared" si="77"/>
        <v>-</v>
      </c>
      <c r="AF282" s="608" t="str">
        <f t="shared" si="85"/>
        <v>-</v>
      </c>
      <c r="AG282" s="609" t="str">
        <f t="shared" si="82"/>
        <v>-</v>
      </c>
      <c r="AH282" s="609" t="str">
        <f t="shared" si="83"/>
        <v>-</v>
      </c>
      <c r="AI282" s="110"/>
      <c r="AJ282" s="609" t="str">
        <f t="shared" si="84"/>
        <v>-</v>
      </c>
      <c r="AK282" s="247"/>
      <c r="AM282" s="452"/>
      <c r="AN282" s="452"/>
      <c r="AO282" s="452"/>
      <c r="AP282" s="452"/>
      <c r="AQ282" s="452"/>
      <c r="AR282" s="452"/>
      <c r="AS282" s="452"/>
      <c r="AT282" s="452"/>
      <c r="AV282" s="454"/>
      <c r="AW282" s="454"/>
      <c r="AX282" s="455"/>
      <c r="AY282" s="455"/>
      <c r="AZ282" s="456"/>
      <c r="BB282" s="74">
        <f t="shared" si="78"/>
        <v>0</v>
      </c>
      <c r="BC282" s="11">
        <f t="shared" si="79"/>
        <v>0</v>
      </c>
      <c r="BF282" s="324"/>
      <c r="BH282" s="74">
        <f t="shared" si="80"/>
        <v>0</v>
      </c>
      <c r="BI282" s="313">
        <f t="shared" si="81"/>
        <v>0</v>
      </c>
      <c r="BQ282" s="11"/>
      <c r="BR282" s="11"/>
      <c r="BS282" s="11"/>
      <c r="BT282" s="11"/>
      <c r="CA282" s="305"/>
      <c r="CB282" s="311"/>
      <c r="CC282" s="312"/>
    </row>
    <row r="283" spans="2:81" x14ac:dyDescent="0.25">
      <c r="B283" s="88"/>
      <c r="C283" s="87"/>
      <c r="D283" s="511"/>
      <c r="E283" s="290"/>
      <c r="N283" s="472"/>
      <c r="O283" s="89"/>
      <c r="P283" s="109"/>
      <c r="Q283" s="87"/>
      <c r="R283" s="78" t="s">
        <v>14</v>
      </c>
      <c r="S283" s="87"/>
      <c r="T283" s="78" t="s">
        <v>45</v>
      </c>
      <c r="U283" s="608" t="str">
        <f t="shared" si="75"/>
        <v>-</v>
      </c>
      <c r="V283" s="609" t="str">
        <f t="shared" ref="V283:V300" si="86">IF(U283=$Q$13, S283, "-")</f>
        <v>-</v>
      </c>
      <c r="W283" s="609" t="str">
        <f t="shared" ref="W283:W300" si="87">IF(U283=$R$13, S283, "-")</f>
        <v>-</v>
      </c>
      <c r="X283" s="609" t="str">
        <f t="shared" ref="X283:X300" si="88">IF(U283=$S$13, S283, "-")</f>
        <v>-</v>
      </c>
      <c r="Y283" s="609" t="str">
        <f t="shared" ref="Y283:Y300" si="89">IF(U283=$T$13, S283, "-")</f>
        <v>-</v>
      </c>
      <c r="AD283" s="615" t="str">
        <f t="shared" si="76"/>
        <v>-</v>
      </c>
      <c r="AE283" s="73" t="str">
        <f t="shared" si="77"/>
        <v>-</v>
      </c>
      <c r="AF283" s="608" t="str">
        <f t="shared" si="85"/>
        <v>-</v>
      </c>
      <c r="AG283" s="609" t="str">
        <f t="shared" si="82"/>
        <v>-</v>
      </c>
      <c r="AH283" s="609" t="str">
        <f t="shared" si="83"/>
        <v>-</v>
      </c>
      <c r="AI283" s="110"/>
      <c r="AJ283" s="609" t="str">
        <f t="shared" si="84"/>
        <v>-</v>
      </c>
      <c r="AK283" s="247"/>
      <c r="AM283" s="452"/>
      <c r="AN283" s="452"/>
      <c r="AO283" s="452"/>
      <c r="AP283" s="452"/>
      <c r="AQ283" s="452"/>
      <c r="AR283" s="452"/>
      <c r="AS283" s="452"/>
      <c r="AT283" s="452"/>
      <c r="AV283" s="454"/>
      <c r="AW283" s="454"/>
      <c r="AX283" s="455"/>
      <c r="AY283" s="455"/>
      <c r="AZ283" s="456"/>
      <c r="BB283" s="74">
        <f t="shared" si="78"/>
        <v>0</v>
      </c>
      <c r="BC283" s="11">
        <f t="shared" si="79"/>
        <v>0</v>
      </c>
      <c r="BF283" s="324"/>
      <c r="BH283" s="74">
        <f t="shared" si="80"/>
        <v>0</v>
      </c>
      <c r="BI283" s="313">
        <f t="shared" si="81"/>
        <v>0</v>
      </c>
      <c r="BQ283" s="11"/>
      <c r="BR283" s="11"/>
      <c r="BS283" s="11"/>
      <c r="BT283" s="11"/>
      <c r="CA283" s="305"/>
      <c r="CB283" s="311"/>
      <c r="CC283" s="312"/>
    </row>
    <row r="284" spans="2:81" x14ac:dyDescent="0.25">
      <c r="B284" s="88"/>
      <c r="C284" s="87"/>
      <c r="D284" s="511"/>
      <c r="E284" s="290"/>
      <c r="N284" s="472"/>
      <c r="O284" s="89"/>
      <c r="P284" s="109"/>
      <c r="Q284" s="87"/>
      <c r="R284" s="78" t="s">
        <v>14</v>
      </c>
      <c r="S284" s="87"/>
      <c r="T284" s="78" t="s">
        <v>45</v>
      </c>
      <c r="U284" s="608" t="str">
        <f t="shared" ref="U284:U300" si="90">IF(ISNUMBER(S284), HOUR(P284), "-")</f>
        <v>-</v>
      </c>
      <c r="V284" s="609" t="str">
        <f t="shared" si="86"/>
        <v>-</v>
      </c>
      <c r="W284" s="609" t="str">
        <f t="shared" si="87"/>
        <v>-</v>
      </c>
      <c r="X284" s="609" t="str">
        <f t="shared" si="88"/>
        <v>-</v>
      </c>
      <c r="Y284" s="609" t="str">
        <f t="shared" si="89"/>
        <v>-</v>
      </c>
      <c r="AD284" s="615" t="str">
        <f t="shared" si="76"/>
        <v>-</v>
      </c>
      <c r="AE284" s="73" t="str">
        <f t="shared" si="77"/>
        <v>-</v>
      </c>
      <c r="AF284" s="608" t="str">
        <f t="shared" si="85"/>
        <v>-</v>
      </c>
      <c r="AG284" s="609" t="str">
        <f t="shared" si="82"/>
        <v>-</v>
      </c>
      <c r="AH284" s="609" t="str">
        <f t="shared" si="83"/>
        <v>-</v>
      </c>
      <c r="AI284" s="110"/>
      <c r="AJ284" s="609" t="str">
        <f t="shared" si="84"/>
        <v>-</v>
      </c>
      <c r="AK284" s="247"/>
      <c r="AM284" s="452"/>
      <c r="AN284" s="452"/>
      <c r="AO284" s="452"/>
      <c r="AP284" s="452"/>
      <c r="AQ284" s="452"/>
      <c r="AR284" s="452"/>
      <c r="AS284" s="452"/>
      <c r="AT284" s="452"/>
      <c r="AV284" s="454"/>
      <c r="AW284" s="454"/>
      <c r="AX284" s="455"/>
      <c r="AY284" s="455"/>
      <c r="AZ284" s="456"/>
      <c r="BB284" s="74">
        <f t="shared" si="78"/>
        <v>0</v>
      </c>
      <c r="BC284" s="11">
        <f t="shared" si="79"/>
        <v>0</v>
      </c>
      <c r="BF284" s="324"/>
      <c r="BH284" s="74">
        <f t="shared" si="80"/>
        <v>0</v>
      </c>
      <c r="BI284" s="313">
        <f t="shared" si="81"/>
        <v>0</v>
      </c>
      <c r="BQ284" s="11"/>
      <c r="BR284" s="11"/>
      <c r="BS284" s="11"/>
      <c r="BT284" s="11"/>
      <c r="CA284" s="305"/>
      <c r="CB284" s="311"/>
      <c r="CC284" s="312"/>
    </row>
    <row r="285" spans="2:81" x14ac:dyDescent="0.25">
      <c r="B285" s="88"/>
      <c r="C285" s="87"/>
      <c r="D285" s="511"/>
      <c r="E285" s="290"/>
      <c r="N285" s="472"/>
      <c r="O285" s="89"/>
      <c r="P285" s="109"/>
      <c r="Q285" s="87"/>
      <c r="R285" s="78" t="s">
        <v>14</v>
      </c>
      <c r="S285" s="87"/>
      <c r="T285" s="78" t="s">
        <v>45</v>
      </c>
      <c r="U285" s="608" t="str">
        <f t="shared" si="90"/>
        <v>-</v>
      </c>
      <c r="V285" s="609" t="str">
        <f t="shared" si="86"/>
        <v>-</v>
      </c>
      <c r="W285" s="609" t="str">
        <f t="shared" si="87"/>
        <v>-</v>
      </c>
      <c r="X285" s="609" t="str">
        <f t="shared" si="88"/>
        <v>-</v>
      </c>
      <c r="Y285" s="609" t="str">
        <f t="shared" si="89"/>
        <v>-</v>
      </c>
      <c r="AD285" s="615" t="str">
        <f t="shared" si="76"/>
        <v>-</v>
      </c>
      <c r="AE285" s="73" t="str">
        <f t="shared" si="77"/>
        <v>-</v>
      </c>
      <c r="AF285" s="608" t="str">
        <f t="shared" si="85"/>
        <v>-</v>
      </c>
      <c r="AG285" s="609" t="str">
        <f t="shared" si="82"/>
        <v>-</v>
      </c>
      <c r="AH285" s="609" t="str">
        <f t="shared" si="83"/>
        <v>-</v>
      </c>
      <c r="AI285" s="110"/>
      <c r="AJ285" s="609" t="str">
        <f t="shared" si="84"/>
        <v>-</v>
      </c>
      <c r="AK285" s="247"/>
      <c r="AM285" s="452"/>
      <c r="AN285" s="452"/>
      <c r="AO285" s="452"/>
      <c r="AP285" s="452"/>
      <c r="AQ285" s="452"/>
      <c r="AR285" s="452"/>
      <c r="AS285" s="452"/>
      <c r="AT285" s="452"/>
      <c r="AV285" s="454"/>
      <c r="AW285" s="454"/>
      <c r="AX285" s="455"/>
      <c r="AY285" s="455"/>
      <c r="AZ285" s="456"/>
      <c r="BB285" s="74">
        <f t="shared" si="78"/>
        <v>0</v>
      </c>
      <c r="BC285" s="11">
        <f t="shared" si="79"/>
        <v>0</v>
      </c>
      <c r="BF285" s="324"/>
      <c r="BH285" s="74">
        <f t="shared" si="80"/>
        <v>0</v>
      </c>
      <c r="BI285" s="313">
        <f t="shared" si="81"/>
        <v>0</v>
      </c>
      <c r="BQ285" s="11"/>
      <c r="BR285" s="11"/>
      <c r="BS285" s="11"/>
      <c r="BT285" s="11"/>
      <c r="CA285" s="305"/>
      <c r="CB285" s="311"/>
      <c r="CC285" s="312"/>
    </row>
    <row r="286" spans="2:81" x14ac:dyDescent="0.25">
      <c r="B286" s="88"/>
      <c r="C286" s="87"/>
      <c r="D286" s="511"/>
      <c r="E286" s="290"/>
      <c r="N286" s="472"/>
      <c r="O286" s="89"/>
      <c r="P286" s="109"/>
      <c r="Q286" s="87"/>
      <c r="R286" s="78" t="s">
        <v>14</v>
      </c>
      <c r="S286" s="87"/>
      <c r="T286" s="78" t="s">
        <v>45</v>
      </c>
      <c r="U286" s="608" t="str">
        <f t="shared" si="90"/>
        <v>-</v>
      </c>
      <c r="V286" s="609" t="str">
        <f t="shared" si="86"/>
        <v>-</v>
      </c>
      <c r="W286" s="609" t="str">
        <f t="shared" si="87"/>
        <v>-</v>
      </c>
      <c r="X286" s="609" t="str">
        <f t="shared" si="88"/>
        <v>-</v>
      </c>
      <c r="Y286" s="609" t="str">
        <f t="shared" si="89"/>
        <v>-</v>
      </c>
      <c r="AD286" s="615" t="str">
        <f t="shared" si="76"/>
        <v>-</v>
      </c>
      <c r="AE286" s="73" t="str">
        <f t="shared" si="77"/>
        <v>-</v>
      </c>
      <c r="AF286" s="608" t="str">
        <f t="shared" si="85"/>
        <v>-</v>
      </c>
      <c r="AG286" s="609" t="str">
        <f t="shared" si="82"/>
        <v>-</v>
      </c>
      <c r="AH286" s="609" t="str">
        <f t="shared" si="83"/>
        <v>-</v>
      </c>
      <c r="AI286" s="110"/>
      <c r="AJ286" s="609" t="str">
        <f t="shared" si="84"/>
        <v>-</v>
      </c>
      <c r="AK286" s="247"/>
      <c r="AM286" s="452"/>
      <c r="AN286" s="452"/>
      <c r="AO286" s="452"/>
      <c r="AP286" s="452"/>
      <c r="AQ286" s="452"/>
      <c r="AR286" s="452"/>
      <c r="AS286" s="452"/>
      <c r="AT286" s="452"/>
      <c r="AV286" s="454"/>
      <c r="AW286" s="454"/>
      <c r="AX286" s="455"/>
      <c r="AY286" s="455"/>
      <c r="AZ286" s="456"/>
      <c r="BB286" s="74">
        <f t="shared" si="78"/>
        <v>0</v>
      </c>
      <c r="BC286" s="11">
        <f t="shared" si="79"/>
        <v>0</v>
      </c>
      <c r="BF286" s="324"/>
      <c r="BH286" s="74">
        <f t="shared" si="80"/>
        <v>0</v>
      </c>
      <c r="BI286" s="313">
        <f t="shared" si="81"/>
        <v>0</v>
      </c>
      <c r="BQ286" s="11"/>
      <c r="BR286" s="11"/>
      <c r="BS286" s="11"/>
      <c r="BT286" s="11"/>
      <c r="CA286" s="305"/>
      <c r="CB286" s="311"/>
      <c r="CC286" s="312"/>
    </row>
    <row r="287" spans="2:81" x14ac:dyDescent="0.25">
      <c r="B287" s="88"/>
      <c r="C287" s="87"/>
      <c r="D287" s="511"/>
      <c r="E287" s="290"/>
      <c r="N287" s="472"/>
      <c r="O287" s="89"/>
      <c r="P287" s="109"/>
      <c r="Q287" s="87"/>
      <c r="R287" s="78" t="s">
        <v>14</v>
      </c>
      <c r="S287" s="87"/>
      <c r="T287" s="78" t="s">
        <v>45</v>
      </c>
      <c r="U287" s="608" t="str">
        <f t="shared" si="90"/>
        <v>-</v>
      </c>
      <c r="V287" s="609" t="str">
        <f t="shared" si="86"/>
        <v>-</v>
      </c>
      <c r="W287" s="609" t="str">
        <f t="shared" si="87"/>
        <v>-</v>
      </c>
      <c r="X287" s="609" t="str">
        <f t="shared" si="88"/>
        <v>-</v>
      </c>
      <c r="Y287" s="609" t="str">
        <f t="shared" si="89"/>
        <v>-</v>
      </c>
      <c r="AD287" s="615" t="str">
        <f t="shared" si="76"/>
        <v>-</v>
      </c>
      <c r="AE287" s="73" t="str">
        <f t="shared" si="77"/>
        <v>-</v>
      </c>
      <c r="AF287" s="608" t="str">
        <f t="shared" si="85"/>
        <v>-</v>
      </c>
      <c r="AG287" s="609" t="str">
        <f t="shared" si="82"/>
        <v>-</v>
      </c>
      <c r="AH287" s="609" t="str">
        <f t="shared" si="83"/>
        <v>-</v>
      </c>
      <c r="AI287" s="110"/>
      <c r="AJ287" s="609" t="str">
        <f t="shared" si="84"/>
        <v>-</v>
      </c>
      <c r="AK287" s="247"/>
      <c r="AM287" s="452"/>
      <c r="AN287" s="452"/>
      <c r="AO287" s="452"/>
      <c r="AP287" s="452"/>
      <c r="AQ287" s="452"/>
      <c r="AR287" s="452"/>
      <c r="AS287" s="452"/>
      <c r="AT287" s="452"/>
      <c r="AV287" s="454"/>
      <c r="AW287" s="454"/>
      <c r="AX287" s="455"/>
      <c r="AY287" s="455"/>
      <c r="AZ287" s="456"/>
      <c r="BB287" s="74">
        <f t="shared" si="78"/>
        <v>0</v>
      </c>
      <c r="BC287" s="11">
        <f t="shared" si="79"/>
        <v>0</v>
      </c>
      <c r="BF287" s="324"/>
      <c r="BH287" s="74">
        <f t="shared" si="80"/>
        <v>0</v>
      </c>
      <c r="BI287" s="313">
        <f t="shared" si="81"/>
        <v>0</v>
      </c>
      <c r="BQ287" s="11"/>
      <c r="BR287" s="11"/>
      <c r="BS287" s="11"/>
      <c r="BT287" s="11"/>
      <c r="CA287" s="305"/>
      <c r="CB287" s="311"/>
      <c r="CC287" s="312"/>
    </row>
    <row r="288" spans="2:81" x14ac:dyDescent="0.25">
      <c r="B288" s="88"/>
      <c r="C288" s="87"/>
      <c r="D288" s="511"/>
      <c r="E288" s="290"/>
      <c r="N288" s="472"/>
      <c r="O288" s="89"/>
      <c r="P288" s="109"/>
      <c r="Q288" s="87"/>
      <c r="R288" s="78" t="s">
        <v>14</v>
      </c>
      <c r="S288" s="87"/>
      <c r="T288" s="78" t="s">
        <v>45</v>
      </c>
      <c r="U288" s="608" t="str">
        <f t="shared" si="90"/>
        <v>-</v>
      </c>
      <c r="V288" s="609" t="str">
        <f t="shared" si="86"/>
        <v>-</v>
      </c>
      <c r="W288" s="609" t="str">
        <f t="shared" si="87"/>
        <v>-</v>
      </c>
      <c r="X288" s="609" t="str">
        <f t="shared" si="88"/>
        <v>-</v>
      </c>
      <c r="Y288" s="609" t="str">
        <f t="shared" si="89"/>
        <v>-</v>
      </c>
      <c r="AD288" s="615" t="str">
        <f t="shared" si="76"/>
        <v>-</v>
      </c>
      <c r="AE288" s="73" t="str">
        <f t="shared" si="77"/>
        <v>-</v>
      </c>
      <c r="AF288" s="608" t="str">
        <f t="shared" si="85"/>
        <v>-</v>
      </c>
      <c r="AG288" s="609" t="str">
        <f t="shared" si="82"/>
        <v>-</v>
      </c>
      <c r="AH288" s="609" t="str">
        <f t="shared" si="83"/>
        <v>-</v>
      </c>
      <c r="AI288" s="110"/>
      <c r="AJ288" s="609" t="str">
        <f t="shared" si="84"/>
        <v>-</v>
      </c>
      <c r="AK288" s="247"/>
      <c r="AM288" s="452"/>
      <c r="AN288" s="452"/>
      <c r="AO288" s="452"/>
      <c r="AP288" s="452"/>
      <c r="AQ288" s="452"/>
      <c r="AR288" s="452"/>
      <c r="AS288" s="452"/>
      <c r="AT288" s="452"/>
      <c r="AV288" s="454"/>
      <c r="AW288" s="454"/>
      <c r="AX288" s="455"/>
      <c r="AY288" s="455"/>
      <c r="AZ288" s="456"/>
      <c r="BB288" s="74">
        <f t="shared" si="78"/>
        <v>0</v>
      </c>
      <c r="BC288" s="11">
        <f t="shared" si="79"/>
        <v>0</v>
      </c>
      <c r="BF288" s="324"/>
      <c r="BH288" s="74">
        <f t="shared" si="80"/>
        <v>0</v>
      </c>
      <c r="BI288" s="313">
        <f t="shared" si="81"/>
        <v>0</v>
      </c>
      <c r="BQ288" s="11"/>
      <c r="BR288" s="11"/>
      <c r="BS288" s="11"/>
      <c r="BT288" s="11"/>
      <c r="CA288" s="305"/>
      <c r="CB288" s="311"/>
      <c r="CC288" s="312"/>
    </row>
    <row r="289" spans="2:81" x14ac:dyDescent="0.25">
      <c r="B289" s="88"/>
      <c r="C289" s="87"/>
      <c r="D289" s="511"/>
      <c r="E289" s="290"/>
      <c r="N289" s="472"/>
      <c r="O289" s="89"/>
      <c r="P289" s="109"/>
      <c r="Q289" s="87"/>
      <c r="R289" s="78" t="s">
        <v>14</v>
      </c>
      <c r="S289" s="87"/>
      <c r="T289" s="78" t="s">
        <v>45</v>
      </c>
      <c r="U289" s="608" t="str">
        <f t="shared" si="90"/>
        <v>-</v>
      </c>
      <c r="V289" s="609" t="str">
        <f t="shared" si="86"/>
        <v>-</v>
      </c>
      <c r="W289" s="609" t="str">
        <f t="shared" si="87"/>
        <v>-</v>
      </c>
      <c r="X289" s="609" t="str">
        <f t="shared" si="88"/>
        <v>-</v>
      </c>
      <c r="Y289" s="609" t="str">
        <f t="shared" si="89"/>
        <v>-</v>
      </c>
      <c r="AD289" s="615" t="str">
        <f t="shared" si="76"/>
        <v>-</v>
      </c>
      <c r="AE289" s="73" t="str">
        <f t="shared" si="77"/>
        <v>-</v>
      </c>
      <c r="AF289" s="608" t="str">
        <f t="shared" si="85"/>
        <v>-</v>
      </c>
      <c r="AG289" s="609" t="str">
        <f t="shared" si="82"/>
        <v>-</v>
      </c>
      <c r="AH289" s="609" t="str">
        <f t="shared" si="83"/>
        <v>-</v>
      </c>
      <c r="AI289" s="110"/>
      <c r="AJ289" s="609" t="str">
        <f t="shared" si="84"/>
        <v>-</v>
      </c>
      <c r="AK289" s="247"/>
      <c r="AM289" s="452"/>
      <c r="AN289" s="452"/>
      <c r="AO289" s="452"/>
      <c r="AP289" s="452"/>
      <c r="AQ289" s="452"/>
      <c r="AR289" s="452"/>
      <c r="AS289" s="452"/>
      <c r="AT289" s="452"/>
      <c r="AV289" s="454"/>
      <c r="AW289" s="454"/>
      <c r="AX289" s="455"/>
      <c r="AY289" s="455"/>
      <c r="AZ289" s="456"/>
      <c r="BB289" s="74">
        <f t="shared" si="78"/>
        <v>0</v>
      </c>
      <c r="BC289" s="11">
        <f t="shared" si="79"/>
        <v>0</v>
      </c>
      <c r="BF289" s="324"/>
      <c r="BH289" s="74">
        <f t="shared" si="80"/>
        <v>0</v>
      </c>
      <c r="BI289" s="313">
        <f t="shared" si="81"/>
        <v>0</v>
      </c>
      <c r="BQ289" s="11"/>
      <c r="BR289" s="11"/>
      <c r="BS289" s="11"/>
      <c r="BT289" s="11"/>
      <c r="CA289" s="305"/>
      <c r="CB289" s="311"/>
      <c r="CC289" s="312"/>
    </row>
    <row r="290" spans="2:81" x14ac:dyDescent="0.25">
      <c r="B290" s="88"/>
      <c r="C290" s="87"/>
      <c r="D290" s="511"/>
      <c r="E290" s="290"/>
      <c r="N290" s="472"/>
      <c r="O290" s="89"/>
      <c r="P290" s="109"/>
      <c r="Q290" s="87"/>
      <c r="R290" s="78" t="s">
        <v>14</v>
      </c>
      <c r="S290" s="87"/>
      <c r="T290" s="78" t="s">
        <v>45</v>
      </c>
      <c r="U290" s="608" t="str">
        <f t="shared" si="90"/>
        <v>-</v>
      </c>
      <c r="V290" s="609" t="str">
        <f t="shared" si="86"/>
        <v>-</v>
      </c>
      <c r="W290" s="609" t="str">
        <f t="shared" si="87"/>
        <v>-</v>
      </c>
      <c r="X290" s="609" t="str">
        <f t="shared" si="88"/>
        <v>-</v>
      </c>
      <c r="Y290" s="609" t="str">
        <f t="shared" si="89"/>
        <v>-</v>
      </c>
      <c r="AD290" s="615" t="str">
        <f t="shared" si="76"/>
        <v>-</v>
      </c>
      <c r="AE290" s="73" t="str">
        <f t="shared" si="77"/>
        <v>-</v>
      </c>
      <c r="AF290" s="608" t="str">
        <f t="shared" si="85"/>
        <v>-</v>
      </c>
      <c r="AG290" s="609" t="str">
        <f t="shared" si="82"/>
        <v>-</v>
      </c>
      <c r="AH290" s="609" t="str">
        <f t="shared" si="83"/>
        <v>-</v>
      </c>
      <c r="AI290" s="110"/>
      <c r="AJ290" s="609" t="str">
        <f t="shared" si="84"/>
        <v>-</v>
      </c>
      <c r="AK290" s="247"/>
      <c r="AM290" s="452"/>
      <c r="AN290" s="452"/>
      <c r="AO290" s="452"/>
      <c r="AP290" s="452"/>
      <c r="AQ290" s="452"/>
      <c r="AR290" s="452"/>
      <c r="AS290" s="452"/>
      <c r="AT290" s="452"/>
      <c r="AV290" s="454"/>
      <c r="AW290" s="454"/>
      <c r="AX290" s="455"/>
      <c r="AY290" s="455"/>
      <c r="AZ290" s="456"/>
      <c r="BB290" s="74">
        <f t="shared" si="78"/>
        <v>0</v>
      </c>
      <c r="BC290" s="11">
        <f t="shared" si="79"/>
        <v>0</v>
      </c>
      <c r="BF290" s="324"/>
      <c r="BH290" s="74">
        <f t="shared" si="80"/>
        <v>0</v>
      </c>
      <c r="BI290" s="313">
        <f t="shared" si="81"/>
        <v>0</v>
      </c>
      <c r="BQ290" s="11"/>
      <c r="BR290" s="11"/>
      <c r="BS290" s="11"/>
      <c r="BT290" s="11"/>
      <c r="CA290" s="305"/>
      <c r="CB290" s="311"/>
      <c r="CC290" s="312"/>
    </row>
    <row r="291" spans="2:81" x14ac:dyDescent="0.25">
      <c r="B291" s="88"/>
      <c r="C291" s="87"/>
      <c r="D291" s="511"/>
      <c r="E291" s="290"/>
      <c r="N291" s="472"/>
      <c r="O291" s="89"/>
      <c r="P291" s="109"/>
      <c r="Q291" s="87"/>
      <c r="R291" s="78" t="s">
        <v>14</v>
      </c>
      <c r="S291" s="87"/>
      <c r="T291" s="78" t="s">
        <v>45</v>
      </c>
      <c r="U291" s="608" t="str">
        <f t="shared" si="90"/>
        <v>-</v>
      </c>
      <c r="V291" s="609" t="str">
        <f t="shared" si="86"/>
        <v>-</v>
      </c>
      <c r="W291" s="609" t="str">
        <f t="shared" si="87"/>
        <v>-</v>
      </c>
      <c r="X291" s="609" t="str">
        <f t="shared" si="88"/>
        <v>-</v>
      </c>
      <c r="Y291" s="609" t="str">
        <f t="shared" si="89"/>
        <v>-</v>
      </c>
      <c r="AD291" s="615" t="str">
        <f t="shared" si="76"/>
        <v>-</v>
      </c>
      <c r="AE291" s="73" t="str">
        <f t="shared" si="77"/>
        <v>-</v>
      </c>
      <c r="AF291" s="608" t="str">
        <f t="shared" si="85"/>
        <v>-</v>
      </c>
      <c r="AG291" s="609" t="str">
        <f t="shared" si="82"/>
        <v>-</v>
      </c>
      <c r="AH291" s="609" t="str">
        <f t="shared" si="83"/>
        <v>-</v>
      </c>
      <c r="AI291" s="110"/>
      <c r="AJ291" s="609" t="str">
        <f t="shared" si="84"/>
        <v>-</v>
      </c>
      <c r="AK291" s="247"/>
      <c r="AM291" s="452"/>
      <c r="AN291" s="452"/>
      <c r="AO291" s="452"/>
      <c r="AP291" s="452"/>
      <c r="AQ291" s="452"/>
      <c r="AR291" s="452"/>
      <c r="AS291" s="452"/>
      <c r="AT291" s="452"/>
      <c r="AV291" s="454"/>
      <c r="AW291" s="454"/>
      <c r="AX291" s="455"/>
      <c r="AY291" s="455"/>
      <c r="AZ291" s="456"/>
      <c r="BB291" s="74">
        <f t="shared" si="78"/>
        <v>0</v>
      </c>
      <c r="BC291" s="11">
        <f t="shared" si="79"/>
        <v>0</v>
      </c>
      <c r="BF291" s="324"/>
      <c r="BH291" s="74">
        <f t="shared" si="80"/>
        <v>0</v>
      </c>
      <c r="BI291" s="313">
        <f t="shared" si="81"/>
        <v>0</v>
      </c>
      <c r="BQ291" s="11"/>
      <c r="BR291" s="11"/>
      <c r="BS291" s="11"/>
      <c r="BT291" s="11"/>
      <c r="CA291" s="305"/>
      <c r="CB291" s="311"/>
      <c r="CC291" s="312"/>
    </row>
    <row r="292" spans="2:81" x14ac:dyDescent="0.25">
      <c r="B292" s="88"/>
      <c r="C292" s="87"/>
      <c r="D292" s="511"/>
      <c r="E292" s="290"/>
      <c r="N292" s="472"/>
      <c r="O292" s="89"/>
      <c r="P292" s="109"/>
      <c r="Q292" s="87"/>
      <c r="R292" s="78" t="s">
        <v>14</v>
      </c>
      <c r="S292" s="87"/>
      <c r="T292" s="78" t="s">
        <v>45</v>
      </c>
      <c r="U292" s="608" t="str">
        <f t="shared" si="90"/>
        <v>-</v>
      </c>
      <c r="V292" s="609" t="str">
        <f t="shared" si="86"/>
        <v>-</v>
      </c>
      <c r="W292" s="609" t="str">
        <f t="shared" si="87"/>
        <v>-</v>
      </c>
      <c r="X292" s="609" t="str">
        <f t="shared" si="88"/>
        <v>-</v>
      </c>
      <c r="Y292" s="609" t="str">
        <f t="shared" si="89"/>
        <v>-</v>
      </c>
      <c r="AD292" s="615" t="str">
        <f t="shared" si="76"/>
        <v>-</v>
      </c>
      <c r="AE292" s="73" t="str">
        <f t="shared" si="77"/>
        <v>-</v>
      </c>
      <c r="AF292" s="608" t="str">
        <f t="shared" si="85"/>
        <v>-</v>
      </c>
      <c r="AG292" s="609" t="str">
        <f t="shared" si="82"/>
        <v>-</v>
      </c>
      <c r="AH292" s="609" t="str">
        <f t="shared" si="83"/>
        <v>-</v>
      </c>
      <c r="AI292" s="110"/>
      <c r="AJ292" s="609" t="str">
        <f t="shared" si="84"/>
        <v>-</v>
      </c>
      <c r="AK292" s="247"/>
      <c r="AM292" s="452"/>
      <c r="AN292" s="452"/>
      <c r="AO292" s="452"/>
      <c r="AP292" s="452"/>
      <c r="AQ292" s="452"/>
      <c r="AR292" s="452"/>
      <c r="AS292" s="452"/>
      <c r="AT292" s="452"/>
      <c r="AV292" s="454"/>
      <c r="AW292" s="454"/>
      <c r="AX292" s="455"/>
      <c r="AY292" s="455"/>
      <c r="AZ292" s="456"/>
      <c r="BB292" s="74">
        <f t="shared" si="78"/>
        <v>0</v>
      </c>
      <c r="BC292" s="11">
        <f t="shared" si="79"/>
        <v>0</v>
      </c>
      <c r="BF292" s="324"/>
      <c r="BH292" s="74">
        <f t="shared" si="80"/>
        <v>0</v>
      </c>
      <c r="BI292" s="313">
        <f t="shared" si="81"/>
        <v>0</v>
      </c>
      <c r="BQ292" s="11"/>
      <c r="BR292" s="11"/>
      <c r="BS292" s="11"/>
      <c r="BT292" s="11"/>
      <c r="CA292" s="305"/>
      <c r="CB292" s="311"/>
      <c r="CC292" s="312"/>
    </row>
    <row r="293" spans="2:81" x14ac:dyDescent="0.25">
      <c r="B293" s="88"/>
      <c r="C293" s="87"/>
      <c r="D293" s="511"/>
      <c r="E293" s="290"/>
      <c r="N293" s="472"/>
      <c r="O293" s="89"/>
      <c r="P293" s="109"/>
      <c r="Q293" s="87"/>
      <c r="R293" s="78" t="s">
        <v>14</v>
      </c>
      <c r="S293" s="87"/>
      <c r="T293" s="78" t="s">
        <v>45</v>
      </c>
      <c r="U293" s="608" t="str">
        <f t="shared" si="90"/>
        <v>-</v>
      </c>
      <c r="V293" s="609" t="str">
        <f t="shared" si="86"/>
        <v>-</v>
      </c>
      <c r="W293" s="609" t="str">
        <f t="shared" si="87"/>
        <v>-</v>
      </c>
      <c r="X293" s="609" t="str">
        <f t="shared" si="88"/>
        <v>-</v>
      </c>
      <c r="Y293" s="609" t="str">
        <f t="shared" si="89"/>
        <v>-</v>
      </c>
      <c r="AD293" s="615" t="str">
        <f t="shared" si="76"/>
        <v>-</v>
      </c>
      <c r="AE293" s="73" t="str">
        <f t="shared" si="77"/>
        <v>-</v>
      </c>
      <c r="AF293" s="608" t="str">
        <f t="shared" si="85"/>
        <v>-</v>
      </c>
      <c r="AG293" s="609" t="str">
        <f t="shared" si="82"/>
        <v>-</v>
      </c>
      <c r="AH293" s="609" t="str">
        <f t="shared" si="83"/>
        <v>-</v>
      </c>
      <c r="AI293" s="110"/>
      <c r="AJ293" s="609" t="str">
        <f t="shared" si="84"/>
        <v>-</v>
      </c>
      <c r="AK293" s="247"/>
      <c r="AM293" s="452"/>
      <c r="AN293" s="452"/>
      <c r="AO293" s="452"/>
      <c r="AP293" s="452"/>
      <c r="AQ293" s="452"/>
      <c r="AR293" s="452"/>
      <c r="AS293" s="452"/>
      <c r="AT293" s="452"/>
      <c r="AV293" s="454"/>
      <c r="AW293" s="454"/>
      <c r="AX293" s="455"/>
      <c r="AY293" s="455"/>
      <c r="AZ293" s="456"/>
      <c r="BB293" s="74">
        <f t="shared" si="78"/>
        <v>0</v>
      </c>
      <c r="BC293" s="11">
        <f t="shared" si="79"/>
        <v>0</v>
      </c>
      <c r="BF293" s="324"/>
      <c r="BH293" s="74">
        <f t="shared" si="80"/>
        <v>0</v>
      </c>
      <c r="BI293" s="313">
        <f t="shared" si="81"/>
        <v>0</v>
      </c>
      <c r="BQ293" s="11"/>
      <c r="BR293" s="11"/>
      <c r="BS293" s="11"/>
      <c r="BT293" s="11"/>
      <c r="CA293" s="305"/>
      <c r="CB293" s="311"/>
      <c r="CC293" s="312"/>
    </row>
    <row r="294" spans="2:81" x14ac:dyDescent="0.25">
      <c r="B294" s="88"/>
      <c r="C294" s="87"/>
      <c r="D294" s="511"/>
      <c r="E294" s="290"/>
      <c r="N294" s="472"/>
      <c r="O294" s="89"/>
      <c r="P294" s="109"/>
      <c r="Q294" s="87"/>
      <c r="R294" s="78" t="s">
        <v>14</v>
      </c>
      <c r="S294" s="87"/>
      <c r="T294" s="78" t="s">
        <v>45</v>
      </c>
      <c r="U294" s="608" t="str">
        <f t="shared" si="90"/>
        <v>-</v>
      </c>
      <c r="V294" s="609" t="str">
        <f t="shared" si="86"/>
        <v>-</v>
      </c>
      <c r="W294" s="609" t="str">
        <f t="shared" si="87"/>
        <v>-</v>
      </c>
      <c r="X294" s="609" t="str">
        <f t="shared" si="88"/>
        <v>-</v>
      </c>
      <c r="Y294" s="609" t="str">
        <f t="shared" si="89"/>
        <v>-</v>
      </c>
      <c r="AD294" s="615" t="str">
        <f t="shared" si="76"/>
        <v>-</v>
      </c>
      <c r="AE294" s="73" t="str">
        <f t="shared" si="77"/>
        <v>-</v>
      </c>
      <c r="AF294" s="608" t="str">
        <f t="shared" si="85"/>
        <v>-</v>
      </c>
      <c r="AG294" s="609" t="str">
        <f t="shared" si="82"/>
        <v>-</v>
      </c>
      <c r="AH294" s="609" t="str">
        <f t="shared" si="83"/>
        <v>-</v>
      </c>
      <c r="AI294" s="110"/>
      <c r="AJ294" s="609" t="str">
        <f t="shared" si="84"/>
        <v>-</v>
      </c>
      <c r="AK294" s="247"/>
      <c r="AM294" s="452"/>
      <c r="AN294" s="452"/>
      <c r="AO294" s="452"/>
      <c r="AP294" s="452"/>
      <c r="AQ294" s="452"/>
      <c r="AR294" s="452"/>
      <c r="AS294" s="452"/>
      <c r="AT294" s="452"/>
      <c r="AV294" s="454"/>
      <c r="AW294" s="454"/>
      <c r="AX294" s="455"/>
      <c r="AY294" s="455"/>
      <c r="AZ294" s="456"/>
      <c r="BB294" s="74">
        <f t="shared" si="78"/>
        <v>0</v>
      </c>
      <c r="BC294" s="11">
        <f t="shared" si="79"/>
        <v>0</v>
      </c>
      <c r="BF294" s="324"/>
      <c r="BH294" s="74">
        <f t="shared" si="80"/>
        <v>0</v>
      </c>
      <c r="BI294" s="313">
        <f t="shared" si="81"/>
        <v>0</v>
      </c>
      <c r="BQ294" s="11"/>
      <c r="BR294" s="11"/>
      <c r="BS294" s="11"/>
      <c r="BT294" s="11"/>
      <c r="CA294" s="305"/>
      <c r="CB294" s="311"/>
      <c r="CC294" s="312"/>
    </row>
    <row r="295" spans="2:81" x14ac:dyDescent="0.25">
      <c r="B295" s="88"/>
      <c r="C295" s="87"/>
      <c r="D295" s="511"/>
      <c r="E295" s="290"/>
      <c r="N295" s="472"/>
      <c r="O295" s="89"/>
      <c r="P295" s="109"/>
      <c r="Q295" s="87"/>
      <c r="R295" s="78" t="s">
        <v>14</v>
      </c>
      <c r="S295" s="87"/>
      <c r="T295" s="78" t="s">
        <v>45</v>
      </c>
      <c r="U295" s="608" t="str">
        <f t="shared" si="90"/>
        <v>-</v>
      </c>
      <c r="V295" s="609" t="str">
        <f t="shared" si="86"/>
        <v>-</v>
      </c>
      <c r="W295" s="609" t="str">
        <f t="shared" si="87"/>
        <v>-</v>
      </c>
      <c r="X295" s="609" t="str">
        <f t="shared" si="88"/>
        <v>-</v>
      </c>
      <c r="Y295" s="609" t="str">
        <f t="shared" si="89"/>
        <v>-</v>
      </c>
      <c r="AD295" s="615" t="str">
        <f t="shared" si="76"/>
        <v>-</v>
      </c>
      <c r="AE295" s="73" t="str">
        <f t="shared" si="77"/>
        <v>-</v>
      </c>
      <c r="AF295" s="608" t="str">
        <f t="shared" si="85"/>
        <v>-</v>
      </c>
      <c r="AG295" s="609" t="str">
        <f t="shared" si="82"/>
        <v>-</v>
      </c>
      <c r="AH295" s="609" t="str">
        <f t="shared" si="83"/>
        <v>-</v>
      </c>
      <c r="AI295" s="110"/>
      <c r="AJ295" s="609" t="str">
        <f t="shared" si="84"/>
        <v>-</v>
      </c>
      <c r="AK295" s="247"/>
      <c r="AM295" s="452"/>
      <c r="AN295" s="452"/>
      <c r="AO295" s="452"/>
      <c r="AP295" s="452"/>
      <c r="AQ295" s="452"/>
      <c r="AR295" s="452"/>
      <c r="AS295" s="452"/>
      <c r="AT295" s="452"/>
      <c r="AV295" s="454"/>
      <c r="AW295" s="454"/>
      <c r="AX295" s="455"/>
      <c r="AY295" s="455"/>
      <c r="AZ295" s="456"/>
      <c r="BB295" s="74">
        <f t="shared" si="78"/>
        <v>0</v>
      </c>
      <c r="BC295" s="11">
        <f t="shared" si="79"/>
        <v>0</v>
      </c>
      <c r="BF295" s="324"/>
      <c r="BH295" s="74">
        <f t="shared" si="80"/>
        <v>0</v>
      </c>
      <c r="BI295" s="313">
        <f t="shared" si="81"/>
        <v>0</v>
      </c>
      <c r="BQ295" s="11"/>
      <c r="BR295" s="11"/>
      <c r="BS295" s="11"/>
      <c r="BT295" s="11"/>
      <c r="CA295" s="305"/>
      <c r="CB295" s="311"/>
      <c r="CC295" s="312"/>
    </row>
    <row r="296" spans="2:81" x14ac:dyDescent="0.25">
      <c r="B296" s="88"/>
      <c r="C296" s="87"/>
      <c r="D296" s="511"/>
      <c r="E296" s="290"/>
      <c r="N296" s="472"/>
      <c r="O296" s="89"/>
      <c r="P296" s="109"/>
      <c r="Q296" s="87"/>
      <c r="R296" s="78" t="s">
        <v>14</v>
      </c>
      <c r="S296" s="87"/>
      <c r="T296" s="78" t="s">
        <v>45</v>
      </c>
      <c r="U296" s="608" t="str">
        <f t="shared" si="90"/>
        <v>-</v>
      </c>
      <c r="V296" s="609" t="str">
        <f t="shared" si="86"/>
        <v>-</v>
      </c>
      <c r="W296" s="609" t="str">
        <f t="shared" si="87"/>
        <v>-</v>
      </c>
      <c r="X296" s="609" t="str">
        <f t="shared" si="88"/>
        <v>-</v>
      </c>
      <c r="Y296" s="609" t="str">
        <f t="shared" si="89"/>
        <v>-</v>
      </c>
      <c r="AD296" s="615" t="str">
        <f t="shared" si="76"/>
        <v>-</v>
      </c>
      <c r="AE296" s="73" t="str">
        <f t="shared" si="77"/>
        <v>-</v>
      </c>
      <c r="AF296" s="608" t="str">
        <f t="shared" si="85"/>
        <v>-</v>
      </c>
      <c r="AG296" s="609" t="str">
        <f t="shared" si="82"/>
        <v>-</v>
      </c>
      <c r="AH296" s="609" t="str">
        <f t="shared" si="83"/>
        <v>-</v>
      </c>
      <c r="AI296" s="110"/>
      <c r="AJ296" s="609" t="str">
        <f t="shared" si="84"/>
        <v>-</v>
      </c>
      <c r="AK296" s="247"/>
      <c r="AM296" s="452"/>
      <c r="AN296" s="452"/>
      <c r="AO296" s="452"/>
      <c r="AP296" s="452"/>
      <c r="AQ296" s="452"/>
      <c r="AR296" s="452"/>
      <c r="AS296" s="452"/>
      <c r="AT296" s="452"/>
      <c r="AV296" s="454"/>
      <c r="AW296" s="454"/>
      <c r="AX296" s="455"/>
      <c r="AY296" s="455"/>
      <c r="AZ296" s="456"/>
      <c r="BB296" s="74">
        <f t="shared" si="78"/>
        <v>0</v>
      </c>
      <c r="BC296" s="11">
        <f t="shared" si="79"/>
        <v>0</v>
      </c>
      <c r="BF296" s="324"/>
      <c r="BH296" s="74">
        <f t="shared" si="80"/>
        <v>0</v>
      </c>
      <c r="BI296" s="313">
        <f t="shared" si="81"/>
        <v>0</v>
      </c>
      <c r="BQ296" s="11"/>
      <c r="BR296" s="11"/>
      <c r="BS296" s="11"/>
      <c r="BT296" s="11"/>
      <c r="CA296" s="305"/>
      <c r="CB296" s="311"/>
      <c r="CC296" s="312"/>
    </row>
    <row r="297" spans="2:81" x14ac:dyDescent="0.25">
      <c r="B297" s="88"/>
      <c r="C297" s="87"/>
      <c r="D297" s="511"/>
      <c r="E297" s="290"/>
      <c r="N297" s="472"/>
      <c r="O297" s="89"/>
      <c r="P297" s="109"/>
      <c r="Q297" s="87"/>
      <c r="R297" s="78" t="s">
        <v>14</v>
      </c>
      <c r="S297" s="87"/>
      <c r="T297" s="78" t="s">
        <v>45</v>
      </c>
      <c r="U297" s="608" t="str">
        <f t="shared" si="90"/>
        <v>-</v>
      </c>
      <c r="V297" s="609" t="str">
        <f t="shared" si="86"/>
        <v>-</v>
      </c>
      <c r="W297" s="609" t="str">
        <f t="shared" si="87"/>
        <v>-</v>
      </c>
      <c r="X297" s="609" t="str">
        <f t="shared" si="88"/>
        <v>-</v>
      </c>
      <c r="Y297" s="609" t="str">
        <f t="shared" si="89"/>
        <v>-</v>
      </c>
      <c r="AD297" s="615" t="str">
        <f t="shared" ref="AD297:AD300" si="91">IF(AM294="", "-", AM294)</f>
        <v>-</v>
      </c>
      <c r="AE297" s="73" t="str">
        <f t="shared" ref="AE297:AE300" si="92">IF(AT294="", "-", AT294)</f>
        <v>-</v>
      </c>
      <c r="AF297" s="608" t="str">
        <f t="shared" ref="AF297:AF300" si="93">IF(ISNUMBER(AE297), HOUR(AD297), "-")</f>
        <v>-</v>
      </c>
      <c r="AG297" s="609" t="str">
        <f t="shared" ref="AG297:AG300" si="94">IF(AF297=$Q$3, AE297, "-")</f>
        <v>-</v>
      </c>
      <c r="AH297" s="609" t="str">
        <f t="shared" ref="AH297:AH300" si="95">IF(AF297=$R$3, AE297, "-")</f>
        <v>-</v>
      </c>
      <c r="AI297" s="110"/>
      <c r="AJ297" s="609" t="str">
        <f t="shared" ref="AJ297:AJ300" si="96">IF(AF297=$T$3, AE297, "-")</f>
        <v>-</v>
      </c>
      <c r="AM297" s="452"/>
      <c r="AN297" s="452"/>
      <c r="AO297" s="452"/>
      <c r="AP297" s="452"/>
      <c r="AQ297" s="452"/>
      <c r="AR297" s="452"/>
      <c r="AS297" s="452"/>
      <c r="AT297" s="452"/>
      <c r="AV297" s="454"/>
      <c r="AW297" s="454"/>
      <c r="AX297" s="455"/>
      <c r="AY297" s="455"/>
      <c r="AZ297" s="456"/>
      <c r="BB297" s="74">
        <f t="shared" si="78"/>
        <v>0</v>
      </c>
      <c r="BC297" s="11">
        <f t="shared" si="79"/>
        <v>0</v>
      </c>
      <c r="BF297" s="324"/>
      <c r="BH297" s="74">
        <f t="shared" si="80"/>
        <v>0</v>
      </c>
      <c r="BI297" s="313">
        <f t="shared" si="81"/>
        <v>0</v>
      </c>
      <c r="BQ297" s="11"/>
      <c r="BR297" s="11"/>
      <c r="BS297" s="11"/>
      <c r="BT297" s="11"/>
      <c r="CA297" s="305"/>
      <c r="CB297" s="311"/>
      <c r="CC297" s="312"/>
    </row>
    <row r="298" spans="2:81" x14ac:dyDescent="0.25">
      <c r="B298" s="88"/>
      <c r="C298" s="87"/>
      <c r="D298" s="511"/>
      <c r="E298" s="290"/>
      <c r="N298" s="472"/>
      <c r="O298" s="89"/>
      <c r="P298" s="109"/>
      <c r="Q298" s="87"/>
      <c r="R298" s="78" t="s">
        <v>14</v>
      </c>
      <c r="S298" s="87"/>
      <c r="T298" s="78" t="s">
        <v>45</v>
      </c>
      <c r="U298" s="608" t="str">
        <f t="shared" si="90"/>
        <v>-</v>
      </c>
      <c r="V298" s="609" t="str">
        <f t="shared" si="86"/>
        <v>-</v>
      </c>
      <c r="W298" s="609" t="str">
        <f t="shared" si="87"/>
        <v>-</v>
      </c>
      <c r="X298" s="609" t="str">
        <f t="shared" si="88"/>
        <v>-</v>
      </c>
      <c r="Y298" s="609" t="str">
        <f t="shared" si="89"/>
        <v>-</v>
      </c>
      <c r="AD298" s="615" t="str">
        <f t="shared" si="91"/>
        <v>-</v>
      </c>
      <c r="AE298" s="73" t="str">
        <f t="shared" si="92"/>
        <v>-</v>
      </c>
      <c r="AF298" s="608" t="str">
        <f t="shared" si="93"/>
        <v>-</v>
      </c>
      <c r="AG298" s="609" t="str">
        <f t="shared" si="94"/>
        <v>-</v>
      </c>
      <c r="AH298" s="609" t="str">
        <f t="shared" si="95"/>
        <v>-</v>
      </c>
      <c r="AI298" s="110"/>
      <c r="AJ298" s="609" t="str">
        <f t="shared" si="96"/>
        <v>-</v>
      </c>
      <c r="AM298" s="452"/>
      <c r="AN298" s="452"/>
      <c r="AO298" s="452"/>
      <c r="AP298" s="452"/>
      <c r="AQ298" s="452"/>
      <c r="AR298" s="452"/>
      <c r="AS298" s="452"/>
      <c r="AT298" s="452"/>
      <c r="AV298" s="454"/>
      <c r="AW298" s="454"/>
      <c r="AX298" s="455"/>
      <c r="AY298" s="455"/>
      <c r="AZ298" s="456"/>
      <c r="BB298" s="74">
        <f t="shared" si="78"/>
        <v>0</v>
      </c>
      <c r="BC298" s="11">
        <f t="shared" si="79"/>
        <v>0</v>
      </c>
      <c r="BF298" s="324"/>
      <c r="BH298" s="74">
        <f t="shared" si="80"/>
        <v>0</v>
      </c>
      <c r="BI298" s="313">
        <f t="shared" si="81"/>
        <v>0</v>
      </c>
      <c r="BQ298" s="11"/>
      <c r="BR298" s="11"/>
      <c r="BS298" s="11"/>
      <c r="BT298" s="11"/>
      <c r="CA298" s="305"/>
      <c r="CB298" s="311"/>
      <c r="CC298" s="312"/>
    </row>
    <row r="299" spans="2:81" x14ac:dyDescent="0.25">
      <c r="B299" s="88"/>
      <c r="C299" s="87"/>
      <c r="D299" s="511"/>
      <c r="E299" s="290"/>
      <c r="N299" s="472"/>
      <c r="O299" s="89"/>
      <c r="P299" s="109"/>
      <c r="Q299" s="87"/>
      <c r="R299" s="78" t="s">
        <v>14</v>
      </c>
      <c r="S299" s="87"/>
      <c r="T299" s="78" t="s">
        <v>45</v>
      </c>
      <c r="U299" s="608" t="str">
        <f t="shared" si="90"/>
        <v>-</v>
      </c>
      <c r="V299" s="609" t="str">
        <f t="shared" si="86"/>
        <v>-</v>
      </c>
      <c r="W299" s="609" t="str">
        <f t="shared" si="87"/>
        <v>-</v>
      </c>
      <c r="X299" s="609" t="str">
        <f t="shared" si="88"/>
        <v>-</v>
      </c>
      <c r="Y299" s="609" t="str">
        <f t="shared" si="89"/>
        <v>-</v>
      </c>
      <c r="AD299" s="615" t="str">
        <f t="shared" si="91"/>
        <v>-</v>
      </c>
      <c r="AE299" s="73" t="str">
        <f t="shared" si="92"/>
        <v>-</v>
      </c>
      <c r="AF299" s="608" t="str">
        <f t="shared" si="93"/>
        <v>-</v>
      </c>
      <c r="AG299" s="609" t="str">
        <f t="shared" si="94"/>
        <v>-</v>
      </c>
      <c r="AH299" s="609" t="str">
        <f t="shared" si="95"/>
        <v>-</v>
      </c>
      <c r="AI299" s="110"/>
      <c r="AJ299" s="609" t="str">
        <f t="shared" si="96"/>
        <v>-</v>
      </c>
      <c r="AM299" s="452"/>
      <c r="AN299" s="452"/>
      <c r="AO299" s="452"/>
      <c r="AP299" s="452"/>
      <c r="AQ299" s="452"/>
      <c r="AR299" s="452"/>
      <c r="AS299" s="452"/>
      <c r="AT299" s="452"/>
      <c r="AV299" s="454"/>
      <c r="AW299" s="454"/>
      <c r="AX299" s="455"/>
      <c r="AY299" s="455"/>
      <c r="AZ299" s="456"/>
      <c r="BB299" s="74">
        <f t="shared" si="78"/>
        <v>0</v>
      </c>
      <c r="BC299" s="11">
        <f t="shared" si="79"/>
        <v>0</v>
      </c>
      <c r="BF299" s="324"/>
      <c r="BH299" s="74">
        <f t="shared" si="80"/>
        <v>0</v>
      </c>
      <c r="BI299" s="313">
        <f t="shared" si="81"/>
        <v>0</v>
      </c>
      <c r="BQ299" s="11"/>
      <c r="BR299" s="11"/>
      <c r="BS299" s="11"/>
      <c r="BT299" s="11"/>
      <c r="CA299" s="305"/>
      <c r="CB299" s="311"/>
      <c r="CC299" s="312"/>
    </row>
    <row r="300" spans="2:81" x14ac:dyDescent="0.25">
      <c r="B300" s="88"/>
      <c r="C300" s="87"/>
      <c r="D300" s="511"/>
      <c r="E300" s="290"/>
      <c r="N300" s="472"/>
      <c r="O300" s="89"/>
      <c r="P300" s="109"/>
      <c r="Q300" s="87"/>
      <c r="R300" s="78" t="s">
        <v>14</v>
      </c>
      <c r="S300" s="87"/>
      <c r="T300" s="78" t="s">
        <v>45</v>
      </c>
      <c r="U300" s="608" t="str">
        <f t="shared" si="90"/>
        <v>-</v>
      </c>
      <c r="V300" s="609" t="str">
        <f t="shared" si="86"/>
        <v>-</v>
      </c>
      <c r="W300" s="609" t="str">
        <f t="shared" si="87"/>
        <v>-</v>
      </c>
      <c r="X300" s="609" t="str">
        <f t="shared" si="88"/>
        <v>-</v>
      </c>
      <c r="Y300" s="609" t="str">
        <f t="shared" si="89"/>
        <v>-</v>
      </c>
      <c r="AD300" s="615" t="str">
        <f t="shared" si="91"/>
        <v>-</v>
      </c>
      <c r="AE300" s="73" t="str">
        <f t="shared" si="92"/>
        <v>-</v>
      </c>
      <c r="AF300" s="608" t="str">
        <f t="shared" si="93"/>
        <v>-</v>
      </c>
      <c r="AG300" s="609" t="str">
        <f t="shared" si="94"/>
        <v>-</v>
      </c>
      <c r="AH300" s="609" t="str">
        <f t="shared" si="95"/>
        <v>-</v>
      </c>
      <c r="AI300" s="110"/>
      <c r="AJ300" s="609" t="str">
        <f t="shared" si="96"/>
        <v>-</v>
      </c>
      <c r="AM300" s="452"/>
      <c r="AN300" s="452"/>
      <c r="AO300" s="452"/>
      <c r="AP300" s="452"/>
      <c r="AQ300" s="452"/>
      <c r="AR300" s="452"/>
      <c r="AS300" s="452"/>
      <c r="AT300" s="452"/>
      <c r="AV300" s="454"/>
      <c r="AW300" s="454"/>
      <c r="AX300" s="455"/>
      <c r="AY300" s="455"/>
      <c r="AZ300" s="456"/>
      <c r="BB300" s="74">
        <f t="shared" si="78"/>
        <v>0</v>
      </c>
      <c r="BC300" s="11">
        <f t="shared" si="79"/>
        <v>0</v>
      </c>
      <c r="BF300" s="324"/>
      <c r="BH300" s="74">
        <f t="shared" si="80"/>
        <v>0</v>
      </c>
      <c r="BI300" s="313">
        <f t="shared" si="81"/>
        <v>0</v>
      </c>
      <c r="BQ300" s="11"/>
      <c r="BR300" s="11"/>
      <c r="BS300" s="11"/>
      <c r="BT300" s="11"/>
      <c r="CA300" s="305"/>
      <c r="CB300" s="311"/>
      <c r="CC300" s="312"/>
    </row>
    <row r="301" spans="2:81" x14ac:dyDescent="0.25">
      <c r="AV301" s="252"/>
      <c r="AW301" s="252"/>
      <c r="AX301" s="252"/>
      <c r="AY301" s="252"/>
      <c r="AZ301" s="252"/>
      <c r="BQ301" s="11"/>
      <c r="BR301" s="11"/>
      <c r="BS301" s="11"/>
      <c r="BT301" s="11"/>
      <c r="CA301" s="305"/>
      <c r="CB301" s="311"/>
      <c r="CC301" s="312"/>
    </row>
    <row r="302" spans="2:81" x14ac:dyDescent="0.25">
      <c r="AV302" s="252"/>
      <c r="AW302" s="252"/>
      <c r="AX302" s="252"/>
      <c r="AY302" s="252"/>
      <c r="AZ302" s="252"/>
      <c r="BQ302" s="11"/>
      <c r="BR302" s="11"/>
      <c r="BS302" s="11"/>
      <c r="BT302" s="11"/>
      <c r="CA302" s="305"/>
      <c r="CB302" s="311"/>
      <c r="CC302" s="312"/>
    </row>
    <row r="303" spans="2:81" x14ac:dyDescent="0.25">
      <c r="AV303" s="252"/>
      <c r="AW303" s="252"/>
      <c r="AX303" s="252"/>
      <c r="AY303" s="252"/>
      <c r="AZ303" s="252"/>
      <c r="BQ303" s="11"/>
      <c r="BR303" s="11"/>
      <c r="BS303" s="11"/>
      <c r="BT303" s="11"/>
      <c r="CA303" s="305"/>
      <c r="CB303" s="311"/>
      <c r="CC303" s="312"/>
    </row>
    <row r="304" spans="2:81" x14ac:dyDescent="0.25">
      <c r="AV304" s="252"/>
      <c r="AW304" s="252"/>
      <c r="AX304" s="252"/>
      <c r="AY304" s="252"/>
      <c r="AZ304" s="252"/>
      <c r="BQ304" s="11"/>
      <c r="BR304" s="11"/>
      <c r="BS304" s="11"/>
      <c r="BT304" s="11"/>
      <c r="CA304" s="305"/>
      <c r="CB304" s="311"/>
      <c r="CC304" s="312"/>
    </row>
    <row r="305" spans="48:81" x14ac:dyDescent="0.25">
      <c r="AV305" s="252"/>
      <c r="AW305" s="252"/>
      <c r="AX305" s="252"/>
      <c r="AY305" s="252"/>
      <c r="AZ305" s="252"/>
      <c r="BQ305" s="11"/>
      <c r="BR305" s="11"/>
      <c r="BS305" s="11"/>
      <c r="BT305" s="11"/>
      <c r="CA305" s="305"/>
      <c r="CB305" s="311"/>
      <c r="CC305" s="312"/>
    </row>
    <row r="306" spans="48:81" x14ac:dyDescent="0.25">
      <c r="BQ306" s="11"/>
      <c r="BR306" s="11"/>
      <c r="BS306" s="11"/>
      <c r="BT306" s="11"/>
      <c r="CA306" s="305"/>
      <c r="CB306" s="311"/>
      <c r="CC306" s="312"/>
    </row>
    <row r="307" spans="48:81" x14ac:dyDescent="0.25">
      <c r="BQ307" s="11"/>
      <c r="BR307" s="11"/>
      <c r="BS307" s="11"/>
      <c r="BT307" s="11"/>
      <c r="CA307" s="305"/>
      <c r="CB307" s="311"/>
      <c r="CC307" s="312"/>
    </row>
    <row r="308" spans="48:81" x14ac:dyDescent="0.25">
      <c r="BQ308" s="11"/>
      <c r="BR308" s="11"/>
      <c r="BS308" s="11"/>
      <c r="BT308" s="11"/>
      <c r="CA308" s="305"/>
      <c r="CB308" s="311"/>
      <c r="CC308" s="312"/>
    </row>
    <row r="309" spans="48:81" x14ac:dyDescent="0.25">
      <c r="BQ309" s="11"/>
      <c r="BR309" s="11"/>
      <c r="BS309" s="11"/>
      <c r="BT309" s="11"/>
      <c r="CA309" s="305"/>
      <c r="CB309" s="311"/>
      <c r="CC309" s="312"/>
    </row>
    <row r="310" spans="48:81" x14ac:dyDescent="0.25">
      <c r="BQ310" s="11"/>
      <c r="BR310" s="11"/>
      <c r="BS310" s="11"/>
      <c r="BT310" s="11"/>
      <c r="CA310" s="305"/>
      <c r="CB310" s="311"/>
      <c r="CC310" s="312"/>
    </row>
    <row r="311" spans="48:81" x14ac:dyDescent="0.25">
      <c r="BQ311" s="11"/>
      <c r="BR311" s="11"/>
      <c r="BS311" s="11"/>
      <c r="BT311" s="11"/>
      <c r="CA311" s="305"/>
      <c r="CB311" s="311"/>
      <c r="CC311" s="312"/>
    </row>
    <row r="312" spans="48:81" x14ac:dyDescent="0.25">
      <c r="BQ312" s="11"/>
      <c r="BR312" s="11"/>
      <c r="BS312" s="11"/>
      <c r="BT312" s="11"/>
      <c r="CA312" s="305"/>
      <c r="CB312" s="311"/>
      <c r="CC312" s="312"/>
    </row>
    <row r="313" spans="48:81" x14ac:dyDescent="0.25">
      <c r="BQ313" s="11"/>
      <c r="BR313" s="11"/>
      <c r="BS313" s="11"/>
      <c r="BT313" s="11"/>
      <c r="CA313" s="305"/>
      <c r="CB313" s="311"/>
      <c r="CC313" s="312"/>
    </row>
    <row r="314" spans="48:81" x14ac:dyDescent="0.25">
      <c r="BQ314" s="11"/>
      <c r="BR314" s="11"/>
      <c r="BS314" s="11"/>
      <c r="BT314" s="11"/>
      <c r="CA314" s="305"/>
      <c r="CB314" s="311"/>
      <c r="CC314" s="312"/>
    </row>
    <row r="315" spans="48:81" x14ac:dyDescent="0.25">
      <c r="BQ315" s="11"/>
      <c r="BR315" s="11"/>
      <c r="BS315" s="11"/>
      <c r="BT315" s="11"/>
      <c r="CA315" s="305"/>
      <c r="CB315" s="311"/>
      <c r="CC315" s="312"/>
    </row>
    <row r="316" spans="48:81" x14ac:dyDescent="0.25">
      <c r="BQ316" s="11"/>
      <c r="BR316" s="11"/>
      <c r="BS316" s="11"/>
      <c r="BT316" s="11"/>
      <c r="CA316" s="305"/>
      <c r="CB316" s="311"/>
      <c r="CC316" s="312"/>
    </row>
    <row r="317" spans="48:81" x14ac:dyDescent="0.25">
      <c r="BQ317" s="11"/>
      <c r="BR317" s="11"/>
      <c r="BS317" s="11"/>
      <c r="BT317" s="11"/>
      <c r="CA317" s="305"/>
      <c r="CB317" s="311"/>
      <c r="CC317" s="312"/>
    </row>
    <row r="318" spans="48:81" x14ac:dyDescent="0.25">
      <c r="BQ318" s="11"/>
      <c r="BR318" s="11"/>
      <c r="BS318" s="11"/>
      <c r="BT318" s="11"/>
      <c r="CA318" s="305"/>
      <c r="CB318" s="311"/>
      <c r="CC318" s="312"/>
    </row>
    <row r="319" spans="48:81" x14ac:dyDescent="0.25">
      <c r="BQ319" s="11"/>
      <c r="BR319" s="11"/>
      <c r="BS319" s="11"/>
      <c r="BT319" s="11"/>
      <c r="CA319" s="305"/>
      <c r="CB319" s="311"/>
      <c r="CC319" s="312"/>
    </row>
    <row r="320" spans="48:81" x14ac:dyDescent="0.25">
      <c r="BQ320" s="11"/>
      <c r="BR320" s="11"/>
      <c r="BS320" s="11"/>
      <c r="BT320" s="11"/>
      <c r="CA320" s="305"/>
      <c r="CB320" s="311"/>
      <c r="CC320" s="312"/>
    </row>
    <row r="321" spans="69:81" x14ac:dyDescent="0.25">
      <c r="BQ321" s="11"/>
      <c r="BR321" s="11"/>
      <c r="BS321" s="11"/>
      <c r="BT321" s="11"/>
      <c r="CA321" s="305"/>
      <c r="CB321" s="311"/>
      <c r="CC321" s="312"/>
    </row>
    <row r="322" spans="69:81" x14ac:dyDescent="0.25">
      <c r="BQ322" s="11"/>
      <c r="BR322" s="11"/>
      <c r="BS322" s="11"/>
      <c r="BT322" s="11"/>
      <c r="CA322" s="305"/>
      <c r="CB322" s="311"/>
      <c r="CC322" s="312"/>
    </row>
    <row r="323" spans="69:81" x14ac:dyDescent="0.25">
      <c r="BQ323" s="11"/>
      <c r="BR323" s="11"/>
      <c r="BS323" s="11"/>
      <c r="BT323" s="11"/>
      <c r="CA323" s="305"/>
      <c r="CB323" s="311"/>
      <c r="CC323" s="312"/>
    </row>
    <row r="324" spans="69:81" x14ac:dyDescent="0.25">
      <c r="BQ324" s="11"/>
      <c r="BR324" s="11"/>
      <c r="BS324" s="11"/>
      <c r="BT324" s="11"/>
      <c r="CA324" s="305"/>
      <c r="CB324" s="311"/>
      <c r="CC324" s="312"/>
    </row>
    <row r="325" spans="69:81" x14ac:dyDescent="0.25">
      <c r="BQ325" s="11"/>
      <c r="BR325" s="11"/>
      <c r="BS325" s="11"/>
      <c r="BT325" s="11"/>
      <c r="CA325" s="305"/>
      <c r="CB325" s="311"/>
      <c r="CC325" s="312"/>
    </row>
    <row r="326" spans="69:81" x14ac:dyDescent="0.25">
      <c r="BQ326" s="11"/>
      <c r="BR326" s="11"/>
      <c r="BS326" s="11"/>
      <c r="BT326" s="11"/>
      <c r="CA326" s="305"/>
      <c r="CB326" s="311"/>
      <c r="CC326" s="312"/>
    </row>
    <row r="327" spans="69:81" x14ac:dyDescent="0.25">
      <c r="BQ327" s="11"/>
      <c r="BR327" s="11"/>
      <c r="BS327" s="11"/>
      <c r="BT327" s="11"/>
      <c r="CA327" s="305"/>
      <c r="CB327" s="311"/>
      <c r="CC327" s="312"/>
    </row>
    <row r="328" spans="69:81" x14ac:dyDescent="0.25">
      <c r="BQ328" s="11"/>
      <c r="BR328" s="11"/>
      <c r="BS328" s="11"/>
      <c r="BT328" s="11"/>
      <c r="CA328" s="305"/>
      <c r="CB328" s="311"/>
      <c r="CC328" s="312"/>
    </row>
    <row r="329" spans="69:81" x14ac:dyDescent="0.25">
      <c r="BQ329" s="11"/>
      <c r="BR329" s="11"/>
      <c r="BS329" s="11"/>
      <c r="BT329" s="11"/>
      <c r="CA329" s="305"/>
      <c r="CB329" s="311"/>
      <c r="CC329" s="312"/>
    </row>
    <row r="330" spans="69:81" x14ac:dyDescent="0.25">
      <c r="BQ330" s="11"/>
      <c r="BR330" s="11"/>
      <c r="BS330" s="11"/>
      <c r="BT330" s="11"/>
      <c r="CA330" s="305"/>
      <c r="CB330" s="311"/>
      <c r="CC330" s="312"/>
    </row>
    <row r="331" spans="69:81" x14ac:dyDescent="0.25">
      <c r="BQ331" s="11"/>
      <c r="BR331" s="11"/>
      <c r="BS331" s="11"/>
      <c r="BT331" s="11"/>
      <c r="CA331" s="305"/>
      <c r="CB331" s="311"/>
      <c r="CC331" s="312"/>
    </row>
    <row r="332" spans="69:81" x14ac:dyDescent="0.25">
      <c r="BQ332" s="11"/>
      <c r="BR332" s="11"/>
      <c r="BS332" s="11"/>
      <c r="BT332" s="11"/>
      <c r="CA332" s="305"/>
      <c r="CB332" s="311"/>
      <c r="CC332" s="312"/>
    </row>
    <row r="333" spans="69:81" x14ac:dyDescent="0.25">
      <c r="BQ333" s="11"/>
      <c r="BR333" s="11"/>
      <c r="BS333" s="11"/>
      <c r="BT333" s="11"/>
      <c r="CA333" s="305"/>
      <c r="CB333" s="311"/>
      <c r="CC333" s="312"/>
    </row>
    <row r="334" spans="69:81" x14ac:dyDescent="0.25">
      <c r="BQ334" s="11"/>
      <c r="BR334" s="11"/>
      <c r="BS334" s="11"/>
      <c r="BT334" s="11"/>
      <c r="CA334" s="305"/>
      <c r="CB334" s="311"/>
      <c r="CC334" s="312"/>
    </row>
    <row r="335" spans="69:81" x14ac:dyDescent="0.25">
      <c r="BQ335" s="11"/>
      <c r="BR335" s="11"/>
      <c r="BS335" s="11"/>
      <c r="BT335" s="11"/>
      <c r="CA335" s="305"/>
      <c r="CB335" s="311"/>
      <c r="CC335" s="312"/>
    </row>
    <row r="336" spans="69:81" x14ac:dyDescent="0.25">
      <c r="BQ336" s="11"/>
      <c r="BR336" s="11"/>
      <c r="BS336" s="11"/>
      <c r="BT336" s="11"/>
      <c r="CA336" s="305"/>
      <c r="CB336" s="311"/>
      <c r="CC336" s="312"/>
    </row>
    <row r="337" spans="69:81" x14ac:dyDescent="0.25">
      <c r="BQ337" s="11"/>
      <c r="BR337" s="11"/>
      <c r="BS337" s="11"/>
      <c r="BT337" s="11"/>
      <c r="CA337" s="305"/>
      <c r="CB337" s="311"/>
      <c r="CC337" s="312"/>
    </row>
    <row r="338" spans="69:81" x14ac:dyDescent="0.25">
      <c r="BQ338" s="11"/>
      <c r="BR338" s="11"/>
      <c r="BS338" s="11"/>
      <c r="BT338" s="11"/>
      <c r="CA338" s="305"/>
      <c r="CB338" s="311"/>
      <c r="CC338" s="312"/>
    </row>
    <row r="339" spans="69:81" x14ac:dyDescent="0.25">
      <c r="BQ339" s="11"/>
      <c r="BR339" s="11"/>
      <c r="BS339" s="11"/>
      <c r="BT339" s="11"/>
      <c r="CA339" s="305"/>
      <c r="CB339" s="311"/>
      <c r="CC339" s="312"/>
    </row>
    <row r="340" spans="69:81" x14ac:dyDescent="0.25">
      <c r="BQ340" s="11"/>
      <c r="BR340" s="11"/>
      <c r="BS340" s="11"/>
      <c r="BT340" s="11"/>
      <c r="CA340" s="305"/>
      <c r="CB340" s="311"/>
      <c r="CC340" s="312"/>
    </row>
    <row r="341" spans="69:81" x14ac:dyDescent="0.25">
      <c r="BQ341" s="11"/>
      <c r="BR341" s="11"/>
      <c r="BS341" s="11"/>
      <c r="BT341" s="11"/>
      <c r="CA341" s="305"/>
      <c r="CB341" s="311"/>
      <c r="CC341" s="312"/>
    </row>
    <row r="342" spans="69:81" x14ac:dyDescent="0.25">
      <c r="BQ342" s="11"/>
      <c r="BR342" s="11"/>
      <c r="BS342" s="11"/>
      <c r="BT342" s="11"/>
      <c r="CA342" s="305"/>
      <c r="CB342" s="311"/>
      <c r="CC342" s="312"/>
    </row>
    <row r="343" spans="69:81" x14ac:dyDescent="0.25">
      <c r="BQ343" s="11"/>
      <c r="BR343" s="11"/>
      <c r="BS343" s="11"/>
      <c r="BT343" s="11"/>
      <c r="CA343" s="305"/>
      <c r="CB343" s="311"/>
      <c r="CC343" s="312"/>
    </row>
    <row r="344" spans="69:81" x14ac:dyDescent="0.25">
      <c r="BQ344" s="11"/>
      <c r="BR344" s="11"/>
      <c r="BS344" s="11"/>
      <c r="BT344" s="11"/>
      <c r="CA344" s="305"/>
      <c r="CB344" s="311"/>
      <c r="CC344" s="312"/>
    </row>
    <row r="345" spans="69:81" x14ac:dyDescent="0.25">
      <c r="BQ345" s="11"/>
      <c r="BR345" s="11"/>
      <c r="BS345" s="11"/>
      <c r="BT345" s="11"/>
      <c r="CA345" s="305"/>
      <c r="CB345" s="311"/>
      <c r="CC345" s="312"/>
    </row>
    <row r="346" spans="69:81" x14ac:dyDescent="0.25">
      <c r="BQ346" s="11"/>
      <c r="BR346" s="11"/>
      <c r="BS346" s="11"/>
      <c r="BT346" s="11"/>
      <c r="CA346" s="305"/>
      <c r="CB346" s="311"/>
      <c r="CC346" s="312"/>
    </row>
    <row r="347" spans="69:81" x14ac:dyDescent="0.25">
      <c r="BQ347" s="11"/>
      <c r="BR347" s="11"/>
      <c r="BS347" s="11"/>
      <c r="BT347" s="11"/>
      <c r="CA347" s="305"/>
      <c r="CB347" s="311"/>
      <c r="CC347" s="312"/>
    </row>
    <row r="348" spans="69:81" x14ac:dyDescent="0.25">
      <c r="BQ348" s="11"/>
      <c r="BR348" s="11"/>
      <c r="BS348" s="11"/>
      <c r="BT348" s="11"/>
      <c r="CA348" s="305"/>
      <c r="CB348" s="311"/>
      <c r="CC348" s="312"/>
    </row>
    <row r="349" spans="69:81" x14ac:dyDescent="0.25">
      <c r="BQ349" s="11"/>
      <c r="BR349" s="11"/>
      <c r="BS349" s="11"/>
      <c r="BT349" s="11"/>
      <c r="CA349" s="305"/>
      <c r="CB349" s="311"/>
      <c r="CC349" s="312"/>
    </row>
    <row r="350" spans="69:81" x14ac:dyDescent="0.25">
      <c r="BQ350" s="11"/>
      <c r="BR350" s="11"/>
      <c r="BS350" s="11"/>
      <c r="BT350" s="11"/>
      <c r="CA350" s="305"/>
      <c r="CB350" s="311"/>
      <c r="CC350" s="312"/>
    </row>
    <row r="351" spans="69:81" x14ac:dyDescent="0.25">
      <c r="BQ351" s="11"/>
      <c r="BR351" s="11"/>
      <c r="BS351" s="11"/>
      <c r="BT351" s="11"/>
      <c r="CA351" s="305"/>
      <c r="CB351" s="311"/>
      <c r="CC351" s="312"/>
    </row>
    <row r="352" spans="69:81" x14ac:dyDescent="0.25">
      <c r="BQ352" s="11"/>
      <c r="BR352" s="11"/>
      <c r="BS352" s="11"/>
      <c r="BT352" s="11"/>
      <c r="CA352" s="305"/>
      <c r="CB352" s="311"/>
      <c r="CC352" s="312"/>
    </row>
    <row r="353" spans="69:81" x14ac:dyDescent="0.25">
      <c r="BQ353" s="11"/>
      <c r="BR353" s="11"/>
      <c r="BS353" s="11"/>
      <c r="BT353" s="11"/>
      <c r="CA353" s="305"/>
      <c r="CB353" s="311"/>
      <c r="CC353" s="312"/>
    </row>
    <row r="354" spans="69:81" x14ac:dyDescent="0.25">
      <c r="BQ354" s="11"/>
      <c r="BR354" s="11"/>
      <c r="BS354" s="11"/>
      <c r="BT354" s="11"/>
      <c r="CA354" s="305"/>
      <c r="CB354" s="311"/>
      <c r="CC354" s="312"/>
    </row>
    <row r="355" spans="69:81" x14ac:dyDescent="0.25">
      <c r="BQ355" s="11"/>
      <c r="BR355" s="11"/>
      <c r="BS355" s="11"/>
      <c r="BT355" s="11"/>
      <c r="CA355" s="305"/>
      <c r="CB355" s="311"/>
      <c r="CC355" s="312"/>
    </row>
    <row r="356" spans="69:81" x14ac:dyDescent="0.25">
      <c r="BQ356" s="11"/>
      <c r="BR356" s="11"/>
      <c r="BS356" s="11"/>
      <c r="BT356" s="11"/>
      <c r="CA356" s="305"/>
      <c r="CB356" s="311"/>
      <c r="CC356" s="312"/>
    </row>
    <row r="357" spans="69:81" x14ac:dyDescent="0.25">
      <c r="BQ357" s="11"/>
      <c r="BR357" s="11"/>
      <c r="BS357" s="11"/>
      <c r="BT357" s="11"/>
      <c r="CA357" s="305"/>
      <c r="CB357" s="311"/>
      <c r="CC357" s="312"/>
    </row>
    <row r="358" spans="69:81" x14ac:dyDescent="0.25">
      <c r="BQ358" s="11"/>
      <c r="BR358" s="11"/>
      <c r="BS358" s="11"/>
      <c r="BT358" s="11"/>
      <c r="CA358" s="305"/>
      <c r="CB358" s="311"/>
      <c r="CC358" s="312"/>
    </row>
    <row r="359" spans="69:81" x14ac:dyDescent="0.25">
      <c r="BQ359" s="11"/>
      <c r="BR359" s="11"/>
      <c r="BS359" s="11"/>
      <c r="BT359" s="11"/>
      <c r="CA359" s="305"/>
      <c r="CB359" s="311"/>
      <c r="CC359" s="312"/>
    </row>
    <row r="360" spans="69:81" x14ac:dyDescent="0.25">
      <c r="BQ360" s="11"/>
      <c r="BR360" s="11"/>
      <c r="BS360" s="11"/>
      <c r="BT360" s="11"/>
      <c r="CA360" s="305"/>
      <c r="CB360" s="311"/>
      <c r="CC360" s="312"/>
    </row>
    <row r="361" spans="69:81" x14ac:dyDescent="0.25">
      <c r="BQ361" s="11"/>
      <c r="BR361" s="11"/>
      <c r="BS361" s="11"/>
      <c r="BT361" s="11"/>
      <c r="CA361" s="305"/>
      <c r="CB361" s="311"/>
      <c r="CC361" s="312"/>
    </row>
    <row r="362" spans="69:81" x14ac:dyDescent="0.25">
      <c r="BQ362" s="11"/>
      <c r="BR362" s="11"/>
      <c r="BS362" s="11"/>
      <c r="BT362" s="11"/>
      <c r="CA362" s="305"/>
      <c r="CB362" s="311"/>
      <c r="CC362" s="312"/>
    </row>
    <row r="363" spans="69:81" x14ac:dyDescent="0.25">
      <c r="BQ363" s="11"/>
      <c r="BR363" s="11"/>
      <c r="BS363" s="11"/>
      <c r="BT363" s="11"/>
      <c r="CA363" s="305"/>
      <c r="CB363" s="311"/>
      <c r="CC363" s="312"/>
    </row>
    <row r="364" spans="69:81" x14ac:dyDescent="0.25">
      <c r="BQ364" s="11"/>
      <c r="BR364" s="11"/>
      <c r="BS364" s="11"/>
      <c r="BT364" s="11"/>
      <c r="CA364" s="305"/>
      <c r="CB364" s="311"/>
      <c r="CC364" s="312"/>
    </row>
    <row r="365" spans="69:81" x14ac:dyDescent="0.25">
      <c r="BQ365" s="11"/>
      <c r="BR365" s="11"/>
      <c r="BS365" s="11"/>
      <c r="BT365" s="11"/>
      <c r="CA365" s="305"/>
      <c r="CB365" s="311"/>
      <c r="CC365" s="312"/>
    </row>
    <row r="366" spans="69:81" x14ac:dyDescent="0.25">
      <c r="BQ366" s="11"/>
      <c r="BR366" s="11"/>
      <c r="BS366" s="11"/>
      <c r="BT366" s="11"/>
      <c r="CA366" s="305"/>
      <c r="CB366" s="311"/>
      <c r="CC366" s="312"/>
    </row>
    <row r="367" spans="69:81" x14ac:dyDescent="0.25">
      <c r="BQ367" s="11"/>
      <c r="BR367" s="11"/>
      <c r="BS367" s="11"/>
      <c r="BT367" s="11"/>
      <c r="CA367" s="305"/>
      <c r="CB367" s="311"/>
      <c r="CC367" s="312"/>
    </row>
    <row r="368" spans="69:81" x14ac:dyDescent="0.25">
      <c r="BQ368" s="11"/>
      <c r="BR368" s="11"/>
      <c r="BS368" s="11"/>
      <c r="BT368" s="11"/>
      <c r="CA368" s="305"/>
      <c r="CB368" s="311"/>
      <c r="CC368" s="312"/>
    </row>
    <row r="369" spans="69:81" x14ac:dyDescent="0.25">
      <c r="BQ369" s="11"/>
      <c r="BR369" s="11"/>
      <c r="BS369" s="11"/>
      <c r="BT369" s="11"/>
      <c r="CA369" s="305"/>
      <c r="CB369" s="311"/>
      <c r="CC369" s="312"/>
    </row>
    <row r="370" spans="69:81" x14ac:dyDescent="0.25">
      <c r="BQ370" s="11"/>
      <c r="BR370" s="11"/>
      <c r="BS370" s="11"/>
      <c r="BT370" s="11"/>
      <c r="CA370" s="305"/>
      <c r="CB370" s="311"/>
      <c r="CC370" s="312"/>
    </row>
    <row r="371" spans="69:81" x14ac:dyDescent="0.25">
      <c r="BQ371" s="11"/>
      <c r="BR371" s="11"/>
      <c r="BS371" s="11"/>
      <c r="BT371" s="11"/>
      <c r="CA371" s="305"/>
      <c r="CB371" s="311"/>
      <c r="CC371" s="312"/>
    </row>
    <row r="372" spans="69:81" x14ac:dyDescent="0.25">
      <c r="BQ372" s="11"/>
      <c r="BR372" s="11"/>
      <c r="BS372" s="11"/>
      <c r="BT372" s="11"/>
      <c r="CA372" s="305"/>
      <c r="CB372" s="311"/>
      <c r="CC372" s="312"/>
    </row>
    <row r="373" spans="69:81" x14ac:dyDescent="0.25">
      <c r="BQ373" s="11"/>
      <c r="BR373" s="11"/>
      <c r="BS373" s="11"/>
      <c r="BT373" s="11"/>
      <c r="CA373" s="305"/>
      <c r="CB373" s="311"/>
      <c r="CC373" s="312"/>
    </row>
    <row r="374" spans="69:81" x14ac:dyDescent="0.25">
      <c r="BQ374" s="11"/>
      <c r="BR374" s="11"/>
      <c r="BS374" s="11"/>
      <c r="BT374" s="11"/>
      <c r="CA374" s="305"/>
      <c r="CB374" s="311"/>
      <c r="CC374" s="312"/>
    </row>
    <row r="375" spans="69:81" x14ac:dyDescent="0.25">
      <c r="BQ375" s="11"/>
      <c r="BR375" s="11"/>
      <c r="BS375" s="11"/>
      <c r="BT375" s="11"/>
      <c r="CA375" s="305"/>
      <c r="CB375" s="311"/>
      <c r="CC375" s="312"/>
    </row>
    <row r="376" spans="69:81" x14ac:dyDescent="0.25">
      <c r="BQ376" s="11"/>
      <c r="BR376" s="11"/>
      <c r="BS376" s="11"/>
      <c r="BT376" s="11"/>
      <c r="CA376" s="305"/>
      <c r="CB376" s="311"/>
      <c r="CC376" s="312"/>
    </row>
    <row r="377" spans="69:81" x14ac:dyDescent="0.25">
      <c r="BQ377" s="11"/>
      <c r="BR377" s="11"/>
      <c r="BS377" s="11"/>
      <c r="BT377" s="11"/>
      <c r="CA377" s="305"/>
      <c r="CB377" s="311"/>
      <c r="CC377" s="312"/>
    </row>
    <row r="378" spans="69:81" x14ac:dyDescent="0.25">
      <c r="BQ378" s="11"/>
      <c r="BR378" s="11"/>
      <c r="BS378" s="11"/>
      <c r="BT378" s="11"/>
      <c r="CA378" s="305"/>
      <c r="CB378" s="311"/>
      <c r="CC378" s="312"/>
    </row>
    <row r="379" spans="69:81" x14ac:dyDescent="0.25">
      <c r="BQ379" s="11"/>
      <c r="BR379" s="11"/>
      <c r="BS379" s="11"/>
      <c r="BT379" s="11"/>
      <c r="CA379" s="305"/>
      <c r="CB379" s="311"/>
      <c r="CC379" s="312"/>
    </row>
    <row r="380" spans="69:81" x14ac:dyDescent="0.25">
      <c r="BQ380" s="11"/>
      <c r="BR380" s="11"/>
      <c r="BS380" s="11"/>
      <c r="BT380" s="11"/>
      <c r="CA380" s="305"/>
      <c r="CB380" s="311"/>
      <c r="CC380" s="312"/>
    </row>
    <row r="381" spans="69:81" x14ac:dyDescent="0.25">
      <c r="BQ381" s="11"/>
      <c r="BR381" s="11"/>
      <c r="BS381" s="11"/>
      <c r="BT381" s="11"/>
      <c r="CA381" s="305"/>
      <c r="CB381" s="311"/>
      <c r="CC381" s="312"/>
    </row>
    <row r="382" spans="69:81" x14ac:dyDescent="0.25">
      <c r="BQ382" s="11"/>
      <c r="BR382" s="11"/>
      <c r="BS382" s="11"/>
      <c r="BT382" s="11"/>
      <c r="CA382" s="305"/>
      <c r="CB382" s="311"/>
      <c r="CC382" s="312"/>
    </row>
    <row r="383" spans="69:81" x14ac:dyDescent="0.25">
      <c r="BQ383" s="11"/>
      <c r="BR383" s="11"/>
      <c r="BS383" s="11"/>
      <c r="BT383" s="11"/>
      <c r="CA383" s="305"/>
      <c r="CB383" s="311"/>
      <c r="CC383" s="312"/>
    </row>
    <row r="384" spans="69:81" x14ac:dyDescent="0.25">
      <c r="BQ384" s="11"/>
      <c r="BR384" s="11"/>
      <c r="BS384" s="11"/>
      <c r="BT384" s="11"/>
      <c r="CA384" s="305"/>
      <c r="CB384" s="311"/>
      <c r="CC384" s="312"/>
    </row>
    <row r="385" spans="69:81" x14ac:dyDescent="0.25">
      <c r="BQ385" s="11"/>
      <c r="BR385" s="11"/>
      <c r="BS385" s="11"/>
      <c r="BT385" s="11"/>
      <c r="CA385" s="305"/>
      <c r="CB385" s="311"/>
      <c r="CC385" s="312"/>
    </row>
    <row r="386" spans="69:81" x14ac:dyDescent="0.25">
      <c r="BQ386" s="11"/>
      <c r="BR386" s="11"/>
      <c r="BS386" s="11"/>
      <c r="BT386" s="11"/>
      <c r="CA386" s="305"/>
      <c r="CB386" s="311"/>
      <c r="CC386" s="312"/>
    </row>
    <row r="387" spans="69:81" x14ac:dyDescent="0.25">
      <c r="BQ387" s="11"/>
      <c r="BR387" s="11"/>
      <c r="BS387" s="11"/>
      <c r="BT387" s="11"/>
      <c r="CA387" s="305"/>
      <c r="CB387" s="311"/>
      <c r="CC387" s="312"/>
    </row>
    <row r="388" spans="69:81" x14ac:dyDescent="0.25">
      <c r="BQ388" s="11"/>
      <c r="BR388" s="11"/>
      <c r="BS388" s="11"/>
      <c r="BT388" s="11"/>
      <c r="CA388" s="305"/>
      <c r="CB388" s="311"/>
      <c r="CC388" s="312"/>
    </row>
    <row r="389" spans="69:81" x14ac:dyDescent="0.25">
      <c r="BQ389" s="11"/>
      <c r="BR389" s="11"/>
      <c r="BS389" s="11"/>
      <c r="BT389" s="11"/>
      <c r="CA389" s="305"/>
      <c r="CB389" s="311"/>
      <c r="CC389" s="312"/>
    </row>
    <row r="390" spans="69:81" x14ac:dyDescent="0.25">
      <c r="BQ390" s="11"/>
      <c r="BR390" s="11"/>
      <c r="BS390" s="11"/>
      <c r="BT390" s="11"/>
      <c r="CA390" s="305"/>
      <c r="CB390" s="311"/>
      <c r="CC390" s="312"/>
    </row>
    <row r="391" spans="69:81" x14ac:dyDescent="0.25">
      <c r="BQ391" s="11"/>
      <c r="BR391" s="11"/>
      <c r="BS391" s="11"/>
      <c r="BT391" s="11"/>
      <c r="CA391" s="305"/>
      <c r="CB391" s="311"/>
      <c r="CC391" s="312"/>
    </row>
    <row r="392" spans="69:81" x14ac:dyDescent="0.25">
      <c r="BQ392" s="11"/>
      <c r="BR392" s="11"/>
      <c r="BS392" s="11"/>
      <c r="BT392" s="11"/>
      <c r="CA392" s="305"/>
      <c r="CB392" s="311"/>
      <c r="CC392" s="312"/>
    </row>
    <row r="393" spans="69:81" x14ac:dyDescent="0.25">
      <c r="BQ393" s="11"/>
      <c r="BR393" s="11"/>
      <c r="BS393" s="11"/>
      <c r="BT393" s="11"/>
      <c r="CA393" s="305"/>
      <c r="CB393" s="311"/>
      <c r="CC393" s="312"/>
    </row>
    <row r="394" spans="69:81" x14ac:dyDescent="0.25">
      <c r="BQ394" s="11"/>
      <c r="BR394" s="11"/>
      <c r="BS394" s="11"/>
      <c r="BT394" s="11"/>
      <c r="CA394" s="305"/>
      <c r="CB394" s="311"/>
      <c r="CC394" s="312"/>
    </row>
    <row r="395" spans="69:81" x14ac:dyDescent="0.25">
      <c r="BQ395" s="11"/>
      <c r="BR395" s="11"/>
      <c r="BS395" s="11"/>
      <c r="BT395" s="11"/>
      <c r="CA395" s="305"/>
      <c r="CB395" s="311"/>
      <c r="CC395" s="312"/>
    </row>
    <row r="396" spans="69:81" x14ac:dyDescent="0.25">
      <c r="BQ396" s="11"/>
      <c r="BR396" s="11"/>
      <c r="BS396" s="11"/>
      <c r="BT396" s="11"/>
      <c r="CA396" s="305"/>
      <c r="CB396" s="311"/>
      <c r="CC396" s="312"/>
    </row>
    <row r="397" spans="69:81" x14ac:dyDescent="0.25">
      <c r="BQ397" s="11"/>
      <c r="BR397" s="11"/>
      <c r="BS397" s="11"/>
      <c r="BT397" s="11"/>
      <c r="CA397" s="305"/>
      <c r="CB397" s="311"/>
      <c r="CC397" s="312"/>
    </row>
    <row r="398" spans="69:81" x14ac:dyDescent="0.25">
      <c r="BQ398" s="11"/>
      <c r="BR398" s="11"/>
      <c r="BS398" s="11"/>
      <c r="BT398" s="11"/>
      <c r="CA398" s="305"/>
      <c r="CB398" s="311"/>
      <c r="CC398" s="312"/>
    </row>
    <row r="399" spans="69:81" x14ac:dyDescent="0.25">
      <c r="BQ399" s="11"/>
      <c r="BR399" s="11"/>
      <c r="BS399" s="11"/>
      <c r="BT399" s="11"/>
      <c r="CA399" s="305"/>
      <c r="CB399" s="311"/>
      <c r="CC399" s="312"/>
    </row>
    <row r="400" spans="69:81" x14ac:dyDescent="0.25">
      <c r="BQ400" s="11"/>
      <c r="BR400" s="11"/>
      <c r="BS400" s="11"/>
      <c r="BT400" s="11"/>
      <c r="CA400" s="305"/>
      <c r="CB400" s="311"/>
      <c r="CC400" s="312"/>
    </row>
    <row r="401" spans="69:81" x14ac:dyDescent="0.25">
      <c r="BQ401" s="11"/>
      <c r="BR401" s="11"/>
      <c r="BS401" s="11"/>
      <c r="BT401" s="11"/>
      <c r="CA401" s="305"/>
      <c r="CB401" s="311"/>
      <c r="CC401" s="312"/>
    </row>
    <row r="402" spans="69:81" x14ac:dyDescent="0.25">
      <c r="BQ402" s="11"/>
      <c r="BR402" s="11"/>
      <c r="BS402" s="11"/>
      <c r="BT402" s="11"/>
      <c r="CA402" s="305"/>
      <c r="CB402" s="311"/>
      <c r="CC402" s="312"/>
    </row>
    <row r="403" spans="69:81" x14ac:dyDescent="0.25">
      <c r="BQ403" s="11"/>
      <c r="BR403" s="11"/>
      <c r="BS403" s="11"/>
      <c r="BT403" s="11"/>
      <c r="CA403" s="305"/>
      <c r="CB403" s="311"/>
      <c r="CC403" s="312"/>
    </row>
    <row r="404" spans="69:81" x14ac:dyDescent="0.25">
      <c r="BQ404" s="11"/>
      <c r="BR404" s="11"/>
      <c r="BS404" s="11"/>
      <c r="BT404" s="11"/>
      <c r="CA404" s="305"/>
      <c r="CB404" s="311"/>
      <c r="CC404" s="312"/>
    </row>
    <row r="405" spans="69:81" x14ac:dyDescent="0.25">
      <c r="BQ405" s="11"/>
      <c r="BR405" s="11"/>
      <c r="BS405" s="11"/>
      <c r="BT405" s="11"/>
      <c r="CA405" s="305"/>
      <c r="CB405" s="311"/>
      <c r="CC405" s="312"/>
    </row>
    <row r="406" spans="69:81" x14ac:dyDescent="0.25">
      <c r="BQ406" s="11"/>
      <c r="BR406" s="11"/>
      <c r="BS406" s="11"/>
      <c r="BT406" s="11"/>
      <c r="CA406" s="305"/>
      <c r="CB406" s="311"/>
      <c r="CC406" s="312"/>
    </row>
    <row r="407" spans="69:81" x14ac:dyDescent="0.25">
      <c r="BQ407" s="11"/>
      <c r="BR407" s="11"/>
      <c r="BS407" s="11"/>
      <c r="BT407" s="11"/>
      <c r="CA407" s="305"/>
      <c r="CB407" s="311"/>
      <c r="CC407" s="312"/>
    </row>
    <row r="408" spans="69:81" x14ac:dyDescent="0.25">
      <c r="BQ408" s="11"/>
      <c r="BR408" s="11"/>
      <c r="BS408" s="11"/>
      <c r="BT408" s="11"/>
      <c r="CA408" s="305"/>
      <c r="CB408" s="311"/>
      <c r="CC408" s="312"/>
    </row>
    <row r="409" spans="69:81" x14ac:dyDescent="0.25">
      <c r="BQ409" s="11"/>
      <c r="BR409" s="11"/>
      <c r="BS409" s="11"/>
      <c r="BT409" s="11"/>
      <c r="CA409" s="305"/>
      <c r="CB409" s="311"/>
      <c r="CC409" s="312"/>
    </row>
    <row r="410" spans="69:81" x14ac:dyDescent="0.25">
      <c r="BQ410" s="11"/>
      <c r="BR410" s="11"/>
      <c r="BS410" s="11"/>
      <c r="BT410" s="11"/>
      <c r="CA410" s="305"/>
      <c r="CB410" s="311"/>
      <c r="CC410" s="312"/>
    </row>
    <row r="411" spans="69:81" x14ac:dyDescent="0.25">
      <c r="BQ411" s="11"/>
      <c r="BR411" s="11"/>
      <c r="BS411" s="11"/>
      <c r="BT411" s="11"/>
      <c r="CA411" s="305"/>
      <c r="CB411" s="311"/>
      <c r="CC411" s="312"/>
    </row>
    <row r="412" spans="69:81" x14ac:dyDescent="0.25">
      <c r="BQ412" s="11"/>
      <c r="BR412" s="11"/>
      <c r="BS412" s="11"/>
      <c r="BT412" s="11"/>
      <c r="CA412" s="305"/>
      <c r="CB412" s="311"/>
      <c r="CC412" s="312"/>
    </row>
    <row r="413" spans="69:81" x14ac:dyDescent="0.25">
      <c r="BQ413" s="11"/>
      <c r="BR413" s="11"/>
      <c r="BS413" s="11"/>
      <c r="BT413" s="11"/>
      <c r="CA413" s="305"/>
      <c r="CB413" s="311"/>
      <c r="CC413" s="312"/>
    </row>
    <row r="414" spans="69:81" x14ac:dyDescent="0.25">
      <c r="BQ414" s="11"/>
      <c r="BR414" s="11"/>
      <c r="BS414" s="11"/>
      <c r="BT414" s="11"/>
      <c r="CA414" s="305"/>
      <c r="CB414" s="311"/>
      <c r="CC414" s="312"/>
    </row>
    <row r="415" spans="69:81" x14ac:dyDescent="0.25">
      <c r="BQ415" s="11"/>
      <c r="BR415" s="11"/>
      <c r="BS415" s="11"/>
      <c r="BT415" s="11"/>
      <c r="CA415" s="305"/>
      <c r="CB415" s="311"/>
      <c r="CC415" s="312"/>
    </row>
    <row r="416" spans="69:81" x14ac:dyDescent="0.25">
      <c r="BQ416" s="11"/>
      <c r="BR416" s="11"/>
      <c r="BS416" s="11"/>
      <c r="BT416" s="11"/>
      <c r="CA416" s="305"/>
      <c r="CB416" s="311"/>
      <c r="CC416" s="312"/>
    </row>
    <row r="417" spans="69:81" x14ac:dyDescent="0.25">
      <c r="BQ417" s="11"/>
      <c r="BR417" s="11"/>
      <c r="BS417" s="11"/>
      <c r="BT417" s="11"/>
      <c r="CA417" s="305"/>
      <c r="CB417" s="311"/>
      <c r="CC417" s="312"/>
    </row>
    <row r="418" spans="69:81" x14ac:dyDescent="0.25">
      <c r="BQ418" s="11"/>
      <c r="BR418" s="11"/>
      <c r="BS418" s="11"/>
      <c r="BT418" s="11"/>
      <c r="CA418" s="305"/>
      <c r="CB418" s="311"/>
      <c r="CC418" s="312"/>
    </row>
    <row r="419" spans="69:81" x14ac:dyDescent="0.25">
      <c r="BQ419" s="11"/>
      <c r="BR419" s="11"/>
      <c r="BS419" s="11"/>
      <c r="BT419" s="11"/>
      <c r="CA419" s="305"/>
      <c r="CB419" s="311"/>
      <c r="CC419" s="312"/>
    </row>
    <row r="420" spans="69:81" x14ac:dyDescent="0.25">
      <c r="BQ420" s="11"/>
      <c r="BR420" s="11"/>
      <c r="BS420" s="11"/>
      <c r="BT420" s="11"/>
      <c r="CA420" s="305"/>
      <c r="CB420" s="311"/>
      <c r="CC420" s="312"/>
    </row>
    <row r="421" spans="69:81" x14ac:dyDescent="0.25">
      <c r="BQ421" s="11"/>
      <c r="BR421" s="11"/>
      <c r="BS421" s="11"/>
      <c r="BT421" s="11"/>
      <c r="CA421" s="305"/>
      <c r="CB421" s="311"/>
      <c r="CC421" s="312"/>
    </row>
    <row r="422" spans="69:81" x14ac:dyDescent="0.25">
      <c r="BQ422" s="11"/>
      <c r="BR422" s="11"/>
      <c r="BS422" s="11"/>
      <c r="BT422" s="11"/>
      <c r="CA422" s="305"/>
      <c r="CB422" s="311"/>
      <c r="CC422" s="312"/>
    </row>
    <row r="423" spans="69:81" x14ac:dyDescent="0.25">
      <c r="BQ423" s="11"/>
      <c r="BR423" s="11"/>
      <c r="BS423" s="11"/>
      <c r="BT423" s="11"/>
      <c r="CA423" s="305"/>
      <c r="CB423" s="311"/>
      <c r="CC423" s="312"/>
    </row>
    <row r="424" spans="69:81" x14ac:dyDescent="0.25">
      <c r="BQ424" s="11"/>
      <c r="BR424" s="11"/>
      <c r="BS424" s="11"/>
      <c r="BT424" s="11"/>
      <c r="CA424" s="305"/>
      <c r="CB424" s="311"/>
      <c r="CC424" s="312"/>
    </row>
    <row r="425" spans="69:81" x14ac:dyDescent="0.25">
      <c r="BQ425" s="11"/>
      <c r="BR425" s="11"/>
      <c r="BS425" s="11"/>
      <c r="BT425" s="11"/>
      <c r="CA425" s="305"/>
      <c r="CB425" s="311"/>
      <c r="CC425" s="312"/>
    </row>
    <row r="426" spans="69:81" x14ac:dyDescent="0.25">
      <c r="BQ426" s="11"/>
      <c r="BR426" s="11"/>
      <c r="BS426" s="11"/>
      <c r="BT426" s="11"/>
      <c r="CA426" s="305"/>
      <c r="CB426" s="311"/>
      <c r="CC426" s="312"/>
    </row>
    <row r="427" spans="69:81" x14ac:dyDescent="0.25">
      <c r="BQ427" s="11"/>
      <c r="BR427" s="11"/>
      <c r="BS427" s="11"/>
      <c r="BT427" s="11"/>
      <c r="CA427" s="305"/>
      <c r="CB427" s="311"/>
      <c r="CC427" s="312"/>
    </row>
    <row r="428" spans="69:81" x14ac:dyDescent="0.25">
      <c r="BQ428" s="11"/>
      <c r="BR428" s="11"/>
      <c r="BS428" s="11"/>
      <c r="BT428" s="11"/>
      <c r="CA428" s="305"/>
      <c r="CB428" s="311"/>
      <c r="CC428" s="312"/>
    </row>
    <row r="429" spans="69:81" x14ac:dyDescent="0.25">
      <c r="BQ429" s="11"/>
      <c r="BR429" s="11"/>
      <c r="BS429" s="11"/>
      <c r="BT429" s="11"/>
      <c r="CA429" s="305"/>
      <c r="CB429" s="311"/>
      <c r="CC429" s="312"/>
    </row>
    <row r="430" spans="69:81" x14ac:dyDescent="0.25">
      <c r="BQ430" s="11"/>
      <c r="BR430" s="11"/>
      <c r="BS430" s="11"/>
      <c r="BT430" s="11"/>
      <c r="CA430" s="305"/>
      <c r="CB430" s="311"/>
      <c r="CC430" s="312"/>
    </row>
    <row r="431" spans="69:81" x14ac:dyDescent="0.25">
      <c r="BQ431" s="11"/>
      <c r="BR431" s="11"/>
      <c r="BS431" s="11"/>
      <c r="BT431" s="11"/>
      <c r="CA431" s="305"/>
      <c r="CB431" s="311"/>
      <c r="CC431" s="312"/>
    </row>
    <row r="432" spans="69:81" x14ac:dyDescent="0.25">
      <c r="BQ432" s="11"/>
      <c r="BR432" s="11"/>
      <c r="BS432" s="11"/>
      <c r="BT432" s="11"/>
      <c r="CA432" s="305"/>
      <c r="CB432" s="311"/>
      <c r="CC432" s="312"/>
    </row>
    <row r="433" spans="69:81" x14ac:dyDescent="0.25">
      <c r="BQ433" s="11"/>
      <c r="BR433" s="11"/>
      <c r="BS433" s="11"/>
      <c r="BT433" s="11"/>
      <c r="CA433" s="305"/>
      <c r="CB433" s="311"/>
      <c r="CC433" s="312"/>
    </row>
    <row r="434" spans="69:81" x14ac:dyDescent="0.25">
      <c r="BQ434" s="11"/>
      <c r="BR434" s="11"/>
      <c r="BS434" s="11"/>
      <c r="BT434" s="11"/>
      <c r="CA434" s="305"/>
      <c r="CB434" s="311"/>
      <c r="CC434" s="312"/>
    </row>
    <row r="435" spans="69:81" x14ac:dyDescent="0.25">
      <c r="BQ435" s="11"/>
      <c r="BR435" s="11"/>
      <c r="BS435" s="11"/>
      <c r="BT435" s="11"/>
      <c r="CA435" s="305"/>
      <c r="CB435" s="311"/>
      <c r="CC435" s="312"/>
    </row>
    <row r="436" spans="69:81" x14ac:dyDescent="0.25">
      <c r="BQ436" s="11"/>
      <c r="BR436" s="11"/>
      <c r="BS436" s="11"/>
      <c r="BT436" s="11"/>
      <c r="CA436" s="305"/>
      <c r="CB436" s="311"/>
      <c r="CC436" s="312"/>
    </row>
    <row r="437" spans="69:81" x14ac:dyDescent="0.25">
      <c r="BQ437" s="11"/>
      <c r="BR437" s="11"/>
      <c r="BS437" s="11"/>
      <c r="BT437" s="11"/>
      <c r="CA437" s="305"/>
      <c r="CB437" s="311"/>
      <c r="CC437" s="312"/>
    </row>
    <row r="438" spans="69:81" x14ac:dyDescent="0.25">
      <c r="BQ438" s="11"/>
      <c r="BR438" s="11"/>
      <c r="BS438" s="11"/>
      <c r="BT438" s="11"/>
      <c r="CA438" s="305"/>
      <c r="CB438" s="311"/>
      <c r="CC438" s="312"/>
    </row>
    <row r="439" spans="69:81" x14ac:dyDescent="0.25">
      <c r="BQ439" s="11"/>
      <c r="BR439" s="11"/>
      <c r="BS439" s="11"/>
      <c r="BT439" s="11"/>
      <c r="CA439" s="305"/>
      <c r="CB439" s="311"/>
      <c r="CC439" s="312"/>
    </row>
    <row r="440" spans="69:81" x14ac:dyDescent="0.25">
      <c r="BQ440" s="11"/>
      <c r="BR440" s="11"/>
      <c r="BS440" s="11"/>
      <c r="BT440" s="11"/>
      <c r="CA440" s="305"/>
      <c r="CB440" s="311"/>
      <c r="CC440" s="312"/>
    </row>
    <row r="441" spans="69:81" x14ac:dyDescent="0.25">
      <c r="BQ441" s="11"/>
      <c r="BR441" s="11"/>
      <c r="BS441" s="11"/>
      <c r="BT441" s="11"/>
      <c r="CA441" s="305"/>
      <c r="CB441" s="311"/>
      <c r="CC441" s="312"/>
    </row>
    <row r="442" spans="69:81" x14ac:dyDescent="0.25">
      <c r="BQ442" s="11"/>
      <c r="BR442" s="11"/>
      <c r="BS442" s="11"/>
      <c r="BT442" s="11"/>
      <c r="CA442" s="305"/>
      <c r="CB442" s="311"/>
      <c r="CC442" s="312"/>
    </row>
    <row r="443" spans="69:81" x14ac:dyDescent="0.25">
      <c r="BQ443" s="11"/>
      <c r="BR443" s="11"/>
      <c r="BS443" s="11"/>
      <c r="BT443" s="11"/>
      <c r="CA443" s="305"/>
      <c r="CB443" s="311"/>
      <c r="CC443" s="312"/>
    </row>
    <row r="444" spans="69:81" x14ac:dyDescent="0.25">
      <c r="BQ444" s="11"/>
      <c r="BR444" s="11"/>
      <c r="BS444" s="11"/>
      <c r="BT444" s="11"/>
      <c r="CA444" s="305"/>
      <c r="CB444" s="311"/>
      <c r="CC444" s="312"/>
    </row>
    <row r="445" spans="69:81" x14ac:dyDescent="0.25">
      <c r="BQ445" s="11"/>
      <c r="BR445" s="11"/>
      <c r="BS445" s="11"/>
      <c r="BT445" s="11"/>
      <c r="CA445" s="305"/>
      <c r="CB445" s="311"/>
      <c r="CC445" s="312"/>
    </row>
    <row r="446" spans="69:81" x14ac:dyDescent="0.25">
      <c r="BQ446" s="11"/>
      <c r="BR446" s="11"/>
      <c r="BS446" s="11"/>
      <c r="BT446" s="11"/>
      <c r="CA446" s="305"/>
      <c r="CB446" s="311"/>
      <c r="CC446" s="312"/>
    </row>
    <row r="447" spans="69:81" x14ac:dyDescent="0.25">
      <c r="BQ447" s="11"/>
      <c r="BR447" s="11"/>
      <c r="BS447" s="11"/>
      <c r="BT447" s="11"/>
      <c r="CA447" s="305"/>
      <c r="CB447" s="311"/>
      <c r="CC447" s="312"/>
    </row>
    <row r="448" spans="69:81" x14ac:dyDescent="0.25">
      <c r="BQ448" s="11"/>
      <c r="BR448" s="11"/>
      <c r="BS448" s="11"/>
      <c r="BT448" s="11"/>
      <c r="CA448" s="305"/>
      <c r="CB448" s="311"/>
      <c r="CC448" s="312"/>
    </row>
    <row r="449" spans="69:81" x14ac:dyDescent="0.25">
      <c r="BQ449" s="11"/>
      <c r="BR449" s="11"/>
      <c r="BS449" s="11"/>
      <c r="BT449" s="11"/>
      <c r="CA449" s="305"/>
      <c r="CB449" s="311"/>
      <c r="CC449" s="312"/>
    </row>
    <row r="450" spans="69:81" x14ac:dyDescent="0.25">
      <c r="BQ450" s="11"/>
      <c r="BR450" s="11"/>
      <c r="BS450" s="11"/>
      <c r="BT450" s="11"/>
      <c r="CA450" s="305"/>
      <c r="CB450" s="311"/>
      <c r="CC450" s="312"/>
    </row>
    <row r="451" spans="69:81" x14ac:dyDescent="0.25">
      <c r="BQ451" s="11"/>
      <c r="BR451" s="11"/>
      <c r="BS451" s="11"/>
      <c r="BT451" s="11"/>
      <c r="CA451" s="305"/>
      <c r="CB451" s="311"/>
      <c r="CC451" s="312"/>
    </row>
    <row r="452" spans="69:81" x14ac:dyDescent="0.25">
      <c r="BQ452" s="11"/>
      <c r="BR452" s="11"/>
      <c r="BS452" s="11"/>
      <c r="BT452" s="11"/>
      <c r="CA452" s="305"/>
      <c r="CB452" s="311"/>
      <c r="CC452" s="312"/>
    </row>
    <row r="453" spans="69:81" x14ac:dyDescent="0.25">
      <c r="BQ453" s="11"/>
      <c r="BR453" s="11"/>
      <c r="BS453" s="11"/>
      <c r="BT453" s="11"/>
      <c r="CA453" s="305"/>
      <c r="CB453" s="311"/>
      <c r="CC453" s="312"/>
    </row>
    <row r="454" spans="69:81" x14ac:dyDescent="0.25">
      <c r="BQ454" s="11"/>
      <c r="BR454" s="11"/>
      <c r="BS454" s="11"/>
      <c r="BT454" s="11"/>
      <c r="CA454" s="305"/>
      <c r="CB454" s="311"/>
      <c r="CC454" s="312"/>
    </row>
    <row r="455" spans="69:81" x14ac:dyDescent="0.25">
      <c r="BQ455" s="11"/>
      <c r="BR455" s="11"/>
      <c r="BS455" s="11"/>
      <c r="BT455" s="11"/>
      <c r="CA455" s="305"/>
      <c r="CB455" s="311"/>
      <c r="CC455" s="312"/>
    </row>
    <row r="456" spans="69:81" x14ac:dyDescent="0.25">
      <c r="BQ456" s="11"/>
      <c r="BR456" s="11"/>
      <c r="BS456" s="11"/>
      <c r="BT456" s="11"/>
      <c r="CA456" s="305"/>
      <c r="CB456" s="311"/>
      <c r="CC456" s="312"/>
    </row>
    <row r="457" spans="69:81" x14ac:dyDescent="0.25">
      <c r="BQ457" s="11"/>
      <c r="BR457" s="11"/>
      <c r="BS457" s="11"/>
      <c r="BT457" s="11"/>
      <c r="CA457" s="305"/>
      <c r="CB457" s="311"/>
      <c r="CC457" s="312"/>
    </row>
    <row r="458" spans="69:81" x14ac:dyDescent="0.25">
      <c r="BQ458" s="11"/>
      <c r="BR458" s="11"/>
      <c r="BS458" s="11"/>
      <c r="BT458" s="11"/>
      <c r="CA458" s="305"/>
      <c r="CB458" s="311"/>
      <c r="CC458" s="312"/>
    </row>
    <row r="459" spans="69:81" x14ac:dyDescent="0.25">
      <c r="BQ459" s="11"/>
      <c r="BR459" s="11"/>
      <c r="BS459" s="11"/>
      <c r="BT459" s="11"/>
      <c r="CA459" s="305"/>
      <c r="CB459" s="311"/>
      <c r="CC459" s="312"/>
    </row>
    <row r="460" spans="69:81" x14ac:dyDescent="0.25">
      <c r="BQ460" s="11"/>
      <c r="BR460" s="11"/>
      <c r="BS460" s="11"/>
      <c r="BT460" s="11"/>
      <c r="CA460" s="305"/>
      <c r="CB460" s="311"/>
      <c r="CC460" s="312"/>
    </row>
    <row r="461" spans="69:81" x14ac:dyDescent="0.25">
      <c r="BQ461" s="11"/>
      <c r="BR461" s="11"/>
      <c r="BS461" s="11"/>
      <c r="BT461" s="11"/>
      <c r="CA461" s="305"/>
      <c r="CB461" s="311"/>
      <c r="CC461" s="312"/>
    </row>
    <row r="462" spans="69:81" x14ac:dyDescent="0.25">
      <c r="BQ462" s="11"/>
      <c r="BR462" s="11"/>
      <c r="BS462" s="11"/>
      <c r="BT462" s="11"/>
      <c r="CA462" s="305"/>
      <c r="CB462" s="311"/>
      <c r="CC462" s="312"/>
    </row>
    <row r="463" spans="69:81" x14ac:dyDescent="0.25">
      <c r="BQ463" s="11"/>
      <c r="BR463" s="11"/>
      <c r="BS463" s="11"/>
      <c r="BT463" s="11"/>
      <c r="CA463" s="305"/>
      <c r="CB463" s="311"/>
      <c r="CC463" s="312"/>
    </row>
    <row r="464" spans="69:81" x14ac:dyDescent="0.25">
      <c r="BQ464" s="11"/>
      <c r="BR464" s="11"/>
      <c r="BS464" s="11"/>
      <c r="BT464" s="11"/>
      <c r="CA464" s="305"/>
      <c r="CB464" s="311"/>
      <c r="CC464" s="312"/>
    </row>
    <row r="465" spans="69:81" x14ac:dyDescent="0.25">
      <c r="BQ465" s="11"/>
      <c r="BR465" s="11"/>
      <c r="BS465" s="11"/>
      <c r="BT465" s="11"/>
      <c r="CA465" s="305"/>
      <c r="CB465" s="311"/>
      <c r="CC465" s="312"/>
    </row>
    <row r="466" spans="69:81" x14ac:dyDescent="0.25">
      <c r="BQ466" s="11"/>
      <c r="BR466" s="11"/>
      <c r="BS466" s="11"/>
      <c r="BT466" s="11"/>
      <c r="CA466" s="305"/>
      <c r="CB466" s="311"/>
      <c r="CC466" s="312"/>
    </row>
    <row r="467" spans="69:81" x14ac:dyDescent="0.25">
      <c r="BQ467" s="11"/>
      <c r="BR467" s="11"/>
      <c r="BS467" s="11"/>
      <c r="BT467" s="11"/>
      <c r="CA467" s="305"/>
      <c r="CB467" s="311"/>
      <c r="CC467" s="312"/>
    </row>
    <row r="468" spans="69:81" x14ac:dyDescent="0.25">
      <c r="BQ468" s="11"/>
      <c r="BR468" s="11"/>
      <c r="BS468" s="11"/>
      <c r="BT468" s="11"/>
      <c r="CA468" s="305"/>
      <c r="CB468" s="311"/>
      <c r="CC468" s="312"/>
    </row>
    <row r="469" spans="69:81" x14ac:dyDescent="0.25">
      <c r="BQ469" s="11"/>
      <c r="BR469" s="11"/>
      <c r="BS469" s="11"/>
      <c r="BT469" s="11"/>
      <c r="CA469" s="305"/>
      <c r="CB469" s="311"/>
      <c r="CC469" s="312"/>
    </row>
    <row r="470" spans="69:81" x14ac:dyDescent="0.25">
      <c r="BQ470" s="11"/>
      <c r="BR470" s="11"/>
      <c r="BS470" s="11"/>
      <c r="BT470" s="11"/>
      <c r="CA470" s="305"/>
      <c r="CB470" s="311"/>
      <c r="CC470" s="312"/>
    </row>
    <row r="471" spans="69:81" x14ac:dyDescent="0.25">
      <c r="BQ471" s="11"/>
      <c r="BR471" s="11"/>
      <c r="BS471" s="11"/>
      <c r="BT471" s="11"/>
      <c r="CA471" s="305"/>
      <c r="CB471" s="311"/>
      <c r="CC471" s="312"/>
    </row>
    <row r="472" spans="69:81" x14ac:dyDescent="0.25">
      <c r="BQ472" s="11"/>
      <c r="BR472" s="11"/>
      <c r="BS472" s="11"/>
      <c r="BT472" s="11"/>
      <c r="CA472" s="305"/>
      <c r="CB472" s="311"/>
      <c r="CC472" s="312"/>
    </row>
    <row r="473" spans="69:81" x14ac:dyDescent="0.25">
      <c r="BQ473" s="11"/>
      <c r="BR473" s="11"/>
      <c r="BS473" s="11"/>
      <c r="BT473" s="11"/>
      <c r="CA473" s="305"/>
      <c r="CB473" s="311"/>
      <c r="CC473" s="312"/>
    </row>
    <row r="474" spans="69:81" x14ac:dyDescent="0.25">
      <c r="BQ474" s="11"/>
      <c r="BR474" s="11"/>
      <c r="BS474" s="11"/>
      <c r="BT474" s="11"/>
      <c r="CA474" s="305"/>
      <c r="CB474" s="311"/>
      <c r="CC474" s="312"/>
    </row>
    <row r="475" spans="69:81" x14ac:dyDescent="0.25">
      <c r="BQ475" s="11"/>
      <c r="BR475" s="11"/>
      <c r="BS475" s="11"/>
      <c r="BT475" s="11"/>
      <c r="CA475" s="305"/>
      <c r="CB475" s="311"/>
      <c r="CC475" s="312"/>
    </row>
    <row r="476" spans="69:81" x14ac:dyDescent="0.25">
      <c r="BQ476" s="11"/>
      <c r="BR476" s="11"/>
      <c r="BS476" s="11"/>
      <c r="BT476" s="11"/>
      <c r="CA476" s="305"/>
      <c r="CB476" s="311"/>
      <c r="CC476" s="312"/>
    </row>
    <row r="477" spans="69:81" x14ac:dyDescent="0.25">
      <c r="BQ477" s="11"/>
      <c r="BR477" s="11"/>
      <c r="BS477" s="11"/>
      <c r="BT477" s="11"/>
      <c r="CA477" s="305"/>
      <c r="CB477" s="311"/>
      <c r="CC477" s="312"/>
    </row>
    <row r="478" spans="69:81" x14ac:dyDescent="0.25">
      <c r="BQ478" s="11"/>
      <c r="BR478" s="11"/>
      <c r="BS478" s="11"/>
      <c r="BT478" s="11"/>
      <c r="CA478" s="305"/>
      <c r="CB478" s="311"/>
      <c r="CC478" s="312"/>
    </row>
    <row r="479" spans="69:81" x14ac:dyDescent="0.25">
      <c r="BQ479" s="11"/>
      <c r="BR479" s="11"/>
      <c r="BS479" s="11"/>
      <c r="BT479" s="11"/>
      <c r="CA479" s="305"/>
      <c r="CB479" s="311"/>
      <c r="CC479" s="312"/>
    </row>
    <row r="480" spans="69:81" x14ac:dyDescent="0.25">
      <c r="BQ480" s="11"/>
      <c r="BR480" s="11"/>
      <c r="BS480" s="11"/>
      <c r="BT480" s="11"/>
      <c r="CA480" s="305"/>
      <c r="CB480" s="311"/>
      <c r="CC480" s="312"/>
    </row>
    <row r="481" spans="69:81" x14ac:dyDescent="0.25">
      <c r="BQ481" s="11"/>
      <c r="BR481" s="11"/>
      <c r="BS481" s="11"/>
      <c r="BT481" s="11"/>
      <c r="CA481" s="305"/>
      <c r="CB481" s="311"/>
      <c r="CC481" s="312"/>
    </row>
    <row r="482" spans="69:81" x14ac:dyDescent="0.25">
      <c r="BQ482" s="11"/>
      <c r="BR482" s="11"/>
      <c r="BS482" s="11"/>
      <c r="BT482" s="11"/>
      <c r="CA482" s="305"/>
      <c r="CB482" s="311"/>
      <c r="CC482" s="312"/>
    </row>
    <row r="483" spans="69:81" x14ac:dyDescent="0.25">
      <c r="BQ483" s="11"/>
      <c r="BR483" s="11"/>
      <c r="BS483" s="11"/>
      <c r="BT483" s="11"/>
      <c r="CA483" s="305"/>
      <c r="CB483" s="311"/>
      <c r="CC483" s="312"/>
    </row>
    <row r="484" spans="69:81" x14ac:dyDescent="0.25">
      <c r="BQ484" s="11"/>
      <c r="BR484" s="11"/>
      <c r="BS484" s="11"/>
      <c r="BT484" s="11"/>
      <c r="CA484" s="305"/>
      <c r="CB484" s="311"/>
      <c r="CC484" s="312"/>
    </row>
    <row r="485" spans="69:81" x14ac:dyDescent="0.25">
      <c r="BQ485" s="11"/>
      <c r="BR485" s="11"/>
      <c r="BS485" s="11"/>
      <c r="BT485" s="11"/>
      <c r="CA485" s="305"/>
      <c r="CB485" s="311"/>
      <c r="CC485" s="312"/>
    </row>
    <row r="486" spans="69:81" x14ac:dyDescent="0.25">
      <c r="BQ486" s="11"/>
      <c r="BR486" s="11"/>
      <c r="BS486" s="11"/>
      <c r="BT486" s="11"/>
      <c r="CA486" s="305"/>
      <c r="CB486" s="311"/>
      <c r="CC486" s="312"/>
    </row>
    <row r="487" spans="69:81" x14ac:dyDescent="0.25">
      <c r="BQ487" s="11"/>
      <c r="BR487" s="11"/>
      <c r="BS487" s="11"/>
      <c r="BT487" s="11"/>
      <c r="CA487" s="305"/>
      <c r="CB487" s="311"/>
      <c r="CC487" s="312"/>
    </row>
    <row r="488" spans="69:81" x14ac:dyDescent="0.25">
      <c r="BQ488" s="11"/>
      <c r="BR488" s="11"/>
      <c r="BS488" s="11"/>
      <c r="BT488" s="11"/>
      <c r="CA488" s="305"/>
      <c r="CB488" s="311"/>
      <c r="CC488" s="312"/>
    </row>
    <row r="489" spans="69:81" x14ac:dyDescent="0.25">
      <c r="BQ489" s="11"/>
      <c r="BR489" s="11"/>
      <c r="BS489" s="11"/>
      <c r="BT489" s="11"/>
      <c r="CA489" s="305"/>
      <c r="CB489" s="311"/>
      <c r="CC489" s="312"/>
    </row>
    <row r="490" spans="69:81" x14ac:dyDescent="0.25">
      <c r="BQ490" s="11"/>
      <c r="BR490" s="11"/>
      <c r="BS490" s="11"/>
      <c r="BT490" s="11"/>
      <c r="CA490" s="305"/>
      <c r="CB490" s="311"/>
      <c r="CC490" s="312"/>
    </row>
    <row r="491" spans="69:81" x14ac:dyDescent="0.25">
      <c r="BQ491" s="11"/>
      <c r="BR491" s="11"/>
      <c r="BS491" s="11"/>
      <c r="BT491" s="11"/>
      <c r="CA491" s="305"/>
      <c r="CB491" s="311"/>
      <c r="CC491" s="312"/>
    </row>
    <row r="492" spans="69:81" x14ac:dyDescent="0.25">
      <c r="BQ492" s="11"/>
      <c r="BR492" s="11"/>
      <c r="BS492" s="11"/>
      <c r="BT492" s="11"/>
      <c r="CA492" s="305"/>
      <c r="CB492" s="311"/>
      <c r="CC492" s="312"/>
    </row>
    <row r="493" spans="69:81" x14ac:dyDescent="0.25">
      <c r="BQ493" s="11"/>
      <c r="BR493" s="11"/>
      <c r="BS493" s="11"/>
      <c r="BT493" s="11"/>
      <c r="CA493" s="305"/>
      <c r="CB493" s="311"/>
      <c r="CC493" s="312"/>
    </row>
    <row r="494" spans="69:81" x14ac:dyDescent="0.25">
      <c r="BQ494" s="11"/>
      <c r="BR494" s="11"/>
      <c r="BS494" s="11"/>
      <c r="BT494" s="11"/>
      <c r="CA494" s="305"/>
      <c r="CB494" s="311"/>
      <c r="CC494" s="312"/>
    </row>
    <row r="495" spans="69:81" x14ac:dyDescent="0.25">
      <c r="BQ495" s="11"/>
      <c r="BR495" s="11"/>
      <c r="BS495" s="11"/>
      <c r="BT495" s="11"/>
      <c r="CA495" s="305"/>
      <c r="CB495" s="311"/>
      <c r="CC495" s="312"/>
    </row>
    <row r="496" spans="69:81" x14ac:dyDescent="0.25">
      <c r="BQ496" s="11"/>
      <c r="BR496" s="11"/>
      <c r="BS496" s="11"/>
      <c r="BT496" s="11"/>
      <c r="CA496" s="305"/>
      <c r="CB496" s="311"/>
      <c r="CC496" s="312"/>
    </row>
    <row r="497" spans="69:81" x14ac:dyDescent="0.25">
      <c r="BQ497" s="11"/>
      <c r="BR497" s="11"/>
      <c r="BS497" s="11"/>
      <c r="BT497" s="11"/>
      <c r="CA497" s="305"/>
      <c r="CB497" s="311"/>
      <c r="CC497" s="312"/>
    </row>
    <row r="498" spans="69:81" x14ac:dyDescent="0.25">
      <c r="BQ498" s="11"/>
      <c r="BR498" s="11"/>
      <c r="BS498" s="11"/>
      <c r="BT498" s="11"/>
      <c r="CA498" s="305"/>
      <c r="CB498" s="311"/>
      <c r="CC498" s="312"/>
    </row>
    <row r="499" spans="69:81" x14ac:dyDescent="0.25">
      <c r="BQ499" s="11"/>
      <c r="BR499" s="11"/>
      <c r="BS499" s="11"/>
      <c r="BT499" s="11"/>
      <c r="CA499" s="305"/>
      <c r="CB499" s="311"/>
      <c r="CC499" s="312"/>
    </row>
    <row r="500" spans="69:81" x14ac:dyDescent="0.25">
      <c r="BQ500" s="11"/>
      <c r="BR500" s="11"/>
      <c r="BS500" s="11"/>
      <c r="BT500" s="11"/>
      <c r="CA500" s="305"/>
      <c r="CB500" s="311"/>
      <c r="CC500" s="312"/>
    </row>
    <row r="501" spans="69:81" x14ac:dyDescent="0.25">
      <c r="BQ501" s="11"/>
      <c r="BR501" s="11"/>
      <c r="BS501" s="11"/>
      <c r="BT501" s="11"/>
      <c r="CA501" s="305"/>
      <c r="CB501" s="311"/>
      <c r="CC501" s="312"/>
    </row>
    <row r="502" spans="69:81" x14ac:dyDescent="0.25">
      <c r="BQ502" s="11"/>
      <c r="BR502" s="11"/>
      <c r="BS502" s="11"/>
      <c r="BT502" s="11"/>
      <c r="CA502" s="305"/>
      <c r="CB502" s="311"/>
      <c r="CC502" s="312"/>
    </row>
    <row r="503" spans="69:81" x14ac:dyDescent="0.25">
      <c r="BQ503" s="11"/>
      <c r="BR503" s="11"/>
      <c r="BS503" s="11"/>
      <c r="BT503" s="11"/>
      <c r="CA503" s="305"/>
      <c r="CB503" s="311"/>
      <c r="CC503" s="312"/>
    </row>
    <row r="504" spans="69:81" x14ac:dyDescent="0.25">
      <c r="BQ504" s="11"/>
      <c r="BR504" s="11"/>
      <c r="BS504" s="11"/>
      <c r="BT504" s="11"/>
      <c r="CA504" s="305"/>
      <c r="CB504" s="311"/>
      <c r="CC504" s="312"/>
    </row>
    <row r="505" spans="69:81" x14ac:dyDescent="0.25">
      <c r="BQ505" s="11"/>
      <c r="BR505" s="11"/>
      <c r="BS505" s="11"/>
      <c r="BT505" s="11"/>
      <c r="CA505" s="305"/>
      <c r="CB505" s="311"/>
      <c r="CC505" s="312"/>
    </row>
    <row r="506" spans="69:81" x14ac:dyDescent="0.25">
      <c r="BQ506" s="11"/>
      <c r="BR506" s="11"/>
      <c r="BS506" s="11"/>
      <c r="BT506" s="11"/>
      <c r="CA506" s="305"/>
      <c r="CB506" s="311"/>
      <c r="CC506" s="312"/>
    </row>
    <row r="507" spans="69:81" x14ac:dyDescent="0.25">
      <c r="BQ507" s="11"/>
      <c r="BR507" s="11"/>
      <c r="BS507" s="11"/>
      <c r="BT507" s="11"/>
      <c r="CA507" s="305"/>
      <c r="CB507" s="311"/>
      <c r="CC507" s="312"/>
    </row>
    <row r="508" spans="69:81" x14ac:dyDescent="0.25">
      <c r="BQ508" s="11"/>
      <c r="BR508" s="11"/>
      <c r="BS508" s="11"/>
      <c r="BT508" s="11"/>
      <c r="CA508" s="305"/>
      <c r="CB508" s="311"/>
      <c r="CC508" s="312"/>
    </row>
    <row r="509" spans="69:81" x14ac:dyDescent="0.25">
      <c r="BQ509" s="11"/>
      <c r="BR509" s="11"/>
      <c r="BS509" s="11"/>
      <c r="BT509" s="11"/>
      <c r="CA509" s="305"/>
      <c r="CB509" s="311"/>
      <c r="CC509" s="312"/>
    </row>
    <row r="510" spans="69:81" x14ac:dyDescent="0.25">
      <c r="BQ510" s="11"/>
      <c r="BR510" s="11"/>
      <c r="BS510" s="11"/>
      <c r="BT510" s="11"/>
      <c r="CA510" s="305"/>
      <c r="CB510" s="311"/>
      <c r="CC510" s="312"/>
    </row>
    <row r="511" spans="69:81" x14ac:dyDescent="0.25">
      <c r="BQ511" s="11"/>
      <c r="BR511" s="11"/>
      <c r="BS511" s="11"/>
      <c r="BT511" s="11"/>
      <c r="CA511" s="305"/>
      <c r="CB511" s="311"/>
      <c r="CC511" s="312"/>
    </row>
    <row r="512" spans="69:81" x14ac:dyDescent="0.25">
      <c r="BQ512" s="11"/>
      <c r="BR512" s="11"/>
      <c r="BS512" s="11"/>
      <c r="BT512" s="11"/>
      <c r="CA512" s="305"/>
      <c r="CB512" s="311"/>
      <c r="CC512" s="312"/>
    </row>
    <row r="513" spans="69:81" x14ac:dyDescent="0.25">
      <c r="BQ513" s="11"/>
      <c r="BR513" s="11"/>
      <c r="BS513" s="11"/>
      <c r="BT513" s="11"/>
      <c r="CA513" s="305"/>
      <c r="CB513" s="311"/>
      <c r="CC513" s="312"/>
    </row>
    <row r="514" spans="69:81" x14ac:dyDescent="0.25">
      <c r="BQ514" s="11"/>
      <c r="BR514" s="11"/>
      <c r="BS514" s="11"/>
      <c r="BT514" s="11"/>
      <c r="CA514" s="305"/>
      <c r="CB514" s="311"/>
      <c r="CC514" s="312"/>
    </row>
    <row r="515" spans="69:81" x14ac:dyDescent="0.25">
      <c r="BQ515" s="11"/>
      <c r="BR515" s="11"/>
      <c r="BS515" s="11"/>
      <c r="BT515" s="11"/>
      <c r="CA515" s="305"/>
      <c r="CB515" s="311"/>
      <c r="CC515" s="312"/>
    </row>
    <row r="516" spans="69:81" x14ac:dyDescent="0.25">
      <c r="BQ516" s="11"/>
      <c r="BR516" s="11"/>
      <c r="BS516" s="11"/>
      <c r="BT516" s="11"/>
      <c r="CA516" s="305"/>
      <c r="CB516" s="311"/>
      <c r="CC516" s="312"/>
    </row>
    <row r="517" spans="69:81" x14ac:dyDescent="0.25">
      <c r="BQ517" s="11"/>
      <c r="BR517" s="11"/>
      <c r="BS517" s="11"/>
      <c r="BT517" s="11"/>
      <c r="CA517" s="305"/>
      <c r="CB517" s="311"/>
      <c r="CC517" s="312"/>
    </row>
    <row r="518" spans="69:81" x14ac:dyDescent="0.25">
      <c r="BQ518" s="11"/>
      <c r="BR518" s="11"/>
      <c r="BS518" s="11"/>
      <c r="BT518" s="11"/>
      <c r="CA518" s="305"/>
      <c r="CB518" s="311"/>
      <c r="CC518" s="312"/>
    </row>
    <row r="519" spans="69:81" x14ac:dyDescent="0.25">
      <c r="BQ519" s="11"/>
      <c r="BR519" s="11"/>
      <c r="BS519" s="11"/>
      <c r="BT519" s="11"/>
      <c r="CA519" s="305"/>
      <c r="CB519" s="311"/>
      <c r="CC519" s="312"/>
    </row>
    <row r="520" spans="69:81" x14ac:dyDescent="0.25">
      <c r="BQ520" s="11"/>
      <c r="BR520" s="11"/>
      <c r="BS520" s="11"/>
      <c r="BT520" s="11"/>
      <c r="CA520" s="305"/>
      <c r="CB520" s="311"/>
      <c r="CC520" s="312"/>
    </row>
    <row r="521" spans="69:81" x14ac:dyDescent="0.25">
      <c r="BQ521" s="11"/>
      <c r="BR521" s="11"/>
      <c r="BS521" s="11"/>
      <c r="BT521" s="11"/>
      <c r="CA521" s="305"/>
      <c r="CB521" s="311"/>
      <c r="CC521" s="312"/>
    </row>
    <row r="522" spans="69:81" x14ac:dyDescent="0.25">
      <c r="BQ522" s="11"/>
      <c r="BR522" s="11"/>
      <c r="BS522" s="11"/>
      <c r="BT522" s="11"/>
      <c r="CA522" s="305"/>
      <c r="CB522" s="311"/>
      <c r="CC522" s="312"/>
    </row>
    <row r="523" spans="69:81" x14ac:dyDescent="0.25">
      <c r="BQ523" s="11"/>
      <c r="BR523" s="11"/>
      <c r="BS523" s="11"/>
      <c r="BT523" s="11"/>
      <c r="CA523" s="305"/>
      <c r="CB523" s="311"/>
      <c r="CC523" s="312"/>
    </row>
    <row r="524" spans="69:81" x14ac:dyDescent="0.25">
      <c r="BQ524" s="11"/>
      <c r="BR524" s="11"/>
      <c r="BS524" s="11"/>
      <c r="BT524" s="11"/>
      <c r="CA524" s="305"/>
      <c r="CB524" s="311"/>
      <c r="CC524" s="312"/>
    </row>
    <row r="525" spans="69:81" x14ac:dyDescent="0.25">
      <c r="BQ525" s="11"/>
      <c r="BR525" s="11"/>
      <c r="BS525" s="11"/>
      <c r="BT525" s="11"/>
      <c r="CA525" s="305"/>
      <c r="CB525" s="311"/>
      <c r="CC525" s="312"/>
    </row>
    <row r="526" spans="69:81" x14ac:dyDescent="0.25">
      <c r="BQ526" s="11"/>
      <c r="BR526" s="11"/>
      <c r="BS526" s="11"/>
      <c r="BT526" s="11"/>
      <c r="CA526" s="305"/>
      <c r="CB526" s="311"/>
      <c r="CC526" s="312"/>
    </row>
    <row r="527" spans="69:81" x14ac:dyDescent="0.25">
      <c r="BQ527" s="11"/>
      <c r="BR527" s="11"/>
      <c r="BS527" s="11"/>
      <c r="BT527" s="11"/>
      <c r="CA527" s="305"/>
      <c r="CB527" s="311"/>
      <c r="CC527" s="312"/>
    </row>
    <row r="528" spans="69:81" x14ac:dyDescent="0.25">
      <c r="BQ528" s="11"/>
      <c r="BR528" s="11"/>
      <c r="BS528" s="11"/>
      <c r="BT528" s="11"/>
      <c r="CA528" s="305"/>
      <c r="CB528" s="311"/>
      <c r="CC528" s="312"/>
    </row>
    <row r="529" spans="69:81" x14ac:dyDescent="0.25">
      <c r="BQ529" s="11"/>
      <c r="BR529" s="11"/>
      <c r="BS529" s="11"/>
      <c r="BT529" s="11"/>
      <c r="CA529" s="305"/>
      <c r="CB529" s="311"/>
      <c r="CC529" s="312"/>
    </row>
    <row r="530" spans="69:81" x14ac:dyDescent="0.25">
      <c r="BQ530" s="11"/>
      <c r="BR530" s="11"/>
      <c r="BS530" s="11"/>
      <c r="BT530" s="11"/>
      <c r="CA530" s="305"/>
      <c r="CB530" s="311"/>
      <c r="CC530" s="312"/>
    </row>
    <row r="531" spans="69:81" x14ac:dyDescent="0.25">
      <c r="BQ531" s="11"/>
      <c r="BR531" s="11"/>
      <c r="BS531" s="11"/>
      <c r="BT531" s="11"/>
      <c r="CA531" s="305"/>
      <c r="CB531" s="311"/>
      <c r="CC531" s="312"/>
    </row>
    <row r="532" spans="69:81" x14ac:dyDescent="0.25">
      <c r="BQ532" s="11"/>
      <c r="BR532" s="11"/>
      <c r="BS532" s="11"/>
      <c r="BT532" s="11"/>
      <c r="CA532" s="305"/>
      <c r="CB532" s="311"/>
      <c r="CC532" s="312"/>
    </row>
    <row r="533" spans="69:81" x14ac:dyDescent="0.25">
      <c r="BQ533" s="11"/>
      <c r="BR533" s="11"/>
      <c r="BS533" s="11"/>
      <c r="BT533" s="11"/>
      <c r="CA533" s="305"/>
      <c r="CB533" s="311"/>
      <c r="CC533" s="312"/>
    </row>
    <row r="534" spans="69:81" x14ac:dyDescent="0.25">
      <c r="BQ534" s="11"/>
      <c r="BR534" s="11"/>
      <c r="BS534" s="11"/>
      <c r="BT534" s="11"/>
      <c r="CA534" s="305"/>
      <c r="CB534" s="311"/>
      <c r="CC534" s="312"/>
    </row>
    <row r="535" spans="69:81" x14ac:dyDescent="0.25">
      <c r="BQ535" s="11"/>
      <c r="BR535" s="11"/>
      <c r="BS535" s="11"/>
      <c r="BT535" s="11"/>
      <c r="CA535" s="305"/>
      <c r="CB535" s="311"/>
      <c r="CC535" s="312"/>
    </row>
    <row r="536" spans="69:81" x14ac:dyDescent="0.25">
      <c r="BQ536" s="11"/>
      <c r="BR536" s="11"/>
      <c r="BS536" s="11"/>
      <c r="BT536" s="11"/>
      <c r="CA536" s="305"/>
      <c r="CB536" s="311"/>
      <c r="CC536" s="312"/>
    </row>
    <row r="537" spans="69:81" x14ac:dyDescent="0.25">
      <c r="BQ537" s="11"/>
      <c r="BR537" s="11"/>
      <c r="BS537" s="11"/>
      <c r="BT537" s="11"/>
      <c r="CA537" s="305"/>
      <c r="CB537" s="311"/>
      <c r="CC537" s="312"/>
    </row>
    <row r="538" spans="69:81" x14ac:dyDescent="0.25">
      <c r="BQ538" s="11"/>
      <c r="BR538" s="11"/>
      <c r="BS538" s="11"/>
      <c r="BT538" s="11"/>
      <c r="CA538" s="305"/>
      <c r="CB538" s="311"/>
      <c r="CC538" s="312"/>
    </row>
    <row r="539" spans="69:81" x14ac:dyDescent="0.25">
      <c r="BQ539" s="11"/>
      <c r="BR539" s="11"/>
      <c r="BS539" s="11"/>
      <c r="BT539" s="11"/>
      <c r="CA539" s="305"/>
      <c r="CB539" s="311"/>
      <c r="CC539" s="312"/>
    </row>
    <row r="540" spans="69:81" x14ac:dyDescent="0.25">
      <c r="BQ540" s="11"/>
      <c r="BR540" s="11"/>
      <c r="BS540" s="11"/>
      <c r="BT540" s="11"/>
      <c r="CA540" s="305"/>
      <c r="CB540" s="311"/>
      <c r="CC540" s="312"/>
    </row>
    <row r="541" spans="69:81" x14ac:dyDescent="0.25">
      <c r="BQ541" s="11"/>
      <c r="BR541" s="11"/>
      <c r="BS541" s="11"/>
      <c r="BT541" s="11"/>
      <c r="CA541" s="305"/>
      <c r="CB541" s="311"/>
      <c r="CC541" s="312"/>
    </row>
    <row r="542" spans="69:81" x14ac:dyDescent="0.25">
      <c r="BQ542" s="11"/>
      <c r="BR542" s="11"/>
      <c r="BS542" s="11"/>
      <c r="BT542" s="11"/>
      <c r="CA542" s="305"/>
      <c r="CB542" s="311"/>
      <c r="CC542" s="312"/>
    </row>
    <row r="543" spans="69:81" x14ac:dyDescent="0.25">
      <c r="BQ543" s="11"/>
      <c r="BR543" s="11"/>
      <c r="BS543" s="11"/>
      <c r="BT543" s="11"/>
      <c r="CA543" s="305"/>
      <c r="CB543" s="311"/>
      <c r="CC543" s="312"/>
    </row>
    <row r="544" spans="69:81" x14ac:dyDescent="0.25">
      <c r="BQ544" s="11"/>
      <c r="BR544" s="11"/>
      <c r="BS544" s="11"/>
      <c r="BT544" s="11"/>
      <c r="CA544" s="305"/>
      <c r="CB544" s="311"/>
      <c r="CC544" s="312"/>
    </row>
    <row r="545" spans="69:81" x14ac:dyDescent="0.25">
      <c r="BQ545" s="11"/>
      <c r="BR545" s="11"/>
      <c r="BS545" s="11"/>
      <c r="BT545" s="11"/>
      <c r="CA545" s="305"/>
      <c r="CB545" s="311"/>
      <c r="CC545" s="312"/>
    </row>
    <row r="546" spans="69:81" x14ac:dyDescent="0.25">
      <c r="BQ546" s="11"/>
      <c r="BR546" s="11"/>
      <c r="BS546" s="11"/>
      <c r="BT546" s="11"/>
      <c r="CA546" s="305"/>
      <c r="CB546" s="311"/>
      <c r="CC546" s="312"/>
    </row>
    <row r="547" spans="69:81" x14ac:dyDescent="0.25">
      <c r="BQ547" s="11"/>
      <c r="BR547" s="11"/>
      <c r="BS547" s="11"/>
      <c r="BT547" s="11"/>
      <c r="CA547" s="305"/>
      <c r="CB547" s="311"/>
      <c r="CC547" s="312"/>
    </row>
    <row r="548" spans="69:81" x14ac:dyDescent="0.25">
      <c r="BQ548" s="11"/>
      <c r="BR548" s="11"/>
      <c r="BS548" s="11"/>
      <c r="BT548" s="11"/>
      <c r="CA548" s="305"/>
      <c r="CB548" s="311"/>
      <c r="CC548" s="312"/>
    </row>
    <row r="549" spans="69:81" x14ac:dyDescent="0.25">
      <c r="BQ549" s="11"/>
      <c r="BR549" s="11"/>
      <c r="BS549" s="11"/>
      <c r="BT549" s="11"/>
      <c r="CA549" s="305"/>
      <c r="CB549" s="311"/>
      <c r="CC549" s="312"/>
    </row>
    <row r="550" spans="69:81" x14ac:dyDescent="0.25">
      <c r="BQ550" s="11"/>
      <c r="BR550" s="11"/>
      <c r="BS550" s="11"/>
      <c r="BT550" s="11"/>
      <c r="CA550" s="305"/>
      <c r="CB550" s="311"/>
      <c r="CC550" s="312"/>
    </row>
    <row r="551" spans="69:81" x14ac:dyDescent="0.25">
      <c r="BQ551" s="11"/>
      <c r="BR551" s="11"/>
      <c r="BS551" s="11"/>
      <c r="BT551" s="11"/>
      <c r="CA551" s="305"/>
      <c r="CB551" s="311"/>
      <c r="CC551" s="312"/>
    </row>
    <row r="552" spans="69:81" x14ac:dyDescent="0.25">
      <c r="BQ552" s="11"/>
      <c r="BR552" s="11"/>
      <c r="BS552" s="11"/>
      <c r="BT552" s="11"/>
      <c r="CA552" s="305"/>
      <c r="CB552" s="311"/>
      <c r="CC552" s="312"/>
    </row>
    <row r="553" spans="69:81" x14ac:dyDescent="0.25">
      <c r="BQ553" s="11"/>
      <c r="BR553" s="11"/>
      <c r="BS553" s="11"/>
      <c r="BT553" s="11"/>
      <c r="CA553" s="305"/>
      <c r="CB553" s="311"/>
      <c r="CC553" s="312"/>
    </row>
    <row r="554" spans="69:81" x14ac:dyDescent="0.25">
      <c r="BQ554" s="11"/>
      <c r="BR554" s="11"/>
      <c r="BS554" s="11"/>
      <c r="BT554" s="11"/>
      <c r="CA554" s="305"/>
      <c r="CB554" s="311"/>
      <c r="CC554" s="312"/>
    </row>
    <row r="555" spans="69:81" x14ac:dyDescent="0.25">
      <c r="BQ555" s="11"/>
      <c r="BR555" s="11"/>
      <c r="BS555" s="11"/>
      <c r="BT555" s="11"/>
      <c r="CA555" s="305"/>
      <c r="CB555" s="311"/>
      <c r="CC555" s="312"/>
    </row>
    <row r="556" spans="69:81" x14ac:dyDescent="0.25">
      <c r="BQ556" s="11"/>
      <c r="BR556" s="11"/>
      <c r="BS556" s="11"/>
      <c r="BT556" s="11"/>
      <c r="CA556" s="305"/>
      <c r="CB556" s="311"/>
      <c r="CC556" s="312"/>
    </row>
    <row r="557" spans="69:81" x14ac:dyDescent="0.25">
      <c r="BQ557" s="11"/>
      <c r="BR557" s="11"/>
      <c r="BS557" s="11"/>
      <c r="BT557" s="11"/>
      <c r="CA557" s="305"/>
      <c r="CB557" s="311"/>
      <c r="CC557" s="312"/>
    </row>
    <row r="558" spans="69:81" x14ac:dyDescent="0.25">
      <c r="BQ558" s="11"/>
      <c r="BR558" s="11"/>
      <c r="BS558" s="11"/>
      <c r="BT558" s="11"/>
      <c r="CA558" s="305"/>
      <c r="CB558" s="311"/>
      <c r="CC558" s="312"/>
    </row>
    <row r="559" spans="69:81" x14ac:dyDescent="0.25">
      <c r="BQ559" s="11"/>
      <c r="BR559" s="11"/>
      <c r="BS559" s="11"/>
      <c r="BT559" s="11"/>
      <c r="CA559" s="305"/>
      <c r="CB559" s="311"/>
      <c r="CC559" s="312"/>
    </row>
    <row r="560" spans="69:81" x14ac:dyDescent="0.25">
      <c r="BQ560" s="11"/>
      <c r="BR560" s="11"/>
      <c r="BS560" s="11"/>
      <c r="BT560" s="11"/>
      <c r="CA560" s="305"/>
      <c r="CB560" s="311"/>
      <c r="CC560" s="312"/>
    </row>
    <row r="561" spans="69:81" x14ac:dyDescent="0.25">
      <c r="BQ561" s="11"/>
      <c r="BR561" s="11"/>
      <c r="BS561" s="11"/>
      <c r="BT561" s="11"/>
      <c r="CA561" s="305"/>
      <c r="CB561" s="311"/>
      <c r="CC561" s="312"/>
    </row>
    <row r="562" spans="69:81" x14ac:dyDescent="0.25">
      <c r="BQ562" s="11"/>
      <c r="BR562" s="11"/>
      <c r="BS562" s="11"/>
      <c r="BT562" s="11"/>
      <c r="CA562" s="305"/>
      <c r="CB562" s="311"/>
      <c r="CC562" s="312"/>
    </row>
    <row r="563" spans="69:81" x14ac:dyDescent="0.25">
      <c r="BQ563" s="11"/>
      <c r="BR563" s="11"/>
      <c r="BS563" s="11"/>
      <c r="BT563" s="11"/>
      <c r="CA563" s="305"/>
      <c r="CB563" s="311"/>
      <c r="CC563" s="312"/>
    </row>
    <row r="564" spans="69:81" x14ac:dyDescent="0.25">
      <c r="BQ564" s="11"/>
      <c r="BR564" s="11"/>
      <c r="BS564" s="11"/>
      <c r="BT564" s="11"/>
      <c r="CA564" s="305"/>
      <c r="CB564" s="311"/>
      <c r="CC564" s="312"/>
    </row>
    <row r="565" spans="69:81" x14ac:dyDescent="0.25">
      <c r="BQ565" s="11"/>
      <c r="BR565" s="11"/>
      <c r="BS565" s="11"/>
      <c r="BT565" s="11"/>
      <c r="CA565" s="305"/>
      <c r="CB565" s="311"/>
      <c r="CC565" s="312"/>
    </row>
    <row r="566" spans="69:81" x14ac:dyDescent="0.25">
      <c r="BQ566" s="11"/>
      <c r="BR566" s="11"/>
      <c r="BS566" s="11"/>
      <c r="BT566" s="11"/>
      <c r="CA566" s="305"/>
      <c r="CB566" s="311"/>
      <c r="CC566" s="312"/>
    </row>
    <row r="567" spans="69:81" x14ac:dyDescent="0.25">
      <c r="BQ567" s="11"/>
      <c r="BR567" s="11"/>
      <c r="BS567" s="11"/>
      <c r="BT567" s="11"/>
      <c r="CA567" s="305"/>
      <c r="CB567" s="311"/>
      <c r="CC567" s="312"/>
    </row>
    <row r="568" spans="69:81" x14ac:dyDescent="0.25">
      <c r="BQ568" s="11"/>
      <c r="BR568" s="11"/>
      <c r="BS568" s="11"/>
      <c r="BT568" s="11"/>
      <c r="CA568" s="305"/>
      <c r="CB568" s="311"/>
      <c r="CC568" s="312"/>
    </row>
    <row r="569" spans="69:81" x14ac:dyDescent="0.25">
      <c r="BQ569" s="11"/>
      <c r="BR569" s="11"/>
      <c r="BS569" s="11"/>
      <c r="BT569" s="11"/>
      <c r="CA569" s="305"/>
      <c r="CB569" s="311"/>
      <c r="CC569" s="312"/>
    </row>
    <row r="570" spans="69:81" x14ac:dyDescent="0.25">
      <c r="BQ570" s="11"/>
      <c r="BR570" s="11"/>
      <c r="BS570" s="11"/>
      <c r="BT570" s="11"/>
      <c r="CA570" s="305"/>
      <c r="CB570" s="311"/>
      <c r="CC570" s="312"/>
    </row>
    <row r="571" spans="69:81" x14ac:dyDescent="0.25">
      <c r="BQ571" s="11"/>
      <c r="BR571" s="11"/>
      <c r="BS571" s="11"/>
      <c r="BT571" s="11"/>
      <c r="CA571" s="305"/>
      <c r="CB571" s="311"/>
      <c r="CC571" s="312"/>
    </row>
    <row r="572" spans="69:81" x14ac:dyDescent="0.25">
      <c r="BQ572" s="11"/>
      <c r="BR572" s="11"/>
      <c r="BS572" s="11"/>
      <c r="BT572" s="11"/>
      <c r="CA572" s="305"/>
      <c r="CB572" s="311"/>
      <c r="CC572" s="312"/>
    </row>
    <row r="573" spans="69:81" x14ac:dyDescent="0.25">
      <c r="BQ573" s="11"/>
      <c r="BR573" s="11"/>
      <c r="BS573" s="11"/>
      <c r="BT573" s="11"/>
      <c r="CA573" s="305"/>
      <c r="CB573" s="311"/>
      <c r="CC573" s="312"/>
    </row>
    <row r="574" spans="69:81" x14ac:dyDescent="0.25">
      <c r="BQ574" s="11"/>
      <c r="BR574" s="11"/>
      <c r="BS574" s="11"/>
      <c r="BT574" s="11"/>
      <c r="CA574" s="305"/>
      <c r="CB574" s="311"/>
      <c r="CC574" s="312"/>
    </row>
    <row r="575" spans="69:81" x14ac:dyDescent="0.25">
      <c r="BQ575" s="11"/>
      <c r="BR575" s="11"/>
      <c r="BS575" s="11"/>
      <c r="BT575" s="11"/>
      <c r="CA575" s="305"/>
      <c r="CB575" s="311"/>
      <c r="CC575" s="312"/>
    </row>
    <row r="576" spans="69:81" x14ac:dyDescent="0.25">
      <c r="BQ576" s="11"/>
      <c r="BR576" s="11"/>
      <c r="BS576" s="11"/>
      <c r="BT576" s="11"/>
      <c r="CA576" s="305"/>
      <c r="CB576" s="311"/>
      <c r="CC576" s="312"/>
    </row>
    <row r="577" spans="69:81" x14ac:dyDescent="0.25">
      <c r="BQ577" s="11"/>
      <c r="BR577" s="11"/>
      <c r="BS577" s="11"/>
      <c r="BT577" s="11"/>
      <c r="CA577" s="305"/>
      <c r="CB577" s="311"/>
      <c r="CC577" s="312"/>
    </row>
    <row r="578" spans="69:81" x14ac:dyDescent="0.25">
      <c r="BQ578" s="11"/>
      <c r="BR578" s="11"/>
      <c r="BS578" s="11"/>
      <c r="BT578" s="11"/>
      <c r="CA578" s="305"/>
      <c r="CB578" s="311"/>
      <c r="CC578" s="312"/>
    </row>
    <row r="579" spans="69:81" x14ac:dyDescent="0.25">
      <c r="BQ579" s="11"/>
      <c r="BR579" s="11"/>
      <c r="BS579" s="11"/>
      <c r="BT579" s="11"/>
      <c r="CA579" s="305"/>
      <c r="CB579" s="311"/>
      <c r="CC579" s="312"/>
    </row>
    <row r="580" spans="69:81" x14ac:dyDescent="0.25">
      <c r="BQ580" s="11"/>
      <c r="BR580" s="11"/>
      <c r="BS580" s="11"/>
      <c r="BT580" s="11"/>
      <c r="CA580" s="305"/>
      <c r="CB580" s="311"/>
      <c r="CC580" s="312"/>
    </row>
    <row r="581" spans="69:81" x14ac:dyDescent="0.25">
      <c r="BQ581" s="11"/>
      <c r="BR581" s="11"/>
      <c r="BS581" s="11"/>
      <c r="BT581" s="11"/>
      <c r="CA581" s="305"/>
      <c r="CB581" s="311"/>
      <c r="CC581" s="312"/>
    </row>
    <row r="582" spans="69:81" x14ac:dyDescent="0.25">
      <c r="BQ582" s="11"/>
      <c r="BR582" s="11"/>
      <c r="BS582" s="11"/>
      <c r="BT582" s="11"/>
      <c r="CA582" s="305"/>
      <c r="CB582" s="311"/>
      <c r="CC582" s="312"/>
    </row>
    <row r="583" spans="69:81" x14ac:dyDescent="0.25">
      <c r="BQ583" s="11"/>
      <c r="BR583" s="11"/>
      <c r="BS583" s="11"/>
      <c r="BT583" s="11"/>
      <c r="CA583" s="305"/>
      <c r="CB583" s="311"/>
      <c r="CC583" s="312"/>
    </row>
    <row r="584" spans="69:81" x14ac:dyDescent="0.25">
      <c r="BQ584" s="11"/>
      <c r="BR584" s="11"/>
      <c r="BS584" s="11"/>
      <c r="BT584" s="11"/>
      <c r="CA584" s="305"/>
      <c r="CB584" s="311"/>
      <c r="CC584" s="312"/>
    </row>
    <row r="585" spans="69:81" x14ac:dyDescent="0.25">
      <c r="BQ585" s="11"/>
      <c r="BR585" s="11"/>
      <c r="BS585" s="11"/>
      <c r="BT585" s="11"/>
      <c r="CA585" s="305"/>
      <c r="CB585" s="311"/>
      <c r="CC585" s="312"/>
    </row>
    <row r="586" spans="69:81" x14ac:dyDescent="0.25">
      <c r="BQ586" s="11"/>
      <c r="BR586" s="11"/>
      <c r="BS586" s="11"/>
      <c r="BT586" s="11"/>
      <c r="CA586" s="305"/>
      <c r="CB586" s="311"/>
      <c r="CC586" s="312"/>
    </row>
    <row r="587" spans="69:81" x14ac:dyDescent="0.25">
      <c r="BQ587" s="11"/>
      <c r="BR587" s="11"/>
      <c r="BS587" s="11"/>
      <c r="BT587" s="11"/>
      <c r="CA587" s="305"/>
      <c r="CB587" s="311"/>
      <c r="CC587" s="312"/>
    </row>
    <row r="588" spans="69:81" x14ac:dyDescent="0.25">
      <c r="BQ588" s="11"/>
      <c r="BR588" s="11"/>
      <c r="BS588" s="11"/>
      <c r="BT588" s="11"/>
      <c r="CA588" s="305"/>
      <c r="CB588" s="311"/>
      <c r="CC588" s="312"/>
    </row>
    <row r="589" spans="69:81" x14ac:dyDescent="0.25">
      <c r="BQ589" s="11"/>
      <c r="BR589" s="11"/>
      <c r="BS589" s="11"/>
      <c r="BT589" s="11"/>
      <c r="CA589" s="305"/>
      <c r="CB589" s="311"/>
      <c r="CC589" s="312"/>
    </row>
    <row r="590" spans="69:81" x14ac:dyDescent="0.25">
      <c r="BQ590" s="11"/>
      <c r="BR590" s="11"/>
      <c r="BS590" s="11"/>
      <c r="BT590" s="11"/>
      <c r="CA590" s="305"/>
      <c r="CB590" s="311"/>
      <c r="CC590" s="312"/>
    </row>
    <row r="591" spans="69:81" x14ac:dyDescent="0.25">
      <c r="BQ591" s="11"/>
      <c r="BR591" s="11"/>
      <c r="BS591" s="11"/>
      <c r="BT591" s="11"/>
      <c r="CA591" s="305"/>
      <c r="CB591" s="311"/>
      <c r="CC591" s="312"/>
    </row>
    <row r="592" spans="69:81" x14ac:dyDescent="0.25">
      <c r="BQ592" s="11"/>
      <c r="BR592" s="11"/>
      <c r="BS592" s="11"/>
      <c r="BT592" s="11"/>
      <c r="CA592" s="305"/>
      <c r="CB592" s="311"/>
      <c r="CC592" s="312"/>
    </row>
    <row r="593" spans="69:81" x14ac:dyDescent="0.25">
      <c r="BQ593" s="11"/>
      <c r="BR593" s="11"/>
      <c r="BS593" s="11"/>
      <c r="BT593" s="11"/>
      <c r="CA593" s="305"/>
      <c r="CB593" s="311"/>
      <c r="CC593" s="312"/>
    </row>
    <row r="594" spans="69:81" x14ac:dyDescent="0.25">
      <c r="BQ594" s="11"/>
      <c r="BR594" s="11"/>
      <c r="BS594" s="11"/>
      <c r="BT594" s="11"/>
      <c r="CA594" s="305"/>
      <c r="CB594" s="311"/>
      <c r="CC594" s="312"/>
    </row>
    <row r="595" spans="69:81" x14ac:dyDescent="0.25">
      <c r="BQ595" s="11"/>
      <c r="BR595" s="11"/>
      <c r="BS595" s="11"/>
      <c r="BT595" s="11"/>
      <c r="CA595" s="305"/>
      <c r="CB595" s="311"/>
      <c r="CC595" s="312"/>
    </row>
    <row r="596" spans="69:81" x14ac:dyDescent="0.25">
      <c r="BQ596" s="11"/>
      <c r="BR596" s="11"/>
      <c r="BS596" s="11"/>
      <c r="BT596" s="11"/>
      <c r="CA596" s="305"/>
      <c r="CB596" s="311"/>
      <c r="CC596" s="312"/>
    </row>
    <row r="597" spans="69:81" x14ac:dyDescent="0.25">
      <c r="BQ597" s="11"/>
      <c r="BR597" s="11"/>
      <c r="BS597" s="11"/>
      <c r="BT597" s="11"/>
      <c r="CA597" s="305"/>
      <c r="CB597" s="311"/>
      <c r="CC597" s="312"/>
    </row>
    <row r="598" spans="69:81" x14ac:dyDescent="0.25">
      <c r="BQ598" s="11"/>
      <c r="BR598" s="11"/>
      <c r="BS598" s="11"/>
      <c r="BT598" s="11"/>
      <c r="CA598" s="305"/>
      <c r="CB598" s="311"/>
      <c r="CC598" s="312"/>
    </row>
    <row r="599" spans="69:81" x14ac:dyDescent="0.25">
      <c r="BQ599" s="11"/>
      <c r="BR599" s="11"/>
      <c r="BS599" s="11"/>
      <c r="BT599" s="11"/>
      <c r="CA599" s="305"/>
      <c r="CB599" s="311"/>
      <c r="CC599" s="312"/>
    </row>
    <row r="600" spans="69:81" x14ac:dyDescent="0.25">
      <c r="BQ600" s="11"/>
      <c r="BR600" s="11"/>
      <c r="BS600" s="11"/>
      <c r="BT600" s="11"/>
      <c r="CA600" s="305"/>
      <c r="CB600" s="311"/>
      <c r="CC600" s="312"/>
    </row>
    <row r="601" spans="69:81" x14ac:dyDescent="0.25">
      <c r="BQ601" s="11"/>
      <c r="BR601" s="11"/>
      <c r="BS601" s="11"/>
      <c r="BT601" s="11"/>
      <c r="CA601" s="305"/>
      <c r="CB601" s="311"/>
      <c r="CC601" s="312"/>
    </row>
    <row r="602" spans="69:81" x14ac:dyDescent="0.25">
      <c r="BQ602" s="11"/>
      <c r="BR602" s="11"/>
      <c r="BS602" s="11"/>
      <c r="BT602" s="11"/>
      <c r="CA602" s="305"/>
      <c r="CB602" s="311"/>
      <c r="CC602" s="312"/>
    </row>
    <row r="603" spans="69:81" x14ac:dyDescent="0.25">
      <c r="BQ603" s="11"/>
      <c r="BR603" s="11"/>
      <c r="BS603" s="11"/>
      <c r="BT603" s="11"/>
      <c r="CA603" s="305"/>
      <c r="CB603" s="311"/>
      <c r="CC603" s="312"/>
    </row>
    <row r="604" spans="69:81" x14ac:dyDescent="0.25">
      <c r="BQ604" s="11"/>
      <c r="BR604" s="11"/>
      <c r="BS604" s="11"/>
      <c r="BT604" s="11"/>
      <c r="CA604" s="305"/>
      <c r="CB604" s="311"/>
      <c r="CC604" s="312"/>
    </row>
    <row r="605" spans="69:81" x14ac:dyDescent="0.25">
      <c r="BQ605" s="11"/>
      <c r="BR605" s="11"/>
      <c r="BS605" s="11"/>
      <c r="BT605" s="11"/>
      <c r="CA605" s="305"/>
      <c r="CB605" s="311"/>
      <c r="CC605" s="312"/>
    </row>
    <row r="606" spans="69:81" x14ac:dyDescent="0.25">
      <c r="BQ606" s="11"/>
      <c r="BR606" s="11"/>
      <c r="BS606" s="11"/>
      <c r="BT606" s="11"/>
      <c r="CA606" s="305"/>
      <c r="CB606" s="311"/>
      <c r="CC606" s="312"/>
    </row>
    <row r="607" spans="69:81" x14ac:dyDescent="0.25">
      <c r="BQ607" s="11"/>
      <c r="BR607" s="11"/>
      <c r="BS607" s="11"/>
      <c r="BT607" s="11"/>
      <c r="CA607" s="305"/>
      <c r="CB607" s="311"/>
      <c r="CC607" s="312"/>
    </row>
    <row r="608" spans="69:81" x14ac:dyDescent="0.25">
      <c r="BQ608" s="11"/>
      <c r="BR608" s="11"/>
      <c r="BS608" s="11"/>
      <c r="BT608" s="11"/>
      <c r="CA608" s="305"/>
      <c r="CB608" s="311"/>
      <c r="CC608" s="312"/>
    </row>
    <row r="609" spans="69:81" x14ac:dyDescent="0.25">
      <c r="BQ609" s="11"/>
      <c r="BR609" s="11"/>
      <c r="BS609" s="11"/>
      <c r="BT609" s="11"/>
      <c r="CA609" s="305"/>
      <c r="CB609" s="311"/>
      <c r="CC609" s="312"/>
    </row>
    <row r="610" spans="69:81" x14ac:dyDescent="0.25">
      <c r="BQ610" s="11"/>
      <c r="BR610" s="11"/>
      <c r="BS610" s="11"/>
      <c r="BT610" s="11"/>
      <c r="CA610" s="305"/>
      <c r="CB610" s="311"/>
      <c r="CC610" s="312"/>
    </row>
    <row r="611" spans="69:81" x14ac:dyDescent="0.25">
      <c r="BQ611" s="11"/>
      <c r="BR611" s="11"/>
      <c r="BS611" s="11"/>
      <c r="BT611" s="11"/>
      <c r="CA611" s="305"/>
      <c r="CB611" s="311"/>
      <c r="CC611" s="312"/>
    </row>
    <row r="612" spans="69:81" x14ac:dyDescent="0.25">
      <c r="BQ612" s="11"/>
      <c r="BR612" s="11"/>
      <c r="BS612" s="11"/>
      <c r="BT612" s="11"/>
      <c r="CA612" s="305"/>
      <c r="CB612" s="311"/>
      <c r="CC612" s="312"/>
    </row>
    <row r="613" spans="69:81" x14ac:dyDescent="0.25">
      <c r="BQ613" s="11"/>
      <c r="BR613" s="11"/>
      <c r="BS613" s="11"/>
      <c r="BT613" s="11"/>
      <c r="CA613" s="305"/>
      <c r="CB613" s="311"/>
      <c r="CC613" s="312"/>
    </row>
    <row r="614" spans="69:81" x14ac:dyDescent="0.25">
      <c r="BQ614" s="11"/>
      <c r="BR614" s="11"/>
      <c r="BS614" s="11"/>
      <c r="BT614" s="11"/>
      <c r="CA614" s="305"/>
      <c r="CB614" s="311"/>
      <c r="CC614" s="312"/>
    </row>
    <row r="615" spans="69:81" x14ac:dyDescent="0.25">
      <c r="BQ615" s="11"/>
      <c r="BR615" s="11"/>
      <c r="BS615" s="11"/>
      <c r="BT615" s="11"/>
      <c r="CA615" s="305"/>
      <c r="CB615" s="311"/>
      <c r="CC615" s="312"/>
    </row>
    <row r="616" spans="69:81" x14ac:dyDescent="0.25">
      <c r="BQ616" s="11"/>
      <c r="BR616" s="11"/>
      <c r="BS616" s="11"/>
      <c r="BT616" s="11"/>
      <c r="CA616" s="305"/>
      <c r="CB616" s="311"/>
      <c r="CC616" s="312"/>
    </row>
    <row r="617" spans="69:81" x14ac:dyDescent="0.25">
      <c r="BQ617" s="11"/>
      <c r="BR617" s="11"/>
      <c r="BS617" s="11"/>
      <c r="BT617" s="11"/>
      <c r="CA617" s="305"/>
      <c r="CB617" s="311"/>
      <c r="CC617" s="312"/>
    </row>
    <row r="618" spans="69:81" x14ac:dyDescent="0.25">
      <c r="BQ618" s="11"/>
      <c r="BR618" s="11"/>
      <c r="BS618" s="11"/>
      <c r="BT618" s="11"/>
      <c r="CA618" s="305"/>
      <c r="CB618" s="311"/>
      <c r="CC618" s="312"/>
    </row>
    <row r="619" spans="69:81" x14ac:dyDescent="0.25">
      <c r="BQ619" s="11"/>
      <c r="BR619" s="11"/>
      <c r="BS619" s="11"/>
      <c r="BT619" s="11"/>
      <c r="CA619" s="305"/>
      <c r="CB619" s="311"/>
      <c r="CC619" s="312"/>
    </row>
    <row r="620" spans="69:81" x14ac:dyDescent="0.25">
      <c r="BQ620" s="11"/>
      <c r="BR620" s="11"/>
      <c r="BS620" s="11"/>
      <c r="BT620" s="11"/>
      <c r="CA620" s="305"/>
      <c r="CB620" s="311"/>
      <c r="CC620" s="312"/>
    </row>
    <row r="621" spans="69:81" x14ac:dyDescent="0.25">
      <c r="BQ621" s="11"/>
      <c r="BR621" s="11"/>
      <c r="BS621" s="11"/>
      <c r="BT621" s="11"/>
      <c r="CA621" s="305"/>
      <c r="CB621" s="311"/>
      <c r="CC621" s="312"/>
    </row>
    <row r="622" spans="69:81" x14ac:dyDescent="0.25">
      <c r="BQ622" s="11"/>
      <c r="BR622" s="11"/>
      <c r="BS622" s="11"/>
      <c r="BT622" s="11"/>
      <c r="CA622" s="305"/>
      <c r="CB622" s="311"/>
      <c r="CC622" s="312"/>
    </row>
    <row r="623" spans="69:81" x14ac:dyDescent="0.25">
      <c r="BQ623" s="11"/>
      <c r="BR623" s="11"/>
      <c r="BS623" s="11"/>
      <c r="BT623" s="11"/>
      <c r="CA623" s="305"/>
      <c r="CB623" s="311"/>
      <c r="CC623" s="312"/>
    </row>
    <row r="624" spans="69:81" x14ac:dyDescent="0.25">
      <c r="BQ624" s="11"/>
      <c r="BR624" s="11"/>
      <c r="BS624" s="11"/>
      <c r="BT624" s="11"/>
      <c r="CA624" s="305"/>
      <c r="CB624" s="311"/>
      <c r="CC624" s="312"/>
    </row>
    <row r="625" spans="69:81" x14ac:dyDescent="0.25">
      <c r="BQ625" s="11"/>
      <c r="BR625" s="11"/>
      <c r="BS625" s="11"/>
      <c r="BT625" s="11"/>
      <c r="CA625" s="305"/>
      <c r="CB625" s="311"/>
      <c r="CC625" s="312"/>
    </row>
    <row r="626" spans="69:81" x14ac:dyDescent="0.25">
      <c r="BQ626" s="11"/>
      <c r="BR626" s="11"/>
      <c r="BS626" s="11"/>
      <c r="BT626" s="11"/>
      <c r="CA626" s="305"/>
      <c r="CB626" s="311"/>
      <c r="CC626" s="312"/>
    </row>
    <row r="627" spans="69:81" x14ac:dyDescent="0.25">
      <c r="BQ627" s="11"/>
      <c r="BR627" s="11"/>
      <c r="BS627" s="11"/>
      <c r="BT627" s="11"/>
      <c r="CA627" s="305"/>
      <c r="CB627" s="311"/>
      <c r="CC627" s="312"/>
    </row>
    <row r="628" spans="69:81" x14ac:dyDescent="0.25">
      <c r="BQ628" s="11"/>
      <c r="BR628" s="11"/>
      <c r="BS628" s="11"/>
      <c r="BT628" s="11"/>
      <c r="CA628" s="305"/>
      <c r="CB628" s="311"/>
      <c r="CC628" s="312"/>
    </row>
    <row r="629" spans="69:81" x14ac:dyDescent="0.25">
      <c r="BQ629" s="11"/>
      <c r="BR629" s="11"/>
      <c r="BS629" s="11"/>
      <c r="BT629" s="11"/>
      <c r="CA629" s="305"/>
      <c r="CB629" s="311"/>
      <c r="CC629" s="312"/>
    </row>
    <row r="630" spans="69:81" x14ac:dyDescent="0.25">
      <c r="BQ630" s="11"/>
      <c r="BR630" s="11"/>
      <c r="BS630" s="11"/>
      <c r="BT630" s="11"/>
      <c r="CA630" s="305"/>
      <c r="CB630" s="311"/>
      <c r="CC630" s="312"/>
    </row>
    <row r="631" spans="69:81" x14ac:dyDescent="0.25">
      <c r="BQ631" s="11"/>
      <c r="BR631" s="11"/>
      <c r="BS631" s="11"/>
      <c r="BT631" s="11"/>
      <c r="CA631" s="305"/>
      <c r="CB631" s="311"/>
      <c r="CC631" s="312"/>
    </row>
    <row r="632" spans="69:81" x14ac:dyDescent="0.25">
      <c r="BQ632" s="11"/>
      <c r="BR632" s="11"/>
      <c r="BS632" s="11"/>
      <c r="BT632" s="11"/>
      <c r="CA632" s="305"/>
      <c r="CB632" s="311"/>
      <c r="CC632" s="312"/>
    </row>
    <row r="633" spans="69:81" x14ac:dyDescent="0.25">
      <c r="BQ633" s="11"/>
      <c r="BR633" s="11"/>
      <c r="BS633" s="11"/>
      <c r="BT633" s="11"/>
      <c r="CA633" s="305"/>
      <c r="CB633" s="311"/>
      <c r="CC633" s="312"/>
    </row>
    <row r="634" spans="69:81" x14ac:dyDescent="0.25">
      <c r="BQ634" s="11"/>
      <c r="BR634" s="11"/>
      <c r="BS634" s="11"/>
      <c r="BT634" s="11"/>
      <c r="CA634" s="305"/>
      <c r="CB634" s="311"/>
      <c r="CC634" s="312"/>
    </row>
    <row r="635" spans="69:81" x14ac:dyDescent="0.25">
      <c r="BQ635" s="11"/>
      <c r="BR635" s="11"/>
      <c r="BS635" s="11"/>
      <c r="BT635" s="11"/>
      <c r="CA635" s="305"/>
      <c r="CB635" s="311"/>
      <c r="CC635" s="312"/>
    </row>
    <row r="636" spans="69:81" x14ac:dyDescent="0.25">
      <c r="BQ636" s="11"/>
      <c r="BR636" s="11"/>
      <c r="BS636" s="11"/>
      <c r="BT636" s="11"/>
      <c r="CA636" s="305"/>
      <c r="CB636" s="311"/>
      <c r="CC636" s="312"/>
    </row>
    <row r="637" spans="69:81" x14ac:dyDescent="0.25">
      <c r="BQ637" s="11"/>
      <c r="BR637" s="11"/>
      <c r="BS637" s="11"/>
      <c r="BT637" s="11"/>
      <c r="CA637" s="305"/>
      <c r="CB637" s="311"/>
      <c r="CC637" s="312"/>
    </row>
    <row r="638" spans="69:81" x14ac:dyDescent="0.25">
      <c r="BQ638" s="11"/>
      <c r="BR638" s="11"/>
      <c r="BS638" s="11"/>
      <c r="BT638" s="11"/>
      <c r="CA638" s="305"/>
      <c r="CB638" s="311"/>
      <c r="CC638" s="312"/>
    </row>
    <row r="639" spans="69:81" x14ac:dyDescent="0.25">
      <c r="BQ639" s="11"/>
      <c r="BR639" s="11"/>
      <c r="BS639" s="11"/>
      <c r="BT639" s="11"/>
      <c r="CA639" s="305"/>
      <c r="CB639" s="311"/>
      <c r="CC639" s="312"/>
    </row>
    <row r="640" spans="69:81" x14ac:dyDescent="0.25">
      <c r="BQ640" s="11"/>
      <c r="BR640" s="11"/>
      <c r="BS640" s="11"/>
      <c r="BT640" s="11"/>
      <c r="CA640" s="305"/>
      <c r="CB640" s="311"/>
      <c r="CC640" s="312"/>
    </row>
    <row r="641" spans="69:81" x14ac:dyDescent="0.25">
      <c r="BQ641" s="11"/>
      <c r="BR641" s="11"/>
      <c r="BS641" s="11"/>
      <c r="BT641" s="11"/>
      <c r="CA641" s="305"/>
      <c r="CB641" s="311"/>
      <c r="CC641" s="312"/>
    </row>
    <row r="642" spans="69:81" x14ac:dyDescent="0.25">
      <c r="BQ642" s="11"/>
      <c r="BR642" s="11"/>
      <c r="BS642" s="11"/>
      <c r="BT642" s="11"/>
      <c r="CA642" s="305"/>
      <c r="CB642" s="311"/>
      <c r="CC642" s="312"/>
    </row>
    <row r="643" spans="69:81" x14ac:dyDescent="0.25">
      <c r="BQ643" s="11"/>
      <c r="BR643" s="11"/>
      <c r="BS643" s="11"/>
      <c r="BT643" s="11"/>
      <c r="CA643" s="305"/>
      <c r="CB643" s="311"/>
      <c r="CC643" s="312"/>
    </row>
    <row r="644" spans="69:81" x14ac:dyDescent="0.25">
      <c r="BQ644" s="11"/>
      <c r="BR644" s="11"/>
      <c r="BS644" s="11"/>
      <c r="BT644" s="11"/>
      <c r="CA644" s="305"/>
      <c r="CB644" s="311"/>
      <c r="CC644" s="312"/>
    </row>
    <row r="645" spans="69:81" x14ac:dyDescent="0.25">
      <c r="BQ645" s="11"/>
      <c r="BR645" s="11"/>
      <c r="BS645" s="11"/>
      <c r="BT645" s="11"/>
      <c r="CA645" s="305"/>
      <c r="CB645" s="311"/>
      <c r="CC645" s="312"/>
    </row>
    <row r="646" spans="69:81" x14ac:dyDescent="0.25">
      <c r="BQ646" s="11"/>
      <c r="BR646" s="11"/>
      <c r="BS646" s="11"/>
      <c r="BT646" s="11"/>
      <c r="CA646" s="305"/>
      <c r="CB646" s="311"/>
      <c r="CC646" s="312"/>
    </row>
    <row r="647" spans="69:81" x14ac:dyDescent="0.25">
      <c r="BQ647" s="11"/>
      <c r="BR647" s="11"/>
      <c r="BS647" s="11"/>
      <c r="BT647" s="11"/>
      <c r="CA647" s="305"/>
      <c r="CB647" s="311"/>
      <c r="CC647" s="312"/>
    </row>
    <row r="648" spans="69:81" x14ac:dyDescent="0.25">
      <c r="BQ648" s="11"/>
      <c r="BR648" s="11"/>
      <c r="BS648" s="11"/>
      <c r="BT648" s="11"/>
      <c r="CA648" s="305"/>
      <c r="CB648" s="311"/>
      <c r="CC648" s="312"/>
    </row>
    <row r="649" spans="69:81" x14ac:dyDescent="0.25">
      <c r="BQ649" s="11"/>
      <c r="BR649" s="11"/>
      <c r="BS649" s="11"/>
      <c r="BT649" s="11"/>
      <c r="CA649" s="305"/>
      <c r="CB649" s="311"/>
      <c r="CC649" s="312"/>
    </row>
    <row r="650" spans="69:81" x14ac:dyDescent="0.25">
      <c r="BQ650" s="11"/>
      <c r="BR650" s="11"/>
      <c r="BS650" s="11"/>
      <c r="BT650" s="11"/>
      <c r="CA650" s="305"/>
      <c r="CB650" s="311"/>
      <c r="CC650" s="312"/>
    </row>
    <row r="651" spans="69:81" x14ac:dyDescent="0.25">
      <c r="BQ651" s="11"/>
      <c r="BR651" s="11"/>
      <c r="BS651" s="11"/>
      <c r="BT651" s="11"/>
      <c r="CA651" s="305"/>
      <c r="CB651" s="311"/>
      <c r="CC651" s="312"/>
    </row>
    <row r="652" spans="69:81" x14ac:dyDescent="0.25">
      <c r="BQ652" s="11"/>
      <c r="BR652" s="11"/>
      <c r="BS652" s="11"/>
      <c r="BT652" s="11"/>
      <c r="CA652" s="305"/>
      <c r="CB652" s="311"/>
      <c r="CC652" s="312"/>
    </row>
    <row r="653" spans="69:81" x14ac:dyDescent="0.25">
      <c r="BQ653" s="11"/>
      <c r="BR653" s="11"/>
      <c r="BS653" s="11"/>
      <c r="BT653" s="11"/>
      <c r="CA653" s="305"/>
      <c r="CB653" s="311"/>
      <c r="CC653" s="312"/>
    </row>
    <row r="654" spans="69:81" x14ac:dyDescent="0.25">
      <c r="BQ654" s="11"/>
      <c r="BR654" s="11"/>
      <c r="BS654" s="11"/>
      <c r="BT654" s="11"/>
      <c r="CA654" s="305"/>
      <c r="CB654" s="311"/>
      <c r="CC654" s="312"/>
    </row>
    <row r="655" spans="69:81" x14ac:dyDescent="0.25">
      <c r="BQ655" s="11"/>
      <c r="BR655" s="11"/>
      <c r="BS655" s="11"/>
      <c r="BT655" s="11"/>
      <c r="CA655" s="305"/>
      <c r="CB655" s="311"/>
      <c r="CC655" s="312"/>
    </row>
    <row r="656" spans="69:81" x14ac:dyDescent="0.25">
      <c r="BQ656" s="11"/>
      <c r="BR656" s="11"/>
      <c r="BS656" s="11"/>
      <c r="BT656" s="11"/>
      <c r="CA656" s="305"/>
      <c r="CB656" s="311"/>
      <c r="CC656" s="312"/>
    </row>
    <row r="657" spans="69:81" x14ac:dyDescent="0.25">
      <c r="BQ657" s="11"/>
      <c r="BR657" s="11"/>
      <c r="BS657" s="11"/>
      <c r="BT657" s="11"/>
      <c r="CA657" s="305"/>
      <c r="CB657" s="311"/>
      <c r="CC657" s="312"/>
    </row>
    <row r="658" spans="69:81" x14ac:dyDescent="0.25">
      <c r="BQ658" s="11"/>
      <c r="BR658" s="11"/>
      <c r="BS658" s="11"/>
      <c r="BT658" s="11"/>
      <c r="CA658" s="305"/>
      <c r="CB658" s="311"/>
      <c r="CC658" s="312"/>
    </row>
    <row r="659" spans="69:81" x14ac:dyDescent="0.25">
      <c r="BQ659" s="11"/>
      <c r="BR659" s="11"/>
      <c r="BS659" s="11"/>
      <c r="BT659" s="11"/>
      <c r="CA659" s="305"/>
      <c r="CB659" s="311"/>
      <c r="CC659" s="312"/>
    </row>
    <row r="660" spans="69:81" x14ac:dyDescent="0.25">
      <c r="BQ660" s="11"/>
      <c r="BR660" s="11"/>
      <c r="BS660" s="11"/>
      <c r="BT660" s="11"/>
      <c r="CA660" s="305"/>
      <c r="CB660" s="311"/>
      <c r="CC660" s="312"/>
    </row>
    <row r="661" spans="69:81" x14ac:dyDescent="0.25">
      <c r="BQ661" s="11"/>
      <c r="BR661" s="11"/>
      <c r="BS661" s="11"/>
      <c r="BT661" s="11"/>
      <c r="CA661" s="305"/>
      <c r="CB661" s="311"/>
      <c r="CC661" s="312"/>
    </row>
    <row r="662" spans="69:81" x14ac:dyDescent="0.25">
      <c r="BQ662" s="11"/>
      <c r="BR662" s="11"/>
      <c r="BS662" s="11"/>
      <c r="BT662" s="11"/>
      <c r="CA662" s="305"/>
      <c r="CB662" s="311"/>
      <c r="CC662" s="312"/>
    </row>
    <row r="663" spans="69:81" x14ac:dyDescent="0.25">
      <c r="BQ663" s="11"/>
      <c r="BR663" s="11"/>
      <c r="BS663" s="11"/>
      <c r="BT663" s="11"/>
      <c r="CA663" s="305"/>
      <c r="CB663" s="311"/>
      <c r="CC663" s="312"/>
    </row>
    <row r="664" spans="69:81" x14ac:dyDescent="0.25">
      <c r="BQ664" s="11"/>
      <c r="BR664" s="11"/>
      <c r="BS664" s="11"/>
      <c r="BT664" s="11"/>
      <c r="CA664" s="305"/>
      <c r="CB664" s="311"/>
      <c r="CC664" s="312"/>
    </row>
    <row r="665" spans="69:81" x14ac:dyDescent="0.25">
      <c r="BQ665" s="11"/>
      <c r="BR665" s="11"/>
      <c r="BS665" s="11"/>
      <c r="BT665" s="11"/>
      <c r="CA665" s="305"/>
      <c r="CB665" s="311"/>
      <c r="CC665" s="312"/>
    </row>
    <row r="666" spans="69:81" x14ac:dyDescent="0.25">
      <c r="BQ666" s="11"/>
      <c r="BR666" s="11"/>
      <c r="BS666" s="11"/>
      <c r="BT666" s="11"/>
      <c r="CA666" s="305"/>
      <c r="CB666" s="311"/>
      <c r="CC666" s="312"/>
    </row>
    <row r="667" spans="69:81" x14ac:dyDescent="0.25">
      <c r="BQ667" s="11"/>
      <c r="BR667" s="11"/>
      <c r="BS667" s="11"/>
      <c r="BT667" s="11"/>
      <c r="CA667" s="305"/>
      <c r="CB667" s="311"/>
      <c r="CC667" s="312"/>
    </row>
    <row r="668" spans="69:81" x14ac:dyDescent="0.25">
      <c r="BQ668" s="11"/>
      <c r="BR668" s="11"/>
      <c r="BS668" s="11"/>
      <c r="BT668" s="11"/>
      <c r="CA668" s="305"/>
      <c r="CB668" s="311"/>
      <c r="CC668" s="312"/>
    </row>
    <row r="669" spans="69:81" x14ac:dyDescent="0.25">
      <c r="BQ669" s="11"/>
      <c r="BR669" s="11"/>
      <c r="BS669" s="11"/>
      <c r="BT669" s="11"/>
      <c r="CA669" s="305"/>
      <c r="CB669" s="311"/>
      <c r="CC669" s="312"/>
    </row>
    <row r="670" spans="69:81" x14ac:dyDescent="0.25">
      <c r="BQ670" s="11"/>
      <c r="BR670" s="11"/>
      <c r="BS670" s="11"/>
      <c r="BT670" s="11"/>
      <c r="CA670" s="305"/>
      <c r="CB670" s="311"/>
      <c r="CC670" s="312"/>
    </row>
    <row r="671" spans="69:81" x14ac:dyDescent="0.25">
      <c r="BQ671" s="11"/>
      <c r="BR671" s="11"/>
      <c r="BS671" s="11"/>
      <c r="BT671" s="11"/>
      <c r="CA671" s="305"/>
      <c r="CB671" s="311"/>
      <c r="CC671" s="312"/>
    </row>
    <row r="672" spans="69:81" x14ac:dyDescent="0.25">
      <c r="BQ672" s="11"/>
      <c r="BR672" s="11"/>
      <c r="BS672" s="11"/>
      <c r="BT672" s="11"/>
      <c r="CA672" s="305"/>
      <c r="CB672" s="311"/>
      <c r="CC672" s="312"/>
    </row>
    <row r="673" spans="69:81" x14ac:dyDescent="0.25">
      <c r="BQ673" s="11"/>
      <c r="BR673" s="11"/>
      <c r="BS673" s="11"/>
      <c r="BT673" s="11"/>
      <c r="CA673" s="305"/>
      <c r="CB673" s="311"/>
      <c r="CC673" s="312"/>
    </row>
    <row r="674" spans="69:81" x14ac:dyDescent="0.25">
      <c r="BQ674" s="11"/>
      <c r="BR674" s="11"/>
      <c r="BS674" s="11"/>
      <c r="BT674" s="11"/>
      <c r="CA674" s="305"/>
      <c r="CB674" s="311"/>
      <c r="CC674" s="312"/>
    </row>
    <row r="675" spans="69:81" x14ac:dyDescent="0.25">
      <c r="BQ675" s="11"/>
      <c r="BR675" s="11"/>
      <c r="BS675" s="11"/>
      <c r="BT675" s="11"/>
      <c r="CA675" s="305"/>
      <c r="CB675" s="311"/>
      <c r="CC675" s="312"/>
    </row>
    <row r="676" spans="69:81" x14ac:dyDescent="0.25">
      <c r="BQ676" s="11"/>
      <c r="BR676" s="11"/>
      <c r="BS676" s="11"/>
      <c r="BT676" s="11"/>
      <c r="CA676" s="305"/>
      <c r="CB676" s="311"/>
      <c r="CC676" s="312"/>
    </row>
    <row r="677" spans="69:81" x14ac:dyDescent="0.25">
      <c r="BQ677" s="11"/>
      <c r="BR677" s="11"/>
      <c r="BS677" s="11"/>
      <c r="BT677" s="11"/>
      <c r="CA677" s="305"/>
      <c r="CB677" s="311"/>
      <c r="CC677" s="312"/>
    </row>
    <row r="678" spans="69:81" x14ac:dyDescent="0.25">
      <c r="BQ678" s="11"/>
      <c r="BR678" s="11"/>
      <c r="BS678" s="11"/>
      <c r="BT678" s="11"/>
      <c r="CA678" s="305"/>
      <c r="CB678" s="311"/>
      <c r="CC678" s="312"/>
    </row>
    <row r="679" spans="69:81" x14ac:dyDescent="0.25">
      <c r="BQ679" s="11"/>
      <c r="BR679" s="11"/>
      <c r="BS679" s="11"/>
      <c r="BT679" s="11"/>
      <c r="CA679" s="305"/>
      <c r="CB679" s="311"/>
      <c r="CC679" s="312"/>
    </row>
    <row r="680" spans="69:81" x14ac:dyDescent="0.25">
      <c r="BQ680" s="11"/>
      <c r="BR680" s="11"/>
      <c r="BS680" s="11"/>
      <c r="BT680" s="11"/>
      <c r="CA680" s="305"/>
      <c r="CB680" s="311"/>
      <c r="CC680" s="312"/>
    </row>
    <row r="681" spans="69:81" x14ac:dyDescent="0.25">
      <c r="BQ681" s="11"/>
      <c r="BR681" s="11"/>
      <c r="BS681" s="11"/>
      <c r="BT681" s="11"/>
      <c r="CA681" s="305"/>
      <c r="CB681" s="311"/>
      <c r="CC681" s="312"/>
    </row>
    <row r="682" spans="69:81" x14ac:dyDescent="0.25">
      <c r="BQ682" s="11"/>
      <c r="BR682" s="11"/>
      <c r="BS682" s="11"/>
      <c r="BT682" s="11"/>
      <c r="CA682" s="305"/>
      <c r="CB682" s="311"/>
      <c r="CC682" s="312"/>
    </row>
    <row r="683" spans="69:81" x14ac:dyDescent="0.25">
      <c r="BQ683" s="11"/>
      <c r="BR683" s="11"/>
      <c r="BS683" s="11"/>
      <c r="BT683" s="11"/>
      <c r="CA683" s="305"/>
      <c r="CB683" s="311"/>
      <c r="CC683" s="312"/>
    </row>
    <row r="684" spans="69:81" x14ac:dyDescent="0.25">
      <c r="BQ684" s="11"/>
      <c r="BR684" s="11"/>
      <c r="BS684" s="11"/>
      <c r="BT684" s="11"/>
      <c r="CA684" s="305"/>
      <c r="CB684" s="311"/>
      <c r="CC684" s="312"/>
    </row>
    <row r="685" spans="69:81" x14ac:dyDescent="0.25">
      <c r="BQ685" s="11"/>
      <c r="BR685" s="11"/>
      <c r="BS685" s="11"/>
      <c r="BT685" s="11"/>
      <c r="CA685" s="305"/>
      <c r="CB685" s="311"/>
      <c r="CC685" s="312"/>
    </row>
    <row r="686" spans="69:81" x14ac:dyDescent="0.25">
      <c r="BQ686" s="11"/>
      <c r="BR686" s="11"/>
      <c r="BS686" s="11"/>
      <c r="BT686" s="11"/>
      <c r="CA686" s="305"/>
      <c r="CB686" s="311"/>
      <c r="CC686" s="312"/>
    </row>
    <row r="687" spans="69:81" x14ac:dyDescent="0.25">
      <c r="BQ687" s="11"/>
      <c r="BR687" s="11"/>
      <c r="BS687" s="11"/>
      <c r="BT687" s="11"/>
      <c r="CA687" s="305"/>
      <c r="CB687" s="311"/>
      <c r="CC687" s="312"/>
    </row>
    <row r="688" spans="69:81" x14ac:dyDescent="0.25">
      <c r="BQ688" s="11"/>
      <c r="BR688" s="11"/>
      <c r="BS688" s="11"/>
      <c r="BT688" s="11"/>
      <c r="CA688" s="305"/>
      <c r="CB688" s="311"/>
      <c r="CC688" s="312"/>
    </row>
    <row r="689" spans="69:81" x14ac:dyDescent="0.25">
      <c r="BQ689" s="11"/>
      <c r="BR689" s="11"/>
      <c r="BS689" s="11"/>
      <c r="BT689" s="11"/>
      <c r="CA689" s="305"/>
      <c r="CB689" s="311"/>
      <c r="CC689" s="312"/>
    </row>
    <row r="690" spans="69:81" x14ac:dyDescent="0.25">
      <c r="BQ690" s="11"/>
      <c r="BR690" s="11"/>
      <c r="BS690" s="11"/>
      <c r="BT690" s="11"/>
      <c r="CA690" s="305"/>
      <c r="CB690" s="311"/>
      <c r="CC690" s="312"/>
    </row>
    <row r="691" spans="69:81" x14ac:dyDescent="0.25">
      <c r="BQ691" s="11"/>
      <c r="BR691" s="11"/>
      <c r="BS691" s="11"/>
      <c r="BT691" s="11"/>
      <c r="CA691" s="305"/>
      <c r="CB691" s="311"/>
      <c r="CC691" s="312"/>
    </row>
    <row r="692" spans="69:81" x14ac:dyDescent="0.25">
      <c r="BQ692" s="11"/>
      <c r="BR692" s="11"/>
      <c r="BS692" s="11"/>
      <c r="BT692" s="11"/>
      <c r="CA692" s="305"/>
      <c r="CB692" s="311"/>
      <c r="CC692" s="312"/>
    </row>
    <row r="693" spans="69:81" x14ac:dyDescent="0.25">
      <c r="BQ693" s="11"/>
      <c r="BR693" s="11"/>
      <c r="BS693" s="11"/>
      <c r="BT693" s="11"/>
      <c r="CA693" s="305"/>
      <c r="CB693" s="311"/>
      <c r="CC693" s="312"/>
    </row>
    <row r="694" spans="69:81" x14ac:dyDescent="0.25">
      <c r="BQ694" s="11"/>
      <c r="BR694" s="11"/>
      <c r="BS694" s="11"/>
      <c r="BT694" s="11"/>
      <c r="CA694" s="305"/>
      <c r="CB694" s="311"/>
      <c r="CC694" s="312"/>
    </row>
    <row r="695" spans="69:81" x14ac:dyDescent="0.25">
      <c r="BQ695" s="11"/>
      <c r="BR695" s="11"/>
      <c r="BS695" s="11"/>
      <c r="BT695" s="11"/>
      <c r="CA695" s="305"/>
      <c r="CB695" s="311"/>
      <c r="CC695" s="312"/>
    </row>
    <row r="696" spans="69:81" x14ac:dyDescent="0.25">
      <c r="BQ696" s="11"/>
      <c r="BR696" s="11"/>
      <c r="BS696" s="11"/>
      <c r="BT696" s="11"/>
      <c r="CA696" s="305"/>
      <c r="CB696" s="311"/>
      <c r="CC696" s="312"/>
    </row>
    <row r="697" spans="69:81" x14ac:dyDescent="0.25">
      <c r="BQ697" s="11"/>
      <c r="BR697" s="11"/>
      <c r="BS697" s="11"/>
      <c r="BT697" s="11"/>
      <c r="CA697" s="305"/>
      <c r="CB697" s="311"/>
      <c r="CC697" s="312"/>
    </row>
    <row r="698" spans="69:81" x14ac:dyDescent="0.25">
      <c r="BQ698" s="11"/>
      <c r="BR698" s="11"/>
      <c r="BS698" s="11"/>
      <c r="BT698" s="11"/>
      <c r="CA698" s="305"/>
      <c r="CB698" s="311"/>
      <c r="CC698" s="312"/>
    </row>
    <row r="699" spans="69:81" x14ac:dyDescent="0.25">
      <c r="BQ699" s="11"/>
      <c r="BR699" s="11"/>
      <c r="BS699" s="11"/>
      <c r="BT699" s="11"/>
      <c r="CA699" s="305"/>
      <c r="CB699" s="311"/>
      <c r="CC699" s="312"/>
    </row>
    <row r="700" spans="69:81" x14ac:dyDescent="0.25">
      <c r="BQ700" s="11"/>
      <c r="BR700" s="11"/>
      <c r="BS700" s="11"/>
      <c r="BT700" s="11"/>
      <c r="CA700" s="305"/>
      <c r="CB700" s="311"/>
      <c r="CC700" s="312"/>
    </row>
    <row r="701" spans="69:81" x14ac:dyDescent="0.25">
      <c r="BQ701" s="11"/>
      <c r="BR701" s="11"/>
      <c r="BS701" s="11"/>
      <c r="BT701" s="11"/>
      <c r="CA701" s="305"/>
      <c r="CB701" s="311"/>
      <c r="CC701" s="312"/>
    </row>
    <row r="702" spans="69:81" x14ac:dyDescent="0.25">
      <c r="BQ702" s="11"/>
      <c r="BR702" s="11"/>
      <c r="BS702" s="11"/>
      <c r="BT702" s="11"/>
      <c r="CA702" s="305"/>
      <c r="CB702" s="311"/>
      <c r="CC702" s="312"/>
    </row>
    <row r="703" spans="69:81" x14ac:dyDescent="0.25">
      <c r="BQ703" s="11"/>
      <c r="BR703" s="11"/>
      <c r="BS703" s="11"/>
      <c r="BT703" s="11"/>
      <c r="CA703" s="305"/>
      <c r="CB703" s="311"/>
      <c r="CC703" s="312"/>
    </row>
    <row r="704" spans="69:81" x14ac:dyDescent="0.25">
      <c r="BQ704" s="11"/>
      <c r="BR704" s="11"/>
      <c r="BS704" s="11"/>
      <c r="BT704" s="11"/>
      <c r="CA704" s="305"/>
      <c r="CB704" s="311"/>
      <c r="CC704" s="312"/>
    </row>
    <row r="705" spans="69:81" x14ac:dyDescent="0.25">
      <c r="BQ705" s="11"/>
      <c r="BR705" s="11"/>
      <c r="BS705" s="11"/>
      <c r="BT705" s="11"/>
      <c r="CA705" s="305"/>
      <c r="CB705" s="311"/>
      <c r="CC705" s="312"/>
    </row>
    <row r="706" spans="69:81" x14ac:dyDescent="0.25">
      <c r="BQ706" s="11"/>
      <c r="BR706" s="11"/>
      <c r="BS706" s="11"/>
      <c r="BT706" s="11"/>
      <c r="CA706" s="305"/>
      <c r="CB706" s="311"/>
      <c r="CC706" s="312"/>
    </row>
    <row r="707" spans="69:81" x14ac:dyDescent="0.25">
      <c r="BQ707" s="11"/>
      <c r="BR707" s="11"/>
      <c r="BS707" s="11"/>
      <c r="BT707" s="11"/>
      <c r="CA707" s="305"/>
      <c r="CB707" s="311"/>
      <c r="CC707" s="312"/>
    </row>
    <row r="708" spans="69:81" x14ac:dyDescent="0.25">
      <c r="BQ708" s="11"/>
      <c r="BR708" s="11"/>
      <c r="BS708" s="11"/>
      <c r="BT708" s="11"/>
      <c r="CA708" s="305"/>
      <c r="CB708" s="311"/>
      <c r="CC708" s="312"/>
    </row>
    <row r="709" spans="69:81" x14ac:dyDescent="0.25">
      <c r="BQ709" s="11"/>
      <c r="BR709" s="11"/>
      <c r="BS709" s="11"/>
      <c r="BT709" s="11"/>
      <c r="CA709" s="305"/>
      <c r="CB709" s="311"/>
      <c r="CC709" s="312"/>
    </row>
    <row r="710" spans="69:81" x14ac:dyDescent="0.25">
      <c r="BQ710" s="11"/>
      <c r="BR710" s="11"/>
      <c r="BS710" s="11"/>
      <c r="BT710" s="11"/>
      <c r="CA710" s="305"/>
      <c r="CB710" s="311"/>
      <c r="CC710" s="312"/>
    </row>
    <row r="711" spans="69:81" x14ac:dyDescent="0.25">
      <c r="BQ711" s="11"/>
      <c r="BR711" s="11"/>
      <c r="BS711" s="11"/>
      <c r="BT711" s="11"/>
      <c r="CA711" s="305"/>
      <c r="CB711" s="311"/>
      <c r="CC711" s="312"/>
    </row>
    <row r="712" spans="69:81" x14ac:dyDescent="0.25">
      <c r="BQ712" s="11"/>
      <c r="BR712" s="11"/>
      <c r="BS712" s="11"/>
      <c r="BT712" s="11"/>
      <c r="CA712" s="305"/>
      <c r="CB712" s="311"/>
      <c r="CC712" s="312"/>
    </row>
    <row r="713" spans="69:81" x14ac:dyDescent="0.25">
      <c r="BQ713" s="11"/>
      <c r="BR713" s="11"/>
      <c r="BS713" s="11"/>
      <c r="BT713" s="11"/>
      <c r="CA713" s="305"/>
      <c r="CB713" s="311"/>
      <c r="CC713" s="312"/>
    </row>
    <row r="714" spans="69:81" x14ac:dyDescent="0.25">
      <c r="BQ714" s="11"/>
      <c r="BR714" s="11"/>
      <c r="BS714" s="11"/>
      <c r="BT714" s="11"/>
      <c r="CA714" s="305"/>
      <c r="CB714" s="311"/>
      <c r="CC714" s="312"/>
    </row>
    <row r="715" spans="69:81" x14ac:dyDescent="0.25">
      <c r="BQ715" s="11"/>
      <c r="BR715" s="11"/>
      <c r="BS715" s="11"/>
      <c r="BT715" s="11"/>
      <c r="CA715" s="305"/>
      <c r="CB715" s="311"/>
      <c r="CC715" s="312"/>
    </row>
    <row r="716" spans="69:81" x14ac:dyDescent="0.25">
      <c r="BQ716" s="11"/>
      <c r="BR716" s="11"/>
      <c r="BS716" s="11"/>
      <c r="BT716" s="11"/>
      <c r="CA716" s="305"/>
      <c r="CB716" s="311"/>
      <c r="CC716" s="312"/>
    </row>
    <row r="717" spans="69:81" x14ac:dyDescent="0.25">
      <c r="BQ717" s="11"/>
      <c r="BR717" s="11"/>
      <c r="BS717" s="11"/>
      <c r="BT717" s="11"/>
      <c r="CA717" s="305"/>
      <c r="CB717" s="311"/>
      <c r="CC717" s="312"/>
    </row>
    <row r="718" spans="69:81" x14ac:dyDescent="0.25">
      <c r="BQ718" s="11"/>
      <c r="BR718" s="11"/>
      <c r="BS718" s="11"/>
      <c r="BT718" s="11"/>
      <c r="CA718" s="305"/>
      <c r="CB718" s="311"/>
      <c r="CC718" s="312"/>
    </row>
    <row r="719" spans="69:81" x14ac:dyDescent="0.25">
      <c r="BQ719" s="11"/>
      <c r="BR719" s="11"/>
      <c r="BS719" s="11"/>
      <c r="BT719" s="11"/>
      <c r="CA719" s="305"/>
      <c r="CB719" s="311"/>
      <c r="CC719" s="312"/>
    </row>
    <row r="720" spans="69:81" x14ac:dyDescent="0.25">
      <c r="BQ720" s="11"/>
      <c r="BR720" s="11"/>
      <c r="BS720" s="11"/>
      <c r="BT720" s="11"/>
      <c r="CA720" s="305"/>
      <c r="CB720" s="311"/>
      <c r="CC720" s="312"/>
    </row>
    <row r="721" spans="69:81" x14ac:dyDescent="0.25">
      <c r="BQ721" s="11"/>
      <c r="BR721" s="11"/>
      <c r="BS721" s="11"/>
      <c r="BT721" s="11"/>
      <c r="CA721" s="305"/>
      <c r="CB721" s="311"/>
      <c r="CC721" s="312"/>
    </row>
    <row r="722" spans="69:81" x14ac:dyDescent="0.25">
      <c r="BQ722" s="11"/>
      <c r="BR722" s="11"/>
      <c r="BS722" s="11"/>
      <c r="BT722" s="11"/>
      <c r="CA722" s="305"/>
      <c r="CB722" s="311"/>
      <c r="CC722" s="312"/>
    </row>
    <row r="723" spans="69:81" x14ac:dyDescent="0.25">
      <c r="BQ723" s="11"/>
      <c r="BR723" s="11"/>
      <c r="BS723" s="11"/>
      <c r="BT723" s="11"/>
      <c r="CA723" s="305"/>
      <c r="CB723" s="311"/>
      <c r="CC723" s="312"/>
    </row>
    <row r="724" spans="69:81" x14ac:dyDescent="0.25">
      <c r="BQ724" s="11"/>
      <c r="BR724" s="11"/>
      <c r="BS724" s="11"/>
      <c r="BT724" s="11"/>
      <c r="CA724" s="305"/>
      <c r="CB724" s="311"/>
      <c r="CC724" s="312"/>
    </row>
    <row r="725" spans="69:81" x14ac:dyDescent="0.25">
      <c r="BQ725" s="11"/>
      <c r="BR725" s="11"/>
      <c r="BS725" s="11"/>
      <c r="BT725" s="11"/>
      <c r="CA725" s="305"/>
      <c r="CB725" s="311"/>
      <c r="CC725" s="312"/>
    </row>
    <row r="726" spans="69:81" x14ac:dyDescent="0.25">
      <c r="BQ726" s="11"/>
      <c r="BR726" s="11"/>
      <c r="BS726" s="11"/>
      <c r="BT726" s="11"/>
      <c r="CA726" s="305"/>
      <c r="CB726" s="311"/>
      <c r="CC726" s="312"/>
    </row>
    <row r="727" spans="69:81" x14ac:dyDescent="0.25">
      <c r="BQ727" s="11"/>
      <c r="BR727" s="11"/>
      <c r="BS727" s="11"/>
      <c r="BT727" s="11"/>
      <c r="CA727" s="305"/>
      <c r="CB727" s="311"/>
      <c r="CC727" s="312"/>
    </row>
    <row r="728" spans="69:81" x14ac:dyDescent="0.25">
      <c r="BQ728" s="11"/>
      <c r="BR728" s="11"/>
      <c r="BS728" s="11"/>
      <c r="BT728" s="11"/>
      <c r="CA728" s="305"/>
      <c r="CB728" s="311"/>
      <c r="CC728" s="312"/>
    </row>
    <row r="729" spans="69:81" x14ac:dyDescent="0.25">
      <c r="BQ729" s="11"/>
      <c r="BR729" s="11"/>
      <c r="BS729" s="11"/>
      <c r="BT729" s="11"/>
      <c r="CA729" s="305"/>
      <c r="CB729" s="311"/>
      <c r="CC729" s="312"/>
    </row>
    <row r="730" spans="69:81" x14ac:dyDescent="0.25">
      <c r="BQ730" s="11"/>
      <c r="BR730" s="11"/>
      <c r="BS730" s="11"/>
      <c r="BT730" s="11"/>
      <c r="CA730" s="305"/>
      <c r="CB730" s="311"/>
      <c r="CC730" s="312"/>
    </row>
    <row r="731" spans="69:81" x14ac:dyDescent="0.25">
      <c r="BQ731" s="11"/>
      <c r="BR731" s="11"/>
      <c r="BS731" s="11"/>
      <c r="BT731" s="11"/>
      <c r="CA731" s="305"/>
      <c r="CB731" s="311"/>
      <c r="CC731" s="312"/>
    </row>
    <row r="732" spans="69:81" x14ac:dyDescent="0.25">
      <c r="BQ732" s="11"/>
      <c r="BR732" s="11"/>
      <c r="BS732" s="11"/>
      <c r="BT732" s="11"/>
      <c r="CA732" s="305"/>
      <c r="CB732" s="311"/>
      <c r="CC732" s="312"/>
    </row>
    <row r="733" spans="69:81" x14ac:dyDescent="0.25">
      <c r="BQ733" s="11"/>
      <c r="BR733" s="11"/>
      <c r="BS733" s="11"/>
      <c r="BT733" s="11"/>
      <c r="CA733" s="305"/>
      <c r="CB733" s="311"/>
      <c r="CC733" s="312"/>
    </row>
    <row r="734" spans="69:81" x14ac:dyDescent="0.25">
      <c r="BQ734" s="11"/>
      <c r="BR734" s="11"/>
      <c r="BS734" s="11"/>
      <c r="BT734" s="11"/>
      <c r="CA734" s="305"/>
      <c r="CB734" s="311"/>
      <c r="CC734" s="312"/>
    </row>
    <row r="735" spans="69:81" x14ac:dyDescent="0.25">
      <c r="BQ735" s="11"/>
      <c r="BR735" s="11"/>
      <c r="BS735" s="11"/>
      <c r="BT735" s="11"/>
      <c r="CA735" s="305"/>
      <c r="CB735" s="311"/>
      <c r="CC735" s="312"/>
    </row>
    <row r="736" spans="69:81" x14ac:dyDescent="0.25">
      <c r="BQ736" s="11"/>
      <c r="BR736" s="11"/>
      <c r="BS736" s="11"/>
      <c r="BT736" s="11"/>
      <c r="CA736" s="305"/>
      <c r="CB736" s="311"/>
      <c r="CC736" s="312"/>
    </row>
    <row r="737" spans="69:81" x14ac:dyDescent="0.25">
      <c r="BQ737" s="11"/>
      <c r="BR737" s="11"/>
      <c r="BS737" s="11"/>
      <c r="BT737" s="11"/>
      <c r="CA737" s="305"/>
      <c r="CB737" s="311"/>
      <c r="CC737" s="312"/>
    </row>
    <row r="738" spans="69:81" x14ac:dyDescent="0.25">
      <c r="BQ738" s="11"/>
      <c r="BR738" s="11"/>
      <c r="BS738" s="11"/>
      <c r="BT738" s="11"/>
      <c r="CA738" s="305"/>
      <c r="CB738" s="311"/>
      <c r="CC738" s="312"/>
    </row>
    <row r="739" spans="69:81" x14ac:dyDescent="0.25">
      <c r="BQ739" s="11"/>
      <c r="BR739" s="11"/>
      <c r="BS739" s="11"/>
      <c r="BT739" s="11"/>
      <c r="CA739" s="305"/>
      <c r="CB739" s="311"/>
      <c r="CC739" s="312"/>
    </row>
    <row r="740" spans="69:81" x14ac:dyDescent="0.25">
      <c r="BQ740" s="11"/>
      <c r="BR740" s="11"/>
      <c r="BS740" s="11"/>
      <c r="BT740" s="11"/>
      <c r="CA740" s="305"/>
      <c r="CB740" s="311"/>
      <c r="CC740" s="312"/>
    </row>
    <row r="741" spans="69:81" x14ac:dyDescent="0.25">
      <c r="BQ741" s="11"/>
      <c r="BR741" s="11"/>
      <c r="BS741" s="11"/>
      <c r="BT741" s="11"/>
      <c r="CA741" s="305"/>
      <c r="CB741" s="311"/>
      <c r="CC741" s="312"/>
    </row>
    <row r="742" spans="69:81" x14ac:dyDescent="0.25">
      <c r="BQ742" s="11"/>
      <c r="BR742" s="11"/>
      <c r="BS742" s="11"/>
      <c r="BT742" s="11"/>
      <c r="CA742" s="305"/>
      <c r="CB742" s="311"/>
      <c r="CC742" s="312"/>
    </row>
    <row r="743" spans="69:81" x14ac:dyDescent="0.25">
      <c r="BQ743" s="11"/>
      <c r="BR743" s="11"/>
      <c r="BS743" s="11"/>
      <c r="BT743" s="11"/>
      <c r="CA743" s="305"/>
      <c r="CB743" s="311"/>
      <c r="CC743" s="312"/>
    </row>
    <row r="744" spans="69:81" x14ac:dyDescent="0.25">
      <c r="BQ744" s="11"/>
      <c r="BR744" s="11"/>
      <c r="BS744" s="11"/>
      <c r="BT744" s="11"/>
      <c r="CA744" s="305"/>
      <c r="CB744" s="311"/>
      <c r="CC744" s="312"/>
    </row>
    <row r="745" spans="69:81" x14ac:dyDescent="0.25">
      <c r="BQ745" s="11"/>
      <c r="BR745" s="11"/>
      <c r="BS745" s="11"/>
      <c r="BT745" s="11"/>
      <c r="CA745" s="305"/>
      <c r="CB745" s="311"/>
      <c r="CC745" s="312"/>
    </row>
    <row r="746" spans="69:81" x14ac:dyDescent="0.25">
      <c r="BQ746" s="11"/>
      <c r="BR746" s="11"/>
      <c r="BS746" s="11"/>
      <c r="BT746" s="11"/>
      <c r="CA746" s="305"/>
      <c r="CB746" s="311"/>
      <c r="CC746" s="312"/>
    </row>
    <row r="747" spans="69:81" x14ac:dyDescent="0.25">
      <c r="BQ747" s="11"/>
      <c r="BR747" s="11"/>
      <c r="BS747" s="11"/>
      <c r="BT747" s="11"/>
      <c r="CA747" s="305"/>
      <c r="CB747" s="311"/>
      <c r="CC747" s="312"/>
    </row>
    <row r="748" spans="69:81" x14ac:dyDescent="0.25">
      <c r="BQ748" s="11"/>
      <c r="BR748" s="11"/>
      <c r="BS748" s="11"/>
      <c r="BT748" s="11"/>
      <c r="CA748" s="305"/>
      <c r="CB748" s="311"/>
      <c r="CC748" s="312"/>
    </row>
    <row r="749" spans="69:81" x14ac:dyDescent="0.25">
      <c r="BQ749" s="11"/>
      <c r="BR749" s="11"/>
      <c r="BS749" s="11"/>
      <c r="BT749" s="11"/>
      <c r="CA749" s="305"/>
      <c r="CB749" s="311"/>
      <c r="CC749" s="312"/>
    </row>
    <row r="750" spans="69:81" x14ac:dyDescent="0.25">
      <c r="BQ750" s="11"/>
      <c r="BR750" s="11"/>
      <c r="BS750" s="11"/>
      <c r="BT750" s="11"/>
      <c r="CA750" s="305"/>
      <c r="CB750" s="311"/>
      <c r="CC750" s="312"/>
    </row>
    <row r="751" spans="69:81" x14ac:dyDescent="0.25">
      <c r="BQ751" s="11"/>
      <c r="BR751" s="11"/>
      <c r="BS751" s="11"/>
      <c r="BT751" s="11"/>
      <c r="CA751" s="305"/>
      <c r="CB751" s="311"/>
      <c r="CC751" s="312"/>
    </row>
    <row r="752" spans="69:81" x14ac:dyDescent="0.25">
      <c r="BQ752" s="11"/>
      <c r="BR752" s="11"/>
      <c r="BS752" s="11"/>
      <c r="BT752" s="11"/>
      <c r="CA752" s="305"/>
      <c r="CB752" s="311"/>
      <c r="CC752" s="312"/>
    </row>
    <row r="753" spans="69:81" x14ac:dyDescent="0.25">
      <c r="BQ753" s="11"/>
      <c r="BR753" s="11"/>
      <c r="BS753" s="11"/>
      <c r="BT753" s="11"/>
      <c r="CA753" s="305"/>
      <c r="CB753" s="311"/>
      <c r="CC753" s="312"/>
    </row>
    <row r="754" spans="69:81" x14ac:dyDescent="0.25">
      <c r="BQ754" s="11"/>
      <c r="BR754" s="11"/>
      <c r="BS754" s="11"/>
      <c r="BT754" s="11"/>
      <c r="CA754" s="305"/>
      <c r="CB754" s="311"/>
      <c r="CC754" s="312"/>
    </row>
    <row r="755" spans="69:81" x14ac:dyDescent="0.25">
      <c r="BQ755" s="11"/>
      <c r="BR755" s="11"/>
      <c r="BS755" s="11"/>
      <c r="BT755" s="11"/>
      <c r="CA755" s="305"/>
      <c r="CB755" s="311"/>
      <c r="CC755" s="312"/>
    </row>
    <row r="756" spans="69:81" x14ac:dyDescent="0.25">
      <c r="BQ756" s="11"/>
      <c r="BR756" s="11"/>
      <c r="BS756" s="11"/>
      <c r="BT756" s="11"/>
      <c r="CA756" s="305"/>
      <c r="CB756" s="311"/>
      <c r="CC756" s="312"/>
    </row>
    <row r="757" spans="69:81" x14ac:dyDescent="0.25">
      <c r="BQ757" s="11"/>
      <c r="BR757" s="11"/>
      <c r="BS757" s="11"/>
      <c r="BT757" s="11"/>
      <c r="CA757" s="305"/>
      <c r="CB757" s="311"/>
      <c r="CC757" s="312"/>
    </row>
    <row r="758" spans="69:81" x14ac:dyDescent="0.25">
      <c r="BQ758" s="11"/>
      <c r="BR758" s="11"/>
      <c r="BS758" s="11"/>
      <c r="BT758" s="11"/>
      <c r="CA758" s="305"/>
      <c r="CB758" s="311"/>
      <c r="CC758" s="312"/>
    </row>
    <row r="759" spans="69:81" x14ac:dyDescent="0.25">
      <c r="BQ759" s="11"/>
      <c r="BR759" s="11"/>
      <c r="BS759" s="11"/>
      <c r="BT759" s="11"/>
      <c r="CA759" s="305"/>
      <c r="CB759" s="311"/>
      <c r="CC759" s="312"/>
    </row>
    <row r="760" spans="69:81" x14ac:dyDescent="0.25">
      <c r="BQ760" s="11"/>
      <c r="BR760" s="11"/>
      <c r="BS760" s="11"/>
      <c r="BT760" s="11"/>
      <c r="CA760" s="305"/>
      <c r="CB760" s="311"/>
      <c r="CC760" s="312"/>
    </row>
    <row r="761" spans="69:81" x14ac:dyDescent="0.25">
      <c r="BQ761" s="11"/>
      <c r="BR761" s="11"/>
      <c r="BS761" s="11"/>
      <c r="BT761" s="11"/>
      <c r="CA761" s="305"/>
      <c r="CB761" s="311"/>
      <c r="CC761" s="312"/>
    </row>
    <row r="762" spans="69:81" x14ac:dyDescent="0.25">
      <c r="BQ762" s="11"/>
      <c r="BR762" s="11"/>
      <c r="BS762" s="11"/>
      <c r="BT762" s="11"/>
      <c r="CA762" s="305"/>
      <c r="CB762" s="311"/>
      <c r="CC762" s="312"/>
    </row>
    <row r="763" spans="69:81" x14ac:dyDescent="0.25">
      <c r="BQ763" s="11"/>
      <c r="BR763" s="11"/>
      <c r="BS763" s="11"/>
      <c r="BT763" s="11"/>
      <c r="CA763" s="305"/>
      <c r="CB763" s="311"/>
      <c r="CC763" s="312"/>
    </row>
    <row r="764" spans="69:81" x14ac:dyDescent="0.25">
      <c r="BQ764" s="11"/>
      <c r="BR764" s="11"/>
      <c r="BS764" s="11"/>
      <c r="BT764" s="11"/>
      <c r="CA764" s="305"/>
      <c r="CB764" s="311"/>
      <c r="CC764" s="312"/>
    </row>
    <row r="765" spans="69:81" x14ac:dyDescent="0.25">
      <c r="BQ765" s="11"/>
      <c r="BR765" s="11"/>
      <c r="BS765" s="11"/>
      <c r="BT765" s="11"/>
      <c r="CA765" s="305"/>
      <c r="CB765" s="311"/>
      <c r="CC765" s="312"/>
    </row>
    <row r="766" spans="69:81" x14ac:dyDescent="0.25">
      <c r="BQ766" s="11"/>
      <c r="BR766" s="11"/>
      <c r="BS766" s="11"/>
      <c r="BT766" s="11"/>
      <c r="CA766" s="305"/>
      <c r="CB766" s="311"/>
      <c r="CC766" s="312"/>
    </row>
    <row r="767" spans="69:81" x14ac:dyDescent="0.25">
      <c r="BQ767" s="11"/>
      <c r="BR767" s="11"/>
      <c r="BS767" s="11"/>
      <c r="BT767" s="11"/>
      <c r="CA767" s="305"/>
      <c r="CB767" s="311"/>
      <c r="CC767" s="312"/>
    </row>
    <row r="768" spans="69:81" x14ac:dyDescent="0.25">
      <c r="BQ768" s="11"/>
      <c r="BR768" s="11"/>
      <c r="BS768" s="11"/>
      <c r="BT768" s="11"/>
      <c r="CA768" s="305"/>
      <c r="CB768" s="311"/>
      <c r="CC768" s="312"/>
    </row>
    <row r="769" spans="69:81" x14ac:dyDescent="0.25">
      <c r="BQ769" s="11"/>
      <c r="BR769" s="11"/>
      <c r="BS769" s="11"/>
      <c r="BT769" s="11"/>
      <c r="CA769" s="305"/>
      <c r="CB769" s="311"/>
      <c r="CC769" s="312"/>
    </row>
    <row r="770" spans="69:81" x14ac:dyDescent="0.25">
      <c r="BQ770" s="11"/>
      <c r="BR770" s="11"/>
      <c r="BS770" s="11"/>
      <c r="BT770" s="11"/>
      <c r="CA770" s="305"/>
      <c r="CB770" s="311"/>
      <c r="CC770" s="312"/>
    </row>
    <row r="771" spans="69:81" x14ac:dyDescent="0.25">
      <c r="BQ771" s="11"/>
      <c r="BR771" s="11"/>
      <c r="BS771" s="11"/>
      <c r="BT771" s="11"/>
      <c r="CA771" s="305"/>
      <c r="CB771" s="311"/>
      <c r="CC771" s="312"/>
    </row>
    <row r="772" spans="69:81" x14ac:dyDescent="0.25">
      <c r="BQ772" s="11"/>
      <c r="BR772" s="11"/>
      <c r="BS772" s="11"/>
      <c r="BT772" s="11"/>
      <c r="CA772" s="305"/>
      <c r="CB772" s="311"/>
      <c r="CC772" s="312"/>
    </row>
    <row r="773" spans="69:81" x14ac:dyDescent="0.25">
      <c r="BQ773" s="11"/>
      <c r="BR773" s="11"/>
      <c r="BS773" s="11"/>
      <c r="BT773" s="11"/>
      <c r="CA773" s="305"/>
      <c r="CB773" s="311"/>
      <c r="CC773" s="312"/>
    </row>
    <row r="774" spans="69:81" x14ac:dyDescent="0.25">
      <c r="BQ774" s="11"/>
      <c r="BR774" s="11"/>
      <c r="BS774" s="11"/>
      <c r="BT774" s="11"/>
      <c r="CA774" s="305"/>
      <c r="CB774" s="311"/>
      <c r="CC774" s="312"/>
    </row>
    <row r="775" spans="69:81" x14ac:dyDescent="0.25">
      <c r="BQ775" s="11"/>
      <c r="BR775" s="11"/>
      <c r="BS775" s="11"/>
      <c r="BT775" s="11"/>
      <c r="CA775" s="305"/>
      <c r="CB775" s="311"/>
      <c r="CC775" s="312"/>
    </row>
    <row r="776" spans="69:81" x14ac:dyDescent="0.25">
      <c r="BQ776" s="11"/>
      <c r="BR776" s="11"/>
      <c r="BS776" s="11"/>
      <c r="BT776" s="11"/>
      <c r="CA776" s="305"/>
      <c r="CB776" s="311"/>
      <c r="CC776" s="312"/>
    </row>
    <row r="777" spans="69:81" x14ac:dyDescent="0.25">
      <c r="BQ777" s="11"/>
      <c r="BR777" s="11"/>
      <c r="BS777" s="11"/>
      <c r="BT777" s="11"/>
      <c r="CA777" s="305"/>
      <c r="CB777" s="311"/>
      <c r="CC777" s="312"/>
    </row>
    <row r="778" spans="69:81" x14ac:dyDescent="0.25">
      <c r="BQ778" s="11"/>
      <c r="BR778" s="11"/>
      <c r="BS778" s="11"/>
      <c r="BT778" s="11"/>
      <c r="CA778" s="305"/>
      <c r="CB778" s="311"/>
      <c r="CC778" s="312"/>
    </row>
    <row r="779" spans="69:81" x14ac:dyDescent="0.25">
      <c r="BQ779" s="11"/>
      <c r="BR779" s="11"/>
      <c r="BS779" s="11"/>
      <c r="BT779" s="11"/>
      <c r="CA779" s="305"/>
      <c r="CB779" s="311"/>
      <c r="CC779" s="312"/>
    </row>
    <row r="780" spans="69:81" x14ac:dyDescent="0.25">
      <c r="BQ780" s="11"/>
      <c r="BR780" s="11"/>
      <c r="BS780" s="11"/>
      <c r="BT780" s="11"/>
      <c r="CA780" s="305"/>
      <c r="CB780" s="311"/>
      <c r="CC780" s="312"/>
    </row>
    <row r="781" spans="69:81" x14ac:dyDescent="0.25">
      <c r="BQ781" s="11"/>
      <c r="BR781" s="11"/>
      <c r="BS781" s="11"/>
      <c r="BT781" s="11"/>
      <c r="CA781" s="305"/>
      <c r="CB781" s="311"/>
      <c r="CC781" s="312"/>
    </row>
    <row r="782" spans="69:81" x14ac:dyDescent="0.25">
      <c r="BQ782" s="11"/>
      <c r="BR782" s="11"/>
      <c r="BS782" s="11"/>
      <c r="BT782" s="11"/>
      <c r="CA782" s="305"/>
      <c r="CB782" s="311"/>
      <c r="CC782" s="312"/>
    </row>
    <row r="783" spans="69:81" x14ac:dyDescent="0.25">
      <c r="BQ783" s="11"/>
      <c r="BR783" s="11"/>
      <c r="BS783" s="11"/>
      <c r="BT783" s="11"/>
      <c r="CA783" s="305"/>
      <c r="CB783" s="311"/>
      <c r="CC783" s="312"/>
    </row>
    <row r="784" spans="69:81" x14ac:dyDescent="0.25">
      <c r="BQ784" s="11"/>
      <c r="BR784" s="11"/>
      <c r="BS784" s="11"/>
      <c r="BT784" s="11"/>
      <c r="CA784" s="305"/>
      <c r="CB784" s="311"/>
      <c r="CC784" s="312"/>
    </row>
    <row r="785" spans="69:81" x14ac:dyDescent="0.25">
      <c r="BQ785" s="11"/>
      <c r="BR785" s="11"/>
      <c r="BS785" s="11"/>
      <c r="BT785" s="11"/>
      <c r="CA785" s="305"/>
      <c r="CB785" s="311"/>
      <c r="CC785" s="312"/>
    </row>
    <row r="786" spans="69:81" x14ac:dyDescent="0.25">
      <c r="BQ786" s="11"/>
      <c r="BR786" s="11"/>
      <c r="BS786" s="11"/>
      <c r="BT786" s="11"/>
      <c r="CA786" s="305"/>
      <c r="CB786" s="311"/>
      <c r="CC786" s="312"/>
    </row>
    <row r="787" spans="69:81" x14ac:dyDescent="0.25">
      <c r="BQ787" s="11"/>
      <c r="BR787" s="11"/>
      <c r="BS787" s="11"/>
      <c r="BT787" s="11"/>
      <c r="CA787" s="305"/>
      <c r="CB787" s="311"/>
      <c r="CC787" s="312"/>
    </row>
    <row r="788" spans="69:81" x14ac:dyDescent="0.25">
      <c r="BQ788" s="11"/>
      <c r="BR788" s="11"/>
      <c r="BS788" s="11"/>
      <c r="BT788" s="11"/>
      <c r="CA788" s="305"/>
      <c r="CB788" s="311"/>
      <c r="CC788" s="312"/>
    </row>
    <row r="789" spans="69:81" x14ac:dyDescent="0.25">
      <c r="BQ789" s="11"/>
      <c r="BR789" s="11"/>
      <c r="BS789" s="11"/>
      <c r="BT789" s="11"/>
      <c r="CA789" s="305"/>
      <c r="CB789" s="311"/>
      <c r="CC789" s="312"/>
    </row>
    <row r="790" spans="69:81" x14ac:dyDescent="0.25">
      <c r="BQ790" s="11"/>
      <c r="BR790" s="11"/>
      <c r="BS790" s="11"/>
      <c r="BT790" s="11"/>
      <c r="CA790" s="305"/>
      <c r="CB790" s="311"/>
      <c r="CC790" s="312"/>
    </row>
    <row r="791" spans="69:81" x14ac:dyDescent="0.25">
      <c r="BQ791" s="11"/>
      <c r="BR791" s="11"/>
      <c r="BS791" s="11"/>
      <c r="BT791" s="11"/>
      <c r="CA791" s="305"/>
      <c r="CB791" s="311"/>
      <c r="CC791" s="312"/>
    </row>
    <row r="792" spans="69:81" x14ac:dyDescent="0.25">
      <c r="BQ792" s="11"/>
      <c r="BR792" s="11"/>
      <c r="BS792" s="11"/>
      <c r="BT792" s="11"/>
      <c r="CA792" s="305"/>
      <c r="CB792" s="311"/>
      <c r="CC792" s="312"/>
    </row>
    <row r="793" spans="69:81" x14ac:dyDescent="0.25">
      <c r="BQ793" s="11"/>
      <c r="BR793" s="11"/>
      <c r="BS793" s="11"/>
      <c r="BT793" s="11"/>
      <c r="CA793" s="305"/>
      <c r="CB793" s="311"/>
      <c r="CC793" s="312"/>
    </row>
    <row r="794" spans="69:81" x14ac:dyDescent="0.25">
      <c r="BQ794" s="11"/>
      <c r="BR794" s="11"/>
      <c r="BS794" s="11"/>
      <c r="BT794" s="11"/>
      <c r="CA794" s="305"/>
      <c r="CB794" s="311"/>
      <c r="CC794" s="312"/>
    </row>
    <row r="795" spans="69:81" x14ac:dyDescent="0.25">
      <c r="BQ795" s="11"/>
      <c r="BR795" s="11"/>
      <c r="BS795" s="11"/>
      <c r="BT795" s="11"/>
      <c r="CA795" s="305"/>
      <c r="CB795" s="311"/>
      <c r="CC795" s="312"/>
    </row>
    <row r="796" spans="69:81" x14ac:dyDescent="0.25">
      <c r="BQ796" s="11"/>
      <c r="BR796" s="11"/>
      <c r="BS796" s="11"/>
      <c r="BT796" s="11"/>
      <c r="CA796" s="305"/>
      <c r="CB796" s="311"/>
      <c r="CC796" s="312"/>
    </row>
    <row r="797" spans="69:81" x14ac:dyDescent="0.25">
      <c r="BQ797" s="11"/>
      <c r="BR797" s="11"/>
      <c r="BS797" s="11"/>
      <c r="BT797" s="11"/>
      <c r="CA797" s="305"/>
      <c r="CB797" s="311"/>
      <c r="CC797" s="312"/>
    </row>
    <row r="798" spans="69:81" x14ac:dyDescent="0.25">
      <c r="BQ798" s="11"/>
      <c r="BR798" s="11"/>
      <c r="BS798" s="11"/>
      <c r="BT798" s="11"/>
      <c r="CA798" s="305"/>
      <c r="CB798" s="311"/>
      <c r="CC798" s="312"/>
    </row>
    <row r="799" spans="69:81" x14ac:dyDescent="0.25">
      <c r="BQ799" s="11"/>
      <c r="BR799" s="11"/>
      <c r="BS799" s="11"/>
      <c r="BT799" s="11"/>
      <c r="CA799" s="305"/>
      <c r="CB799" s="311"/>
      <c r="CC799" s="312"/>
    </row>
    <row r="800" spans="69:81" x14ac:dyDescent="0.25">
      <c r="BQ800" s="11"/>
      <c r="BR800" s="11"/>
      <c r="BS800" s="11"/>
      <c r="BT800" s="11"/>
      <c r="CA800" s="305"/>
      <c r="CB800" s="311"/>
      <c r="CC800" s="312"/>
    </row>
    <row r="801" spans="69:81" x14ac:dyDescent="0.25">
      <c r="BQ801" s="11"/>
      <c r="BR801" s="11"/>
      <c r="BS801" s="11"/>
      <c r="BT801" s="11"/>
      <c r="CA801" s="305"/>
      <c r="CB801" s="311"/>
      <c r="CC801" s="312"/>
    </row>
    <row r="802" spans="69:81" x14ac:dyDescent="0.25">
      <c r="BQ802" s="11"/>
      <c r="BR802" s="11"/>
      <c r="BS802" s="11"/>
      <c r="BT802" s="11"/>
      <c r="CA802" s="305"/>
      <c r="CB802" s="311"/>
      <c r="CC802" s="312"/>
    </row>
    <row r="803" spans="69:81" x14ac:dyDescent="0.25">
      <c r="BQ803" s="11"/>
      <c r="BR803" s="11"/>
      <c r="BS803" s="11"/>
      <c r="BT803" s="11"/>
      <c r="CA803" s="305"/>
      <c r="CB803" s="311"/>
      <c r="CC803" s="312"/>
    </row>
    <row r="804" spans="69:81" x14ac:dyDescent="0.25">
      <c r="BQ804" s="11"/>
      <c r="BR804" s="11"/>
      <c r="BS804" s="11"/>
      <c r="BT804" s="11"/>
      <c r="CA804" s="305"/>
      <c r="CB804" s="311"/>
      <c r="CC804" s="312"/>
    </row>
    <row r="805" spans="69:81" x14ac:dyDescent="0.25">
      <c r="BQ805" s="11"/>
      <c r="BR805" s="11"/>
      <c r="BS805" s="11"/>
      <c r="BT805" s="11"/>
      <c r="CA805" s="305"/>
      <c r="CB805" s="311"/>
      <c r="CC805" s="312"/>
    </row>
    <row r="806" spans="69:81" x14ac:dyDescent="0.25">
      <c r="BQ806" s="11"/>
      <c r="BR806" s="11"/>
      <c r="BS806" s="11"/>
      <c r="BT806" s="11"/>
      <c r="CA806" s="305"/>
      <c r="CB806" s="311"/>
      <c r="CC806" s="312"/>
    </row>
    <row r="807" spans="69:81" x14ac:dyDescent="0.25">
      <c r="BQ807" s="11"/>
      <c r="BR807" s="11"/>
      <c r="BS807" s="11"/>
      <c r="BT807" s="11"/>
      <c r="CA807" s="305"/>
      <c r="CB807" s="311"/>
      <c r="CC807" s="312"/>
    </row>
    <row r="808" spans="69:81" x14ac:dyDescent="0.25">
      <c r="BQ808" s="11"/>
      <c r="BR808" s="11"/>
      <c r="BS808" s="11"/>
      <c r="BT808" s="11"/>
      <c r="CA808" s="305"/>
      <c r="CB808" s="311"/>
      <c r="CC808" s="312"/>
    </row>
    <row r="809" spans="69:81" x14ac:dyDescent="0.25">
      <c r="BQ809" s="11"/>
      <c r="BR809" s="11"/>
      <c r="BS809" s="11"/>
      <c r="BT809" s="11"/>
      <c r="CA809" s="305"/>
      <c r="CB809" s="311"/>
      <c r="CC809" s="312"/>
    </row>
    <row r="810" spans="69:81" x14ac:dyDescent="0.25">
      <c r="BQ810" s="11"/>
      <c r="BR810" s="11"/>
      <c r="BS810" s="11"/>
      <c r="BT810" s="11"/>
      <c r="CA810" s="305"/>
      <c r="CB810" s="311"/>
      <c r="CC810" s="312"/>
    </row>
    <row r="811" spans="69:81" x14ac:dyDescent="0.25">
      <c r="BQ811" s="11"/>
      <c r="BR811" s="11"/>
      <c r="BS811" s="11"/>
      <c r="BT811" s="11"/>
      <c r="CA811" s="305"/>
      <c r="CB811" s="311"/>
      <c r="CC811" s="312"/>
    </row>
    <row r="812" spans="69:81" x14ac:dyDescent="0.25">
      <c r="BQ812" s="11"/>
      <c r="BR812" s="11"/>
      <c r="BS812" s="11"/>
      <c r="BT812" s="11"/>
      <c r="CA812" s="305"/>
      <c r="CB812" s="311"/>
      <c r="CC812" s="312"/>
    </row>
    <row r="813" spans="69:81" x14ac:dyDescent="0.25">
      <c r="BQ813" s="11"/>
      <c r="BR813" s="11"/>
      <c r="BS813" s="11"/>
      <c r="BT813" s="11"/>
      <c r="CA813" s="305"/>
      <c r="CB813" s="311"/>
      <c r="CC813" s="312"/>
    </row>
    <row r="814" spans="69:81" x14ac:dyDescent="0.25">
      <c r="BQ814" s="11"/>
      <c r="BR814" s="11"/>
      <c r="BS814" s="11"/>
      <c r="BT814" s="11"/>
      <c r="CA814" s="305"/>
      <c r="CB814" s="311"/>
      <c r="CC814" s="312"/>
    </row>
    <row r="815" spans="69:81" x14ac:dyDescent="0.25">
      <c r="BQ815" s="11"/>
      <c r="BR815" s="11"/>
      <c r="BS815" s="11"/>
      <c r="BT815" s="11"/>
      <c r="CA815" s="305"/>
      <c r="CB815" s="311"/>
      <c r="CC815" s="312"/>
    </row>
    <row r="816" spans="69:81" x14ac:dyDescent="0.25">
      <c r="BQ816" s="11"/>
      <c r="BR816" s="11"/>
      <c r="BS816" s="11"/>
      <c r="BT816" s="11"/>
      <c r="CA816" s="305"/>
      <c r="CB816" s="311"/>
      <c r="CC816" s="312"/>
    </row>
    <row r="817" spans="69:81" x14ac:dyDescent="0.25">
      <c r="BQ817" s="11"/>
      <c r="BR817" s="11"/>
      <c r="BS817" s="11"/>
      <c r="BT817" s="11"/>
      <c r="CA817" s="305"/>
      <c r="CB817" s="311"/>
      <c r="CC817" s="312"/>
    </row>
    <row r="818" spans="69:81" x14ac:dyDescent="0.25">
      <c r="BQ818" s="11"/>
      <c r="BR818" s="11"/>
      <c r="BS818" s="11"/>
      <c r="BT818" s="11"/>
      <c r="CA818" s="305"/>
      <c r="CB818" s="311"/>
      <c r="CC818" s="312"/>
    </row>
    <row r="819" spans="69:81" x14ac:dyDescent="0.25">
      <c r="BQ819" s="11"/>
      <c r="BR819" s="11"/>
      <c r="BS819" s="11"/>
      <c r="BT819" s="11"/>
      <c r="CA819" s="305"/>
      <c r="CB819" s="311"/>
      <c r="CC819" s="312"/>
    </row>
    <row r="820" spans="69:81" x14ac:dyDescent="0.25">
      <c r="BQ820" s="11"/>
      <c r="BR820" s="11"/>
      <c r="BS820" s="11"/>
      <c r="BT820" s="11"/>
      <c r="CA820" s="305"/>
      <c r="CB820" s="311"/>
      <c r="CC820" s="312"/>
    </row>
    <row r="821" spans="69:81" x14ac:dyDescent="0.25">
      <c r="BQ821" s="11"/>
      <c r="BR821" s="11"/>
      <c r="BS821" s="11"/>
      <c r="BT821" s="11"/>
      <c r="CA821" s="305"/>
      <c r="CB821" s="311"/>
      <c r="CC821" s="312"/>
    </row>
    <row r="822" spans="69:81" x14ac:dyDescent="0.25">
      <c r="BQ822" s="11"/>
      <c r="BR822" s="11"/>
      <c r="BS822" s="11"/>
      <c r="BT822" s="11"/>
      <c r="CA822" s="305"/>
      <c r="CB822" s="311"/>
      <c r="CC822" s="312"/>
    </row>
    <row r="823" spans="69:81" x14ac:dyDescent="0.25">
      <c r="BQ823" s="11"/>
      <c r="BR823" s="11"/>
      <c r="BS823" s="11"/>
      <c r="BT823" s="11"/>
      <c r="CA823" s="305"/>
      <c r="CB823" s="311"/>
      <c r="CC823" s="312"/>
    </row>
    <row r="824" spans="69:81" x14ac:dyDescent="0.25">
      <c r="BQ824" s="11"/>
      <c r="BR824" s="11"/>
      <c r="BS824" s="11"/>
      <c r="BT824" s="11"/>
      <c r="CA824" s="305"/>
      <c r="CB824" s="311"/>
      <c r="CC824" s="312"/>
    </row>
    <row r="825" spans="69:81" x14ac:dyDescent="0.25">
      <c r="BQ825" s="11"/>
      <c r="BR825" s="11"/>
      <c r="BS825" s="11"/>
      <c r="BT825" s="11"/>
      <c r="CA825" s="305"/>
      <c r="CB825" s="311"/>
      <c r="CC825" s="312"/>
    </row>
    <row r="826" spans="69:81" x14ac:dyDescent="0.25">
      <c r="BQ826" s="11"/>
      <c r="BR826" s="11"/>
      <c r="BS826" s="11"/>
      <c r="BT826" s="11"/>
      <c r="CA826" s="305"/>
      <c r="CB826" s="311"/>
      <c r="CC826" s="312"/>
    </row>
    <row r="827" spans="69:81" x14ac:dyDescent="0.25">
      <c r="BQ827" s="11"/>
      <c r="BR827" s="11"/>
      <c r="BS827" s="11"/>
      <c r="BT827" s="11"/>
      <c r="CA827" s="305"/>
      <c r="CB827" s="311"/>
      <c r="CC827" s="312"/>
    </row>
    <row r="828" spans="69:81" x14ac:dyDescent="0.25">
      <c r="BQ828" s="11"/>
      <c r="BR828" s="11"/>
      <c r="BS828" s="11"/>
      <c r="BT828" s="11"/>
      <c r="CA828" s="305"/>
      <c r="CB828" s="311"/>
      <c r="CC828" s="312"/>
    </row>
    <row r="829" spans="69:81" x14ac:dyDescent="0.25">
      <c r="BQ829" s="11"/>
      <c r="BR829" s="11"/>
      <c r="BS829" s="11"/>
      <c r="BT829" s="11"/>
      <c r="CA829" s="305"/>
      <c r="CB829" s="311"/>
      <c r="CC829" s="312"/>
    </row>
    <row r="830" spans="69:81" x14ac:dyDescent="0.25">
      <c r="BQ830" s="11"/>
      <c r="BR830" s="11"/>
      <c r="BS830" s="11"/>
      <c r="BT830" s="11"/>
      <c r="CA830" s="305"/>
      <c r="CB830" s="311"/>
      <c r="CC830" s="312"/>
    </row>
    <row r="831" spans="69:81" x14ac:dyDescent="0.25">
      <c r="BQ831" s="11"/>
      <c r="BR831" s="11"/>
      <c r="BS831" s="11"/>
      <c r="BT831" s="11"/>
      <c r="CA831" s="305"/>
      <c r="CB831" s="311"/>
      <c r="CC831" s="312"/>
    </row>
    <row r="832" spans="69:81" x14ac:dyDescent="0.25">
      <c r="BQ832" s="11"/>
      <c r="BR832" s="11"/>
      <c r="BS832" s="11"/>
      <c r="BT832" s="11"/>
      <c r="CA832" s="305"/>
      <c r="CB832" s="311"/>
      <c r="CC832" s="312"/>
    </row>
    <row r="833" spans="69:81" x14ac:dyDescent="0.25">
      <c r="BQ833" s="11"/>
      <c r="BR833" s="11"/>
      <c r="BS833" s="11"/>
      <c r="BT833" s="11"/>
      <c r="CA833" s="305"/>
      <c r="CB833" s="311"/>
      <c r="CC833" s="312"/>
    </row>
    <row r="834" spans="69:81" x14ac:dyDescent="0.25">
      <c r="BQ834" s="11"/>
      <c r="BR834" s="11"/>
      <c r="BS834" s="11"/>
      <c r="BT834" s="11"/>
      <c r="CA834" s="305"/>
      <c r="CB834" s="311"/>
      <c r="CC834" s="312"/>
    </row>
    <row r="835" spans="69:81" x14ac:dyDescent="0.25">
      <c r="BQ835" s="11"/>
      <c r="BR835" s="11"/>
      <c r="BS835" s="11"/>
      <c r="BT835" s="11"/>
      <c r="CA835" s="305"/>
      <c r="CB835" s="311"/>
      <c r="CC835" s="312"/>
    </row>
    <row r="836" spans="69:81" x14ac:dyDescent="0.25">
      <c r="BQ836" s="11"/>
      <c r="BR836" s="11"/>
      <c r="BS836" s="11"/>
      <c r="BT836" s="11"/>
      <c r="CA836" s="305"/>
      <c r="CB836" s="311"/>
      <c r="CC836" s="312"/>
    </row>
    <row r="837" spans="69:81" x14ac:dyDescent="0.25">
      <c r="BQ837" s="11"/>
      <c r="BR837" s="11"/>
      <c r="BS837" s="11"/>
      <c r="BT837" s="11"/>
      <c r="CA837" s="305"/>
      <c r="CB837" s="311"/>
      <c r="CC837" s="312"/>
    </row>
    <row r="838" spans="69:81" x14ac:dyDescent="0.25">
      <c r="BQ838" s="11"/>
      <c r="BR838" s="11"/>
      <c r="BS838" s="11"/>
      <c r="BT838" s="11"/>
      <c r="CA838" s="305"/>
      <c r="CB838" s="311"/>
      <c r="CC838" s="312"/>
    </row>
    <row r="839" spans="69:81" x14ac:dyDescent="0.25">
      <c r="BQ839" s="11"/>
      <c r="BR839" s="11"/>
      <c r="BS839" s="11"/>
      <c r="BT839" s="11"/>
      <c r="CA839" s="305"/>
      <c r="CB839" s="311"/>
      <c r="CC839" s="312"/>
    </row>
    <row r="840" spans="69:81" x14ac:dyDescent="0.25">
      <c r="BQ840" s="11"/>
      <c r="BR840" s="11"/>
      <c r="BS840" s="11"/>
      <c r="BT840" s="11"/>
      <c r="CA840" s="305"/>
      <c r="CB840" s="311"/>
      <c r="CC840" s="312"/>
    </row>
    <row r="841" spans="69:81" x14ac:dyDescent="0.25">
      <c r="BQ841" s="11"/>
      <c r="BR841" s="11"/>
      <c r="BS841" s="11"/>
      <c r="BT841" s="11"/>
      <c r="CA841" s="305"/>
      <c r="CB841" s="311"/>
      <c r="CC841" s="312"/>
    </row>
    <row r="842" spans="69:81" x14ac:dyDescent="0.25">
      <c r="BQ842" s="11"/>
      <c r="BR842" s="11"/>
      <c r="BS842" s="11"/>
      <c r="BT842" s="11"/>
      <c r="CA842" s="305"/>
      <c r="CB842" s="311"/>
      <c r="CC842" s="312"/>
    </row>
    <row r="843" spans="69:81" x14ac:dyDescent="0.25">
      <c r="BQ843" s="11"/>
      <c r="BR843" s="11"/>
      <c r="BS843" s="11"/>
      <c r="BT843" s="11"/>
      <c r="CA843" s="305"/>
      <c r="CB843" s="311"/>
      <c r="CC843" s="312"/>
    </row>
    <row r="844" spans="69:81" x14ac:dyDescent="0.25">
      <c r="BQ844" s="11"/>
      <c r="BR844" s="11"/>
      <c r="BS844" s="11"/>
      <c r="BT844" s="11"/>
      <c r="CA844" s="305"/>
      <c r="CB844" s="311"/>
      <c r="CC844" s="312"/>
    </row>
    <row r="845" spans="69:81" x14ac:dyDescent="0.25">
      <c r="BQ845" s="11"/>
      <c r="BR845" s="11"/>
      <c r="BS845" s="11"/>
      <c r="BT845" s="11"/>
      <c r="CA845" s="305"/>
      <c r="CB845" s="311"/>
      <c r="CC845" s="312"/>
    </row>
    <row r="846" spans="69:81" x14ac:dyDescent="0.25">
      <c r="BQ846" s="11"/>
      <c r="BR846" s="11"/>
      <c r="BS846" s="11"/>
      <c r="BT846" s="11"/>
      <c r="CA846" s="305"/>
      <c r="CB846" s="311"/>
      <c r="CC846" s="312"/>
    </row>
    <row r="847" spans="69:81" x14ac:dyDescent="0.25">
      <c r="BQ847" s="11"/>
      <c r="BR847" s="11"/>
      <c r="BS847" s="11"/>
      <c r="BT847" s="11"/>
      <c r="CA847" s="305"/>
      <c r="CB847" s="311"/>
      <c r="CC847" s="312"/>
    </row>
    <row r="848" spans="69:81" x14ac:dyDescent="0.25">
      <c r="BQ848" s="11"/>
      <c r="BR848" s="11"/>
      <c r="BS848" s="11"/>
      <c r="BT848" s="11"/>
      <c r="CA848" s="305"/>
      <c r="CB848" s="311"/>
      <c r="CC848" s="312"/>
    </row>
    <row r="849" spans="69:81" x14ac:dyDescent="0.25">
      <c r="BQ849" s="11"/>
      <c r="BR849" s="11"/>
      <c r="BS849" s="11"/>
      <c r="BT849" s="11"/>
      <c r="CA849" s="305"/>
      <c r="CB849" s="311"/>
      <c r="CC849" s="312"/>
    </row>
    <row r="850" spans="69:81" x14ac:dyDescent="0.25">
      <c r="BQ850" s="11"/>
      <c r="BR850" s="11"/>
      <c r="BS850" s="11"/>
      <c r="BT850" s="11"/>
      <c r="CA850" s="305"/>
      <c r="CB850" s="311"/>
      <c r="CC850" s="312"/>
    </row>
    <row r="851" spans="69:81" x14ac:dyDescent="0.25">
      <c r="BQ851" s="11"/>
      <c r="BR851" s="11"/>
      <c r="BS851" s="11"/>
      <c r="BT851" s="11"/>
      <c r="CA851" s="305"/>
      <c r="CB851" s="311"/>
      <c r="CC851" s="312"/>
    </row>
    <row r="852" spans="69:81" x14ac:dyDescent="0.25">
      <c r="BQ852" s="11"/>
      <c r="BR852" s="11"/>
      <c r="BS852" s="11"/>
      <c r="BT852" s="11"/>
      <c r="CA852" s="305"/>
      <c r="CB852" s="311"/>
      <c r="CC852" s="312"/>
    </row>
    <row r="853" spans="69:81" x14ac:dyDescent="0.25">
      <c r="BQ853" s="11"/>
      <c r="BR853" s="11"/>
      <c r="BS853" s="11"/>
      <c r="BT853" s="11"/>
      <c r="CA853" s="305"/>
      <c r="CB853" s="311"/>
      <c r="CC853" s="312"/>
    </row>
    <row r="854" spans="69:81" x14ac:dyDescent="0.25">
      <c r="BQ854" s="11"/>
      <c r="BR854" s="11"/>
      <c r="BS854" s="11"/>
      <c r="BT854" s="11"/>
      <c r="CA854" s="305"/>
      <c r="CB854" s="311"/>
      <c r="CC854" s="312"/>
    </row>
    <row r="855" spans="69:81" x14ac:dyDescent="0.25">
      <c r="BQ855" s="11"/>
      <c r="BR855" s="11"/>
      <c r="BS855" s="11"/>
      <c r="BT855" s="11"/>
      <c r="CA855" s="305"/>
      <c r="CB855" s="311"/>
      <c r="CC855" s="312"/>
    </row>
    <row r="856" spans="69:81" x14ac:dyDescent="0.25">
      <c r="BQ856" s="11"/>
      <c r="BR856" s="11"/>
      <c r="BS856" s="11"/>
      <c r="BT856" s="11"/>
      <c r="CA856" s="305"/>
      <c r="CB856" s="311"/>
      <c r="CC856" s="312"/>
    </row>
    <row r="857" spans="69:81" x14ac:dyDescent="0.25">
      <c r="BQ857" s="11"/>
      <c r="BR857" s="11"/>
      <c r="BS857" s="11"/>
      <c r="BT857" s="11"/>
      <c r="CA857" s="305"/>
      <c r="CB857" s="311"/>
      <c r="CC857" s="312"/>
    </row>
    <row r="858" spans="69:81" x14ac:dyDescent="0.25">
      <c r="BQ858" s="11"/>
      <c r="BR858" s="11"/>
      <c r="BS858" s="11"/>
      <c r="BT858" s="11"/>
      <c r="CA858" s="305"/>
      <c r="CB858" s="311"/>
      <c r="CC858" s="312"/>
    </row>
    <row r="859" spans="69:81" x14ac:dyDescent="0.25">
      <c r="BQ859" s="11"/>
      <c r="BR859" s="11"/>
      <c r="BS859" s="11"/>
      <c r="BT859" s="11"/>
      <c r="CA859" s="305"/>
      <c r="CB859" s="311"/>
      <c r="CC859" s="312"/>
    </row>
    <row r="860" spans="69:81" x14ac:dyDescent="0.25">
      <c r="BQ860" s="11"/>
      <c r="BR860" s="11"/>
      <c r="BS860" s="11"/>
      <c r="BT860" s="11"/>
      <c r="CA860" s="305"/>
      <c r="CB860" s="311"/>
      <c r="CC860" s="312"/>
    </row>
    <row r="861" spans="69:81" x14ac:dyDescent="0.25">
      <c r="BQ861" s="11"/>
      <c r="BR861" s="11"/>
      <c r="BS861" s="11"/>
      <c r="BT861" s="11"/>
      <c r="CA861" s="305"/>
      <c r="CB861" s="311"/>
      <c r="CC861" s="312"/>
    </row>
    <row r="862" spans="69:81" x14ac:dyDescent="0.25">
      <c r="BQ862" s="11"/>
      <c r="BR862" s="11"/>
      <c r="BS862" s="11"/>
      <c r="BT862" s="11"/>
      <c r="CA862" s="305"/>
      <c r="CB862" s="311"/>
      <c r="CC862" s="312"/>
    </row>
    <row r="863" spans="69:81" x14ac:dyDescent="0.25">
      <c r="BQ863" s="11"/>
      <c r="BR863" s="11"/>
      <c r="BS863" s="11"/>
      <c r="BT863" s="11"/>
      <c r="CA863" s="305"/>
      <c r="CB863" s="311"/>
      <c r="CC863" s="312"/>
    </row>
    <row r="864" spans="69:81" x14ac:dyDescent="0.25">
      <c r="BQ864" s="11"/>
      <c r="BR864" s="11"/>
      <c r="BS864" s="11"/>
      <c r="BT864" s="11"/>
      <c r="CA864" s="305"/>
      <c r="CB864" s="311"/>
      <c r="CC864" s="312"/>
    </row>
    <row r="865" spans="69:81" x14ac:dyDescent="0.25">
      <c r="BQ865" s="11"/>
      <c r="BR865" s="11"/>
      <c r="BS865" s="11"/>
      <c r="BT865" s="11"/>
      <c r="CA865" s="305"/>
      <c r="CB865" s="311"/>
      <c r="CC865" s="312"/>
    </row>
    <row r="866" spans="69:81" x14ac:dyDescent="0.25">
      <c r="BQ866" s="11"/>
      <c r="BR866" s="11"/>
      <c r="BS866" s="11"/>
      <c r="BT866" s="11"/>
      <c r="CA866" s="305"/>
      <c r="CB866" s="311"/>
      <c r="CC866" s="312"/>
    </row>
    <row r="867" spans="69:81" x14ac:dyDescent="0.25">
      <c r="BQ867" s="11"/>
      <c r="BR867" s="11"/>
      <c r="BS867" s="11"/>
      <c r="BT867" s="11"/>
      <c r="CA867" s="305"/>
      <c r="CB867" s="311"/>
      <c r="CC867" s="312"/>
    </row>
    <row r="868" spans="69:81" x14ac:dyDescent="0.25">
      <c r="BQ868" s="11"/>
      <c r="BR868" s="11"/>
      <c r="BS868" s="11"/>
      <c r="BT868" s="11"/>
      <c r="CA868" s="305"/>
      <c r="CB868" s="311"/>
      <c r="CC868" s="312"/>
    </row>
    <row r="869" spans="69:81" x14ac:dyDescent="0.25">
      <c r="BQ869" s="11"/>
      <c r="BR869" s="11"/>
      <c r="BS869" s="11"/>
      <c r="BT869" s="11"/>
      <c r="CA869" s="305"/>
      <c r="CB869" s="311"/>
      <c r="CC869" s="312"/>
    </row>
    <row r="870" spans="69:81" x14ac:dyDescent="0.25">
      <c r="BQ870" s="11"/>
      <c r="BR870" s="11"/>
      <c r="BS870" s="11"/>
      <c r="BT870" s="11"/>
      <c r="CA870" s="305"/>
      <c r="CB870" s="311"/>
      <c r="CC870" s="312"/>
    </row>
    <row r="871" spans="69:81" x14ac:dyDescent="0.25">
      <c r="BQ871" s="11"/>
      <c r="BR871" s="11"/>
      <c r="BS871" s="11"/>
      <c r="BT871" s="11"/>
      <c r="CA871" s="305"/>
      <c r="CB871" s="311"/>
      <c r="CC871" s="312"/>
    </row>
    <row r="872" spans="69:81" x14ac:dyDescent="0.25">
      <c r="BQ872" s="11"/>
      <c r="BR872" s="11"/>
      <c r="BS872" s="11"/>
      <c r="BT872" s="11"/>
      <c r="CA872" s="305"/>
      <c r="CB872" s="311"/>
      <c r="CC872" s="312"/>
    </row>
    <row r="873" spans="69:81" x14ac:dyDescent="0.25">
      <c r="BQ873" s="11"/>
      <c r="BR873" s="11"/>
      <c r="BS873" s="11"/>
      <c r="BT873" s="11"/>
      <c r="CA873" s="305"/>
      <c r="CB873" s="311"/>
      <c r="CC873" s="312"/>
    </row>
    <row r="874" spans="69:81" x14ac:dyDescent="0.25">
      <c r="BQ874" s="11"/>
      <c r="BR874" s="11"/>
      <c r="BS874" s="11"/>
      <c r="BT874" s="11"/>
      <c r="CA874" s="305"/>
      <c r="CB874" s="311"/>
      <c r="CC874" s="312"/>
    </row>
    <row r="875" spans="69:81" x14ac:dyDescent="0.25">
      <c r="BQ875" s="11"/>
      <c r="BR875" s="11"/>
      <c r="BS875" s="11"/>
      <c r="BT875" s="11"/>
      <c r="CA875" s="305"/>
      <c r="CB875" s="311"/>
      <c r="CC875" s="312"/>
    </row>
    <row r="876" spans="69:81" x14ac:dyDescent="0.25">
      <c r="BQ876" s="11"/>
      <c r="BR876" s="11"/>
      <c r="BS876" s="11"/>
      <c r="BT876" s="11"/>
      <c r="CA876" s="305"/>
      <c r="CB876" s="311"/>
      <c r="CC876" s="312"/>
    </row>
    <row r="877" spans="69:81" x14ac:dyDescent="0.25">
      <c r="BQ877" s="11"/>
      <c r="BR877" s="11"/>
      <c r="BS877" s="11"/>
      <c r="BT877" s="11"/>
      <c r="CA877" s="305"/>
      <c r="CB877" s="311"/>
      <c r="CC877" s="312"/>
    </row>
    <row r="878" spans="69:81" x14ac:dyDescent="0.25">
      <c r="BQ878" s="11"/>
      <c r="BR878" s="11"/>
      <c r="BS878" s="11"/>
      <c r="BT878" s="11"/>
      <c r="CA878" s="305"/>
      <c r="CB878" s="311"/>
      <c r="CC878" s="312"/>
    </row>
    <row r="879" spans="69:81" x14ac:dyDescent="0.25">
      <c r="BQ879" s="11"/>
      <c r="BR879" s="11"/>
      <c r="BS879" s="11"/>
      <c r="BT879" s="11"/>
      <c r="CA879" s="305"/>
      <c r="CB879" s="311"/>
      <c r="CC879" s="312"/>
    </row>
    <row r="880" spans="69:81" x14ac:dyDescent="0.25">
      <c r="BQ880" s="11"/>
      <c r="BR880" s="11"/>
      <c r="BS880" s="11"/>
      <c r="BT880" s="11"/>
      <c r="CA880" s="305"/>
      <c r="CB880" s="311"/>
      <c r="CC880" s="312"/>
    </row>
    <row r="881" spans="69:81" x14ac:dyDescent="0.25">
      <c r="BQ881" s="11"/>
      <c r="BR881" s="11"/>
      <c r="BS881" s="11"/>
      <c r="BT881" s="11"/>
      <c r="CA881" s="305"/>
      <c r="CB881" s="311"/>
      <c r="CC881" s="312"/>
    </row>
    <row r="882" spans="69:81" x14ac:dyDescent="0.25">
      <c r="BQ882" s="11"/>
      <c r="BR882" s="11"/>
      <c r="BS882" s="11"/>
      <c r="BT882" s="11"/>
      <c r="CA882" s="305"/>
      <c r="CB882" s="311"/>
      <c r="CC882" s="312"/>
    </row>
    <row r="883" spans="69:81" x14ac:dyDescent="0.25">
      <c r="BQ883" s="11"/>
      <c r="BR883" s="11"/>
      <c r="BS883" s="11"/>
      <c r="BT883" s="11"/>
      <c r="CA883" s="305"/>
      <c r="CB883" s="311"/>
      <c r="CC883" s="312"/>
    </row>
    <row r="884" spans="69:81" x14ac:dyDescent="0.25">
      <c r="BQ884" s="11"/>
      <c r="BR884" s="11"/>
      <c r="BS884" s="11"/>
      <c r="BT884" s="11"/>
      <c r="CA884" s="305"/>
      <c r="CB884" s="311"/>
      <c r="CC884" s="312"/>
    </row>
    <row r="885" spans="69:81" x14ac:dyDescent="0.25">
      <c r="BQ885" s="11"/>
      <c r="BR885" s="11"/>
      <c r="BS885" s="11"/>
      <c r="BT885" s="11"/>
      <c r="CA885" s="305"/>
      <c r="CB885" s="311"/>
      <c r="CC885" s="312"/>
    </row>
    <row r="886" spans="69:81" x14ac:dyDescent="0.25">
      <c r="BQ886" s="11"/>
      <c r="BR886" s="11"/>
      <c r="BS886" s="11"/>
      <c r="BT886" s="11"/>
      <c r="CA886" s="305"/>
      <c r="CB886" s="311"/>
      <c r="CC886" s="312"/>
    </row>
    <row r="887" spans="69:81" x14ac:dyDescent="0.25">
      <c r="BQ887" s="11"/>
      <c r="BR887" s="11"/>
      <c r="BS887" s="11"/>
      <c r="BT887" s="11"/>
      <c r="CA887" s="305"/>
      <c r="CB887" s="311"/>
      <c r="CC887" s="312"/>
    </row>
    <row r="888" spans="69:81" x14ac:dyDescent="0.25">
      <c r="BQ888" s="11"/>
      <c r="BR888" s="11"/>
      <c r="BS888" s="11"/>
      <c r="BT888" s="11"/>
      <c r="CA888" s="305"/>
      <c r="CB888" s="311"/>
      <c r="CC888" s="312"/>
    </row>
    <row r="889" spans="69:81" x14ac:dyDescent="0.25">
      <c r="BQ889" s="11"/>
      <c r="BR889" s="11"/>
      <c r="BS889" s="11"/>
      <c r="BT889" s="11"/>
      <c r="CA889" s="305"/>
      <c r="CB889" s="311"/>
      <c r="CC889" s="312"/>
    </row>
    <row r="890" spans="69:81" x14ac:dyDescent="0.25">
      <c r="BQ890" s="11"/>
      <c r="BR890" s="11"/>
      <c r="BS890" s="11"/>
      <c r="BT890" s="11"/>
      <c r="CA890" s="305"/>
      <c r="CB890" s="311"/>
      <c r="CC890" s="312"/>
    </row>
    <row r="891" spans="69:81" x14ac:dyDescent="0.25">
      <c r="BQ891" s="11"/>
      <c r="BR891" s="11"/>
      <c r="BS891" s="11"/>
      <c r="BT891" s="11"/>
      <c r="CA891" s="305"/>
      <c r="CB891" s="311"/>
      <c r="CC891" s="312"/>
    </row>
    <row r="892" spans="69:81" x14ac:dyDescent="0.25">
      <c r="BQ892" s="11"/>
      <c r="BR892" s="11"/>
      <c r="BS892" s="11"/>
      <c r="BT892" s="11"/>
      <c r="CA892" s="305"/>
      <c r="CB892" s="311"/>
      <c r="CC892" s="312"/>
    </row>
    <row r="893" spans="69:81" x14ac:dyDescent="0.25">
      <c r="BQ893" s="11"/>
      <c r="BR893" s="11"/>
      <c r="BS893" s="11"/>
      <c r="BT893" s="11"/>
      <c r="CA893" s="305"/>
      <c r="CB893" s="311"/>
      <c r="CC893" s="312"/>
    </row>
    <row r="894" spans="69:81" x14ac:dyDescent="0.25">
      <c r="BQ894" s="11"/>
      <c r="BR894" s="11"/>
      <c r="BS894" s="11"/>
      <c r="BT894" s="11"/>
      <c r="CA894" s="305"/>
      <c r="CB894" s="311"/>
      <c r="CC894" s="312"/>
    </row>
    <row r="895" spans="69:81" x14ac:dyDescent="0.25">
      <c r="BQ895" s="11"/>
      <c r="BR895" s="11"/>
      <c r="BS895" s="11"/>
      <c r="BT895" s="11"/>
      <c r="CA895" s="305"/>
      <c r="CB895" s="311"/>
      <c r="CC895" s="312"/>
    </row>
    <row r="896" spans="69:81" x14ac:dyDescent="0.25">
      <c r="BQ896" s="11"/>
      <c r="BR896" s="11"/>
      <c r="BS896" s="11"/>
      <c r="BT896" s="11"/>
      <c r="CA896" s="305"/>
      <c r="CB896" s="311"/>
      <c r="CC896" s="312"/>
    </row>
    <row r="897" spans="69:81" x14ac:dyDescent="0.25">
      <c r="BQ897" s="11"/>
      <c r="BR897" s="11"/>
      <c r="BS897" s="11"/>
      <c r="BT897" s="11"/>
      <c r="CA897" s="305"/>
      <c r="CB897" s="311"/>
      <c r="CC897" s="312"/>
    </row>
    <row r="898" spans="69:81" x14ac:dyDescent="0.25">
      <c r="BQ898" s="11"/>
      <c r="BR898" s="11"/>
      <c r="BS898" s="11"/>
      <c r="BT898" s="11"/>
      <c r="CA898" s="305"/>
      <c r="CB898" s="311"/>
      <c r="CC898" s="312"/>
    </row>
    <row r="899" spans="69:81" x14ac:dyDescent="0.25">
      <c r="BQ899" s="11"/>
      <c r="BR899" s="11"/>
      <c r="BS899" s="11"/>
      <c r="BT899" s="11"/>
      <c r="CA899" s="305"/>
      <c r="CB899" s="311"/>
      <c r="CC899" s="312"/>
    </row>
    <row r="900" spans="69:81" x14ac:dyDescent="0.25">
      <c r="BQ900" s="11"/>
      <c r="BR900" s="11"/>
      <c r="BS900" s="11"/>
      <c r="BT900" s="11"/>
      <c r="CA900" s="305"/>
      <c r="CB900" s="311"/>
      <c r="CC900" s="312"/>
    </row>
    <row r="901" spans="69:81" x14ac:dyDescent="0.25">
      <c r="BQ901" s="11"/>
      <c r="BR901" s="11"/>
      <c r="BS901" s="11"/>
      <c r="BT901" s="11"/>
      <c r="CA901" s="305"/>
      <c r="CB901" s="311"/>
      <c r="CC901" s="312"/>
    </row>
    <row r="902" spans="69:81" x14ac:dyDescent="0.25">
      <c r="BQ902" s="11"/>
      <c r="BR902" s="11"/>
      <c r="BS902" s="11"/>
      <c r="BT902" s="11"/>
      <c r="CA902" s="305"/>
      <c r="CB902" s="311"/>
      <c r="CC902" s="312"/>
    </row>
    <row r="903" spans="69:81" x14ac:dyDescent="0.25">
      <c r="BQ903" s="11"/>
      <c r="BR903" s="11"/>
      <c r="BS903" s="11"/>
      <c r="BT903" s="11"/>
      <c r="CA903" s="305"/>
      <c r="CB903" s="311"/>
      <c r="CC903" s="312"/>
    </row>
    <row r="904" spans="69:81" x14ac:dyDescent="0.25">
      <c r="BQ904" s="11"/>
      <c r="BR904" s="11"/>
      <c r="BS904" s="11"/>
      <c r="BT904" s="11"/>
      <c r="CA904" s="305"/>
      <c r="CB904" s="311"/>
      <c r="CC904" s="312"/>
    </row>
    <row r="905" spans="69:81" x14ac:dyDescent="0.25">
      <c r="BQ905" s="11"/>
      <c r="BR905" s="11"/>
      <c r="BS905" s="11"/>
      <c r="BT905" s="11"/>
      <c r="CA905" s="305"/>
      <c r="CB905" s="311"/>
      <c r="CC905" s="312"/>
    </row>
    <row r="906" spans="69:81" x14ac:dyDescent="0.25">
      <c r="BQ906" s="11"/>
      <c r="BR906" s="11"/>
      <c r="BS906" s="11"/>
      <c r="BT906" s="11"/>
      <c r="CA906" s="305"/>
      <c r="CB906" s="311"/>
      <c r="CC906" s="312"/>
    </row>
    <row r="907" spans="69:81" x14ac:dyDescent="0.25">
      <c r="BQ907" s="11"/>
      <c r="BR907" s="11"/>
      <c r="BS907" s="11"/>
      <c r="BT907" s="11"/>
      <c r="CA907" s="305"/>
      <c r="CB907" s="311"/>
      <c r="CC907" s="312"/>
    </row>
    <row r="908" spans="69:81" x14ac:dyDescent="0.25">
      <c r="BQ908" s="11"/>
      <c r="BR908" s="11"/>
      <c r="BS908" s="11"/>
      <c r="BT908" s="11"/>
      <c r="CA908" s="305"/>
      <c r="CB908" s="311"/>
      <c r="CC908" s="312"/>
    </row>
    <row r="909" spans="69:81" x14ac:dyDescent="0.25">
      <c r="BQ909" s="11"/>
      <c r="BR909" s="11"/>
      <c r="BS909" s="11"/>
      <c r="BT909" s="11"/>
      <c r="CA909" s="305"/>
      <c r="CB909" s="311"/>
      <c r="CC909" s="312"/>
    </row>
    <row r="910" spans="69:81" x14ac:dyDescent="0.25">
      <c r="BQ910" s="11"/>
      <c r="BR910" s="11"/>
      <c r="BS910" s="11"/>
      <c r="BT910" s="11"/>
      <c r="CA910" s="305"/>
      <c r="CB910" s="311"/>
      <c r="CC910" s="312"/>
    </row>
    <row r="911" spans="69:81" x14ac:dyDescent="0.25">
      <c r="BQ911" s="11"/>
      <c r="BR911" s="11"/>
      <c r="BS911" s="11"/>
      <c r="BT911" s="11"/>
      <c r="CA911" s="305"/>
      <c r="CB911" s="311"/>
      <c r="CC911" s="312"/>
    </row>
    <row r="912" spans="69:81" x14ac:dyDescent="0.25">
      <c r="BQ912" s="11"/>
      <c r="BR912" s="11"/>
      <c r="BS912" s="11"/>
      <c r="BT912" s="11"/>
      <c r="CA912" s="305"/>
      <c r="CB912" s="311"/>
      <c r="CC912" s="312"/>
    </row>
    <row r="913" spans="69:81" x14ac:dyDescent="0.25">
      <c r="BQ913" s="11"/>
      <c r="BR913" s="11"/>
      <c r="BS913" s="11"/>
      <c r="BT913" s="11"/>
      <c r="CA913" s="305"/>
      <c r="CB913" s="311"/>
      <c r="CC913" s="312"/>
    </row>
    <row r="914" spans="69:81" x14ac:dyDescent="0.25">
      <c r="BQ914" s="11"/>
      <c r="BR914" s="11"/>
      <c r="BS914" s="11"/>
      <c r="BT914" s="11"/>
      <c r="CA914" s="305"/>
      <c r="CB914" s="311"/>
      <c r="CC914" s="312"/>
    </row>
    <row r="915" spans="69:81" x14ac:dyDescent="0.25">
      <c r="BQ915" s="11"/>
      <c r="BR915" s="11"/>
      <c r="BS915" s="11"/>
      <c r="BT915" s="11"/>
      <c r="CA915" s="305"/>
      <c r="CB915" s="311"/>
      <c r="CC915" s="312"/>
    </row>
    <row r="916" spans="69:81" x14ac:dyDescent="0.25">
      <c r="BQ916" s="11"/>
      <c r="BR916" s="11"/>
      <c r="BS916" s="11"/>
      <c r="BT916" s="11"/>
      <c r="CA916" s="305"/>
      <c r="CB916" s="311"/>
      <c r="CC916" s="312"/>
    </row>
    <row r="917" spans="69:81" x14ac:dyDescent="0.25">
      <c r="BQ917" s="11"/>
      <c r="BR917" s="11"/>
      <c r="BS917" s="11"/>
      <c r="BT917" s="11"/>
      <c r="CA917" s="305"/>
      <c r="CB917" s="311"/>
      <c r="CC917" s="312"/>
    </row>
    <row r="918" spans="69:81" x14ac:dyDescent="0.25">
      <c r="BQ918" s="11"/>
      <c r="BR918" s="11"/>
      <c r="BS918" s="11"/>
      <c r="BT918" s="11"/>
      <c r="CA918" s="305"/>
      <c r="CB918" s="311"/>
      <c r="CC918" s="312"/>
    </row>
    <row r="919" spans="69:81" x14ac:dyDescent="0.25">
      <c r="BQ919" s="11"/>
      <c r="BR919" s="11"/>
      <c r="BS919" s="11"/>
      <c r="BT919" s="11"/>
      <c r="CA919" s="305"/>
      <c r="CB919" s="311"/>
      <c r="CC919" s="312"/>
    </row>
    <row r="920" spans="69:81" x14ac:dyDescent="0.25">
      <c r="BQ920" s="11"/>
      <c r="BR920" s="11"/>
      <c r="BS920" s="11"/>
      <c r="BT920" s="11"/>
      <c r="CA920" s="305"/>
      <c r="CB920" s="311"/>
      <c r="CC920" s="312"/>
    </row>
    <row r="921" spans="69:81" x14ac:dyDescent="0.25">
      <c r="BQ921" s="11"/>
      <c r="BR921" s="11"/>
      <c r="BS921" s="11"/>
      <c r="BT921" s="11"/>
      <c r="CA921" s="305"/>
      <c r="CB921" s="311"/>
      <c r="CC921" s="312"/>
    </row>
    <row r="922" spans="69:81" x14ac:dyDescent="0.25">
      <c r="BQ922" s="11"/>
      <c r="BR922" s="11"/>
      <c r="BS922" s="11"/>
      <c r="BT922" s="11"/>
      <c r="CA922" s="305"/>
      <c r="CB922" s="311"/>
      <c r="CC922" s="312"/>
    </row>
    <row r="923" spans="69:81" x14ac:dyDescent="0.25">
      <c r="BQ923" s="11"/>
      <c r="BR923" s="11"/>
      <c r="BS923" s="11"/>
      <c r="BT923" s="11"/>
      <c r="CA923" s="305"/>
      <c r="CB923" s="311"/>
      <c r="CC923" s="312"/>
    </row>
    <row r="924" spans="69:81" x14ac:dyDescent="0.25">
      <c r="BQ924" s="11"/>
      <c r="BR924" s="11"/>
      <c r="BS924" s="11"/>
      <c r="BT924" s="11"/>
      <c r="CA924" s="305"/>
      <c r="CB924" s="311"/>
      <c r="CC924" s="312"/>
    </row>
    <row r="925" spans="69:81" x14ac:dyDescent="0.25">
      <c r="BQ925" s="11"/>
      <c r="BR925" s="11"/>
      <c r="BS925" s="11"/>
      <c r="BT925" s="11"/>
      <c r="CA925" s="305"/>
      <c r="CB925" s="311"/>
      <c r="CC925" s="312"/>
    </row>
    <row r="926" spans="69:81" x14ac:dyDescent="0.25">
      <c r="BQ926" s="11"/>
      <c r="BR926" s="11"/>
      <c r="BS926" s="11"/>
      <c r="BT926" s="11"/>
      <c r="CA926" s="305"/>
      <c r="CB926" s="311"/>
      <c r="CC926" s="312"/>
    </row>
    <row r="927" spans="69:81" x14ac:dyDescent="0.25">
      <c r="BQ927" s="11"/>
      <c r="BR927" s="11"/>
      <c r="BS927" s="11"/>
      <c r="BT927" s="11"/>
      <c r="CA927" s="305"/>
      <c r="CB927" s="311"/>
      <c r="CC927" s="312"/>
    </row>
    <row r="928" spans="69:81" x14ac:dyDescent="0.25">
      <c r="BQ928" s="11"/>
      <c r="BR928" s="11"/>
      <c r="BS928" s="11"/>
      <c r="BT928" s="11"/>
      <c r="CA928" s="305"/>
      <c r="CB928" s="311"/>
      <c r="CC928" s="312"/>
    </row>
    <row r="929" spans="69:81" x14ac:dyDescent="0.25">
      <c r="BQ929" s="11"/>
      <c r="BR929" s="11"/>
      <c r="BS929" s="11"/>
      <c r="BT929" s="11"/>
      <c r="CA929" s="305"/>
      <c r="CB929" s="311"/>
      <c r="CC929" s="312"/>
    </row>
    <row r="930" spans="69:81" x14ac:dyDescent="0.25">
      <c r="BQ930" s="11"/>
      <c r="BR930" s="11"/>
      <c r="BS930" s="11"/>
      <c r="BT930" s="11"/>
      <c r="CA930" s="305"/>
      <c r="CB930" s="311"/>
      <c r="CC930" s="312"/>
    </row>
    <row r="931" spans="69:81" x14ac:dyDescent="0.25">
      <c r="BQ931" s="11"/>
      <c r="BR931" s="11"/>
      <c r="BS931" s="11"/>
      <c r="BT931" s="11"/>
      <c r="CA931" s="305"/>
      <c r="CB931" s="311"/>
      <c r="CC931" s="312"/>
    </row>
    <row r="932" spans="69:81" x14ac:dyDescent="0.25">
      <c r="BQ932" s="11"/>
      <c r="BR932" s="11"/>
      <c r="BS932" s="11"/>
      <c r="BT932" s="11"/>
      <c r="CA932" s="305"/>
      <c r="CB932" s="311"/>
      <c r="CC932" s="312"/>
    </row>
    <row r="933" spans="69:81" x14ac:dyDescent="0.25">
      <c r="BQ933" s="11"/>
      <c r="BR933" s="11"/>
      <c r="BS933" s="11"/>
      <c r="BT933" s="11"/>
      <c r="CA933" s="305"/>
      <c r="CB933" s="311"/>
      <c r="CC933" s="312"/>
    </row>
    <row r="934" spans="69:81" x14ac:dyDescent="0.25">
      <c r="BQ934" s="11"/>
      <c r="BR934" s="11"/>
      <c r="BS934" s="11"/>
      <c r="BT934" s="11"/>
      <c r="CA934" s="305"/>
      <c r="CB934" s="311"/>
      <c r="CC934" s="312"/>
    </row>
    <row r="935" spans="69:81" x14ac:dyDescent="0.25">
      <c r="BQ935" s="11"/>
      <c r="BR935" s="11"/>
      <c r="BS935" s="11"/>
      <c r="BT935" s="11"/>
      <c r="CA935" s="305"/>
      <c r="CB935" s="311"/>
      <c r="CC935" s="312"/>
    </row>
    <row r="936" spans="69:81" x14ac:dyDescent="0.25">
      <c r="BQ936" s="11"/>
      <c r="BR936" s="11"/>
      <c r="BS936" s="11"/>
      <c r="BT936" s="11"/>
      <c r="CA936" s="305"/>
      <c r="CB936" s="311"/>
      <c r="CC936" s="312"/>
    </row>
    <row r="937" spans="69:81" x14ac:dyDescent="0.25">
      <c r="BQ937" s="11"/>
      <c r="BR937" s="11"/>
      <c r="BS937" s="11"/>
      <c r="BT937" s="11"/>
      <c r="CA937" s="305"/>
      <c r="CB937" s="311"/>
      <c r="CC937" s="312"/>
    </row>
    <row r="938" spans="69:81" x14ac:dyDescent="0.25">
      <c r="BQ938" s="11"/>
      <c r="BR938" s="11"/>
      <c r="BS938" s="11"/>
      <c r="BT938" s="11"/>
      <c r="CA938" s="305"/>
      <c r="CB938" s="311"/>
      <c r="CC938" s="312"/>
    </row>
    <row r="939" spans="69:81" x14ac:dyDescent="0.25">
      <c r="BQ939" s="11"/>
      <c r="BR939" s="11"/>
      <c r="BS939" s="11"/>
      <c r="BT939" s="11"/>
      <c r="CA939" s="305"/>
      <c r="CB939" s="311"/>
      <c r="CC939" s="312"/>
    </row>
    <row r="940" spans="69:81" x14ac:dyDescent="0.25">
      <c r="BQ940" s="11"/>
      <c r="BR940" s="11"/>
      <c r="BS940" s="11"/>
      <c r="BT940" s="11"/>
      <c r="CA940" s="305"/>
      <c r="CB940" s="311"/>
      <c r="CC940" s="312"/>
    </row>
    <row r="941" spans="69:81" x14ac:dyDescent="0.25">
      <c r="BQ941" s="11"/>
      <c r="BR941" s="11"/>
      <c r="BS941" s="11"/>
      <c r="BT941" s="11"/>
      <c r="CA941" s="305"/>
      <c r="CB941" s="311"/>
      <c r="CC941" s="312"/>
    </row>
    <row r="942" spans="69:81" x14ac:dyDescent="0.25">
      <c r="BQ942" s="11"/>
      <c r="BR942" s="11"/>
      <c r="BS942" s="11"/>
      <c r="BT942" s="11"/>
      <c r="CA942" s="305"/>
      <c r="CB942" s="311"/>
      <c r="CC942" s="312"/>
    </row>
    <row r="943" spans="69:81" x14ac:dyDescent="0.25">
      <c r="BQ943" s="11"/>
      <c r="BR943" s="11"/>
      <c r="BS943" s="11"/>
      <c r="BT943" s="11"/>
      <c r="CA943" s="305"/>
      <c r="CB943" s="311"/>
      <c r="CC943" s="312"/>
    </row>
    <row r="944" spans="69:81" x14ac:dyDescent="0.25">
      <c r="BQ944" s="11"/>
      <c r="BR944" s="11"/>
      <c r="BS944" s="11"/>
      <c r="BT944" s="11"/>
      <c r="CA944" s="305"/>
      <c r="CB944" s="311"/>
      <c r="CC944" s="312"/>
    </row>
    <row r="945" spans="69:81" x14ac:dyDescent="0.25">
      <c r="BQ945" s="11"/>
      <c r="BR945" s="11"/>
      <c r="BS945" s="11"/>
      <c r="BT945" s="11"/>
      <c r="CA945" s="305"/>
      <c r="CB945" s="311"/>
      <c r="CC945" s="312"/>
    </row>
    <row r="946" spans="69:81" x14ac:dyDescent="0.25">
      <c r="BQ946" s="11"/>
      <c r="BR946" s="11"/>
      <c r="BS946" s="11"/>
      <c r="BT946" s="11"/>
      <c r="CA946" s="305"/>
      <c r="CB946" s="311"/>
      <c r="CC946" s="312"/>
    </row>
    <row r="947" spans="69:81" x14ac:dyDescent="0.25">
      <c r="BQ947" s="11"/>
      <c r="BR947" s="11"/>
      <c r="BS947" s="11"/>
      <c r="BT947" s="11"/>
      <c r="CA947" s="305"/>
      <c r="CB947" s="311"/>
      <c r="CC947" s="312"/>
    </row>
    <row r="948" spans="69:81" x14ac:dyDescent="0.25">
      <c r="BQ948" s="11"/>
      <c r="BR948" s="11"/>
      <c r="BS948" s="11"/>
      <c r="BT948" s="11"/>
      <c r="CA948" s="305"/>
      <c r="CB948" s="311"/>
      <c r="CC948" s="312"/>
    </row>
    <row r="949" spans="69:81" x14ac:dyDescent="0.25">
      <c r="BQ949" s="11"/>
      <c r="BR949" s="11"/>
      <c r="BS949" s="11"/>
      <c r="BT949" s="11"/>
      <c r="CA949" s="305"/>
      <c r="CB949" s="311"/>
      <c r="CC949" s="312"/>
    </row>
    <row r="950" spans="69:81" x14ac:dyDescent="0.25">
      <c r="BQ950" s="11"/>
      <c r="BR950" s="11"/>
      <c r="BS950" s="11"/>
      <c r="BT950" s="11"/>
      <c r="CA950" s="305"/>
      <c r="CB950" s="311"/>
      <c r="CC950" s="312"/>
    </row>
    <row r="951" spans="69:81" x14ac:dyDescent="0.25">
      <c r="BQ951" s="11"/>
      <c r="BR951" s="11"/>
      <c r="BS951" s="11"/>
      <c r="BT951" s="11"/>
      <c r="CA951" s="305"/>
      <c r="CB951" s="311"/>
      <c r="CC951" s="312"/>
    </row>
    <row r="952" spans="69:81" x14ac:dyDescent="0.25">
      <c r="BQ952" s="11"/>
      <c r="BR952" s="11"/>
      <c r="BS952" s="11"/>
      <c r="BT952" s="11"/>
      <c r="CA952" s="305"/>
      <c r="CB952" s="311"/>
      <c r="CC952" s="312"/>
    </row>
    <row r="953" spans="69:81" x14ac:dyDescent="0.25">
      <c r="BQ953" s="11"/>
      <c r="BR953" s="11"/>
      <c r="BS953" s="11"/>
      <c r="BT953" s="11"/>
      <c r="CA953" s="305"/>
      <c r="CB953" s="311"/>
      <c r="CC953" s="312"/>
    </row>
    <row r="954" spans="69:81" x14ac:dyDescent="0.25">
      <c r="BQ954" s="11"/>
      <c r="BR954" s="11"/>
      <c r="BS954" s="11"/>
      <c r="BT954" s="11"/>
      <c r="CA954" s="305"/>
      <c r="CB954" s="311"/>
      <c r="CC954" s="312"/>
    </row>
    <row r="955" spans="69:81" x14ac:dyDescent="0.25">
      <c r="BQ955" s="11"/>
      <c r="BR955" s="11"/>
      <c r="BS955" s="11"/>
      <c r="BT955" s="11"/>
      <c r="CA955" s="305"/>
      <c r="CB955" s="311"/>
      <c r="CC955" s="312"/>
    </row>
    <row r="956" spans="69:81" x14ac:dyDescent="0.25">
      <c r="BQ956" s="11"/>
      <c r="BR956" s="11"/>
      <c r="BS956" s="11"/>
      <c r="BT956" s="11"/>
      <c r="CA956" s="305"/>
      <c r="CB956" s="311"/>
      <c r="CC956" s="312"/>
    </row>
    <row r="957" spans="69:81" x14ac:dyDescent="0.25">
      <c r="BQ957" s="11"/>
      <c r="BR957" s="11"/>
      <c r="BS957" s="11"/>
      <c r="BT957" s="11"/>
      <c r="CA957" s="305"/>
      <c r="CB957" s="311"/>
      <c r="CC957" s="312"/>
    </row>
    <row r="958" spans="69:81" x14ac:dyDescent="0.25">
      <c r="BQ958" s="11"/>
      <c r="BR958" s="11"/>
      <c r="BS958" s="11"/>
      <c r="BT958" s="11"/>
      <c r="CA958" s="305"/>
      <c r="CB958" s="311"/>
      <c r="CC958" s="312"/>
    </row>
    <row r="959" spans="69:81" x14ac:dyDescent="0.25">
      <c r="BQ959" s="11"/>
      <c r="BR959" s="11"/>
      <c r="BS959" s="11"/>
      <c r="BT959" s="11"/>
      <c r="CA959" s="305"/>
      <c r="CB959" s="311"/>
      <c r="CC959" s="312"/>
    </row>
    <row r="960" spans="69:81" x14ac:dyDescent="0.25">
      <c r="BQ960" s="11"/>
      <c r="BR960" s="11"/>
      <c r="BS960" s="11"/>
      <c r="BT960" s="11"/>
      <c r="CA960" s="305"/>
      <c r="CB960" s="311"/>
      <c r="CC960" s="312"/>
    </row>
    <row r="961" spans="69:81" x14ac:dyDescent="0.25">
      <c r="BQ961" s="11"/>
      <c r="BR961" s="11"/>
      <c r="BS961" s="11"/>
      <c r="BT961" s="11"/>
      <c r="CA961" s="305"/>
      <c r="CB961" s="311"/>
      <c r="CC961" s="312"/>
    </row>
    <row r="962" spans="69:81" x14ac:dyDescent="0.25">
      <c r="BQ962" s="11"/>
      <c r="BR962" s="11"/>
      <c r="BS962" s="11"/>
      <c r="BT962" s="11"/>
      <c r="CA962" s="305"/>
      <c r="CB962" s="311"/>
      <c r="CC962" s="312"/>
    </row>
    <row r="963" spans="69:81" x14ac:dyDescent="0.25">
      <c r="BQ963" s="11"/>
      <c r="BR963" s="11"/>
      <c r="BS963" s="11"/>
      <c r="BT963" s="11"/>
      <c r="CA963" s="305"/>
      <c r="CB963" s="311"/>
      <c r="CC963" s="312"/>
    </row>
    <row r="964" spans="69:81" x14ac:dyDescent="0.25">
      <c r="BQ964" s="11"/>
      <c r="BR964" s="11"/>
      <c r="BS964" s="11"/>
      <c r="BT964" s="11"/>
      <c r="CA964" s="305"/>
      <c r="CB964" s="311"/>
      <c r="CC964" s="312"/>
    </row>
    <row r="965" spans="69:81" x14ac:dyDescent="0.25">
      <c r="BQ965" s="11"/>
      <c r="BR965" s="11"/>
      <c r="BS965" s="11"/>
      <c r="BT965" s="11"/>
      <c r="CA965" s="305"/>
      <c r="CB965" s="311"/>
      <c r="CC965" s="312"/>
    </row>
    <row r="966" spans="69:81" x14ac:dyDescent="0.25">
      <c r="BQ966" s="11"/>
      <c r="BR966" s="11"/>
      <c r="BS966" s="11"/>
      <c r="BT966" s="11"/>
      <c r="CA966" s="305"/>
      <c r="CB966" s="311"/>
      <c r="CC966" s="312"/>
    </row>
    <row r="967" spans="69:81" x14ac:dyDescent="0.25">
      <c r="BQ967" s="11"/>
      <c r="BR967" s="11"/>
      <c r="BS967" s="11"/>
      <c r="BT967" s="11"/>
      <c r="CA967" s="305"/>
      <c r="CB967" s="311"/>
      <c r="CC967" s="312"/>
    </row>
    <row r="968" spans="69:81" x14ac:dyDescent="0.25">
      <c r="BQ968" s="11"/>
      <c r="BR968" s="11"/>
      <c r="BS968" s="11"/>
      <c r="BT968" s="11"/>
      <c r="CA968" s="305"/>
      <c r="CB968" s="311"/>
      <c r="CC968" s="312"/>
    </row>
    <row r="969" spans="69:81" x14ac:dyDescent="0.25">
      <c r="BQ969" s="11"/>
      <c r="BR969" s="11"/>
      <c r="BS969" s="11"/>
      <c r="BT969" s="11"/>
      <c r="CA969" s="305"/>
      <c r="CB969" s="311"/>
      <c r="CC969" s="312"/>
    </row>
    <row r="970" spans="69:81" x14ac:dyDescent="0.25">
      <c r="BQ970" s="11"/>
      <c r="BR970" s="11"/>
      <c r="BS970" s="11"/>
      <c r="BT970" s="11"/>
      <c r="CA970" s="305"/>
      <c r="CB970" s="311"/>
      <c r="CC970" s="312"/>
    </row>
    <row r="971" spans="69:81" x14ac:dyDescent="0.25">
      <c r="BQ971" s="11"/>
      <c r="BR971" s="11"/>
      <c r="BS971" s="11"/>
      <c r="BT971" s="11"/>
      <c r="CA971" s="305"/>
      <c r="CB971" s="311"/>
      <c r="CC971" s="312"/>
    </row>
    <row r="972" spans="69:81" x14ac:dyDescent="0.25">
      <c r="BQ972" s="11"/>
      <c r="BR972" s="11"/>
      <c r="BS972" s="11"/>
      <c r="BT972" s="11"/>
      <c r="CA972" s="305"/>
      <c r="CB972" s="311"/>
      <c r="CC972" s="312"/>
    </row>
    <row r="973" spans="69:81" x14ac:dyDescent="0.25">
      <c r="BQ973" s="11"/>
      <c r="BR973" s="11"/>
      <c r="BS973" s="11"/>
      <c r="BT973" s="11"/>
      <c r="CA973" s="305"/>
      <c r="CB973" s="311"/>
      <c r="CC973" s="312"/>
    </row>
    <row r="974" spans="69:81" x14ac:dyDescent="0.25">
      <c r="BQ974" s="11"/>
      <c r="BR974" s="11"/>
      <c r="BS974" s="11"/>
      <c r="BT974" s="11"/>
      <c r="CA974" s="305"/>
      <c r="CB974" s="311"/>
      <c r="CC974" s="312"/>
    </row>
    <row r="975" spans="69:81" x14ac:dyDescent="0.25">
      <c r="BQ975" s="11"/>
      <c r="BR975" s="11"/>
      <c r="BS975" s="11"/>
      <c r="BT975" s="11"/>
      <c r="CA975" s="305"/>
      <c r="CB975" s="311"/>
      <c r="CC975" s="312"/>
    </row>
    <row r="976" spans="69:81" x14ac:dyDescent="0.25">
      <c r="BQ976" s="11"/>
      <c r="BR976" s="11"/>
      <c r="BS976" s="11"/>
      <c r="BT976" s="11"/>
      <c r="CA976" s="305"/>
      <c r="CB976" s="311"/>
      <c r="CC976" s="312"/>
    </row>
    <row r="977" spans="69:81" x14ac:dyDescent="0.25">
      <c r="BQ977" s="11"/>
      <c r="BR977" s="11"/>
      <c r="BS977" s="11"/>
      <c r="BT977" s="11"/>
      <c r="CA977" s="305"/>
      <c r="CB977" s="311"/>
      <c r="CC977" s="312"/>
    </row>
    <row r="978" spans="69:81" x14ac:dyDescent="0.25">
      <c r="BQ978" s="11"/>
      <c r="BR978" s="11"/>
      <c r="BS978" s="11"/>
      <c r="BT978" s="11"/>
      <c r="CA978" s="305"/>
      <c r="CB978" s="311"/>
      <c r="CC978" s="312"/>
    </row>
    <row r="979" spans="69:81" x14ac:dyDescent="0.25">
      <c r="BQ979" s="11"/>
      <c r="BR979" s="11"/>
      <c r="BS979" s="11"/>
      <c r="BT979" s="11"/>
      <c r="CA979" s="305"/>
      <c r="CB979" s="311"/>
      <c r="CC979" s="312"/>
    </row>
    <row r="980" spans="69:81" x14ac:dyDescent="0.25">
      <c r="BQ980" s="11"/>
      <c r="BR980" s="11"/>
      <c r="BS980" s="11"/>
      <c r="BT980" s="11"/>
      <c r="CA980" s="305"/>
      <c r="CB980" s="311"/>
      <c r="CC980" s="312"/>
    </row>
    <row r="981" spans="69:81" x14ac:dyDescent="0.25">
      <c r="BQ981" s="11"/>
      <c r="BR981" s="11"/>
      <c r="BS981" s="11"/>
      <c r="BT981" s="11"/>
      <c r="CA981" s="305"/>
      <c r="CB981" s="311"/>
      <c r="CC981" s="312"/>
    </row>
    <row r="982" spans="69:81" x14ac:dyDescent="0.25">
      <c r="BQ982" s="11"/>
      <c r="BR982" s="11"/>
      <c r="BS982" s="11"/>
      <c r="BT982" s="11"/>
      <c r="CA982" s="305"/>
      <c r="CB982" s="311"/>
      <c r="CC982" s="312"/>
    </row>
    <row r="983" spans="69:81" x14ac:dyDescent="0.25">
      <c r="BQ983" s="11"/>
      <c r="BR983" s="11"/>
      <c r="BS983" s="11"/>
      <c r="BT983" s="11"/>
      <c r="CA983" s="305"/>
      <c r="CB983" s="311"/>
      <c r="CC983" s="312"/>
    </row>
    <row r="984" spans="69:81" x14ac:dyDescent="0.25">
      <c r="BQ984" s="11"/>
      <c r="BR984" s="11"/>
      <c r="BS984" s="11"/>
      <c r="BT984" s="11"/>
      <c r="CA984" s="305"/>
      <c r="CB984" s="311"/>
      <c r="CC984" s="312"/>
    </row>
    <row r="985" spans="69:81" x14ac:dyDescent="0.25">
      <c r="BQ985" s="11"/>
      <c r="BR985" s="11"/>
      <c r="BS985" s="11"/>
      <c r="BT985" s="11"/>
      <c r="CA985" s="305"/>
      <c r="CB985" s="311"/>
      <c r="CC985" s="312"/>
    </row>
    <row r="986" spans="69:81" x14ac:dyDescent="0.25">
      <c r="BQ986" s="11"/>
      <c r="BR986" s="11"/>
      <c r="BS986" s="11"/>
      <c r="BT986" s="11"/>
      <c r="CA986" s="305"/>
      <c r="CB986" s="311"/>
      <c r="CC986" s="312"/>
    </row>
    <row r="987" spans="69:81" x14ac:dyDescent="0.25">
      <c r="BQ987" s="11"/>
      <c r="BR987" s="11"/>
      <c r="BS987" s="11"/>
      <c r="BT987" s="11"/>
      <c r="CA987" s="305"/>
      <c r="CB987" s="311"/>
      <c r="CC987" s="312"/>
    </row>
    <row r="988" spans="69:81" x14ac:dyDescent="0.25">
      <c r="BQ988" s="11"/>
      <c r="BR988" s="11"/>
      <c r="BS988" s="11"/>
      <c r="BT988" s="11"/>
      <c r="CA988" s="305"/>
      <c r="CB988" s="311"/>
      <c r="CC988" s="312"/>
    </row>
    <row r="989" spans="69:81" x14ac:dyDescent="0.25">
      <c r="BQ989" s="11"/>
      <c r="BR989" s="11"/>
      <c r="BS989" s="11"/>
      <c r="BT989" s="11"/>
      <c r="CA989" s="305"/>
      <c r="CB989" s="311"/>
      <c r="CC989" s="312"/>
    </row>
    <row r="990" spans="69:81" x14ac:dyDescent="0.25">
      <c r="BQ990" s="11"/>
      <c r="BR990" s="11"/>
      <c r="BS990" s="11"/>
      <c r="BT990" s="11"/>
      <c r="CA990" s="305"/>
      <c r="CB990" s="311"/>
      <c r="CC990" s="312"/>
    </row>
    <row r="991" spans="69:81" x14ac:dyDescent="0.25">
      <c r="BQ991" s="11"/>
      <c r="BR991" s="11"/>
      <c r="BS991" s="11"/>
      <c r="BT991" s="11"/>
      <c r="CA991" s="305"/>
      <c r="CB991" s="311"/>
      <c r="CC991" s="312"/>
    </row>
    <row r="992" spans="69:81" x14ac:dyDescent="0.25">
      <c r="BQ992" s="11"/>
      <c r="BR992" s="11"/>
      <c r="BS992" s="11"/>
      <c r="BT992" s="11"/>
      <c r="CA992" s="305"/>
      <c r="CB992" s="311"/>
      <c r="CC992" s="312"/>
    </row>
    <row r="993" spans="69:81" x14ac:dyDescent="0.25">
      <c r="BQ993" s="11"/>
      <c r="BR993" s="11"/>
      <c r="BS993" s="11"/>
      <c r="BT993" s="11"/>
      <c r="CA993" s="305"/>
      <c r="CB993" s="311"/>
      <c r="CC993" s="312"/>
    </row>
    <row r="994" spans="69:81" x14ac:dyDescent="0.25">
      <c r="BQ994" s="11"/>
      <c r="BR994" s="11"/>
      <c r="BS994" s="11"/>
      <c r="BT994" s="11"/>
      <c r="CA994" s="305"/>
      <c r="CB994" s="311"/>
      <c r="CC994" s="312"/>
    </row>
    <row r="995" spans="69:81" x14ac:dyDescent="0.25">
      <c r="BQ995" s="11"/>
      <c r="BR995" s="11"/>
      <c r="BS995" s="11"/>
      <c r="BT995" s="11"/>
      <c r="CA995" s="305"/>
      <c r="CB995" s="311"/>
      <c r="CC995" s="312"/>
    </row>
    <row r="996" spans="69:81" x14ac:dyDescent="0.25">
      <c r="BQ996" s="11"/>
      <c r="BR996" s="11"/>
      <c r="BS996" s="11"/>
      <c r="BT996" s="11"/>
      <c r="CA996" s="305"/>
      <c r="CB996" s="311"/>
      <c r="CC996" s="312"/>
    </row>
    <row r="997" spans="69:81" x14ac:dyDescent="0.25">
      <c r="BQ997" s="11"/>
      <c r="BR997" s="11"/>
      <c r="BS997" s="11"/>
      <c r="BT997" s="11"/>
      <c r="CA997" s="305"/>
      <c r="CB997" s="311"/>
      <c r="CC997" s="312"/>
    </row>
    <row r="998" spans="69:81" x14ac:dyDescent="0.25">
      <c r="BQ998" s="11"/>
      <c r="BR998" s="11"/>
      <c r="BS998" s="11"/>
      <c r="BT998" s="11"/>
      <c r="CA998" s="305"/>
      <c r="CB998" s="311"/>
      <c r="CC998" s="312"/>
    </row>
    <row r="999" spans="69:81" x14ac:dyDescent="0.25">
      <c r="BQ999" s="11"/>
      <c r="BR999" s="11"/>
      <c r="BS999" s="11"/>
      <c r="BT999" s="11"/>
      <c r="CA999" s="305"/>
      <c r="CB999" s="311"/>
      <c r="CC999" s="312"/>
    </row>
    <row r="1000" spans="69:81" x14ac:dyDescent="0.25">
      <c r="BQ1000" s="11"/>
      <c r="BR1000" s="11"/>
      <c r="BS1000" s="11"/>
      <c r="BT1000" s="11"/>
      <c r="CA1000" s="305"/>
      <c r="CB1000" s="311"/>
      <c r="CC1000" s="312"/>
    </row>
    <row r="1001" spans="69:81" x14ac:dyDescent="0.25">
      <c r="BQ1001" s="11"/>
      <c r="BR1001" s="11"/>
      <c r="BS1001" s="11"/>
      <c r="BT1001" s="11"/>
      <c r="CA1001" s="305"/>
      <c r="CB1001" s="311"/>
      <c r="CC1001" s="312"/>
    </row>
    <row r="1002" spans="69:81" x14ac:dyDescent="0.25">
      <c r="BQ1002" s="11"/>
      <c r="BR1002" s="11"/>
      <c r="BS1002" s="11"/>
      <c r="BT1002" s="11"/>
      <c r="CA1002" s="305"/>
      <c r="CB1002" s="311"/>
      <c r="CC1002" s="312"/>
    </row>
    <row r="1003" spans="69:81" x14ac:dyDescent="0.25">
      <c r="BQ1003" s="11"/>
      <c r="BR1003" s="11"/>
      <c r="BS1003" s="11"/>
      <c r="BT1003" s="11"/>
      <c r="CA1003" s="305"/>
      <c r="CB1003" s="311"/>
      <c r="CC1003" s="312"/>
    </row>
    <row r="1004" spans="69:81" x14ac:dyDescent="0.25">
      <c r="BQ1004" s="11"/>
      <c r="BR1004" s="11"/>
      <c r="BS1004" s="11"/>
      <c r="BT1004" s="11"/>
      <c r="CA1004" s="305"/>
      <c r="CB1004" s="311"/>
      <c r="CC1004" s="312"/>
    </row>
    <row r="1005" spans="69:81" x14ac:dyDescent="0.25">
      <c r="BQ1005" s="11"/>
      <c r="BR1005" s="11"/>
      <c r="BS1005" s="11"/>
      <c r="BT1005" s="11"/>
      <c r="CA1005" s="305"/>
      <c r="CB1005" s="311"/>
      <c r="CC1005" s="312"/>
    </row>
    <row r="1006" spans="69:81" x14ac:dyDescent="0.25">
      <c r="BQ1006" s="11"/>
      <c r="BR1006" s="11"/>
      <c r="BS1006" s="11"/>
      <c r="BT1006" s="11"/>
      <c r="CA1006" s="305"/>
      <c r="CB1006" s="311"/>
      <c r="CC1006" s="312"/>
    </row>
    <row r="1007" spans="69:81" x14ac:dyDescent="0.25">
      <c r="BQ1007" s="11"/>
      <c r="BR1007" s="11"/>
      <c r="BS1007" s="11"/>
      <c r="BT1007" s="11"/>
      <c r="CA1007" s="305"/>
      <c r="CB1007" s="311"/>
      <c r="CC1007" s="312"/>
    </row>
    <row r="1008" spans="69:81" x14ac:dyDescent="0.25">
      <c r="BQ1008" s="11"/>
      <c r="BR1008" s="11"/>
      <c r="BS1008" s="11"/>
      <c r="BT1008" s="11"/>
      <c r="CA1008" s="305"/>
      <c r="CB1008" s="311"/>
      <c r="CC1008" s="312"/>
    </row>
    <row r="1009" spans="69:81" x14ac:dyDescent="0.25">
      <c r="BQ1009" s="11"/>
      <c r="BR1009" s="11"/>
      <c r="BS1009" s="11"/>
      <c r="BT1009" s="11"/>
      <c r="CA1009" s="305"/>
      <c r="CB1009" s="311"/>
      <c r="CC1009" s="312"/>
    </row>
    <row r="1010" spans="69:81" x14ac:dyDescent="0.25">
      <c r="BQ1010" s="11"/>
      <c r="BR1010" s="11"/>
      <c r="BS1010" s="11"/>
      <c r="BT1010" s="11"/>
      <c r="CA1010" s="305"/>
      <c r="CB1010" s="311"/>
      <c r="CC1010" s="312"/>
    </row>
    <row r="1011" spans="69:81" x14ac:dyDescent="0.25">
      <c r="BQ1011" s="11"/>
      <c r="BR1011" s="11"/>
      <c r="BS1011" s="11"/>
      <c r="BT1011" s="11"/>
      <c r="CA1011" s="305"/>
      <c r="CB1011" s="311"/>
      <c r="CC1011" s="312"/>
    </row>
    <row r="1012" spans="69:81" x14ac:dyDescent="0.25">
      <c r="BQ1012" s="11"/>
      <c r="BR1012" s="11"/>
      <c r="BS1012" s="11"/>
      <c r="BT1012" s="11"/>
      <c r="CA1012" s="305"/>
      <c r="CB1012" s="311"/>
      <c r="CC1012" s="312"/>
    </row>
    <row r="1013" spans="69:81" x14ac:dyDescent="0.25">
      <c r="BQ1013" s="11"/>
      <c r="BR1013" s="11"/>
      <c r="BS1013" s="11"/>
      <c r="BT1013" s="11"/>
      <c r="CA1013" s="305"/>
      <c r="CB1013" s="311"/>
      <c r="CC1013" s="312"/>
    </row>
    <row r="1014" spans="69:81" x14ac:dyDescent="0.25">
      <c r="BQ1014" s="11"/>
      <c r="BR1014" s="11"/>
      <c r="BS1014" s="11"/>
      <c r="BT1014" s="11"/>
      <c r="CA1014" s="305"/>
      <c r="CB1014" s="311"/>
      <c r="CC1014" s="312"/>
    </row>
    <row r="1015" spans="69:81" x14ac:dyDescent="0.25">
      <c r="BQ1015" s="11"/>
      <c r="BR1015" s="11"/>
      <c r="BS1015" s="11"/>
      <c r="BT1015" s="11"/>
      <c r="CA1015" s="305"/>
      <c r="CB1015" s="311"/>
      <c r="CC1015" s="312"/>
    </row>
    <row r="1016" spans="69:81" x14ac:dyDescent="0.25">
      <c r="BQ1016" s="11"/>
      <c r="BR1016" s="11"/>
      <c r="BS1016" s="11"/>
      <c r="BT1016" s="11"/>
      <c r="CA1016" s="305"/>
      <c r="CB1016" s="311"/>
      <c r="CC1016" s="312"/>
    </row>
    <row r="1017" spans="69:81" x14ac:dyDescent="0.25">
      <c r="BQ1017" s="11"/>
      <c r="BR1017" s="11"/>
      <c r="BS1017" s="11"/>
      <c r="BT1017" s="11"/>
      <c r="CA1017" s="305"/>
      <c r="CB1017" s="311"/>
      <c r="CC1017" s="312"/>
    </row>
    <row r="1018" spans="69:81" x14ac:dyDescent="0.25">
      <c r="BQ1018" s="11"/>
      <c r="BR1018" s="11"/>
      <c r="BS1018" s="11"/>
      <c r="BT1018" s="11"/>
      <c r="CA1018" s="305"/>
      <c r="CB1018" s="311"/>
      <c r="CC1018" s="312"/>
    </row>
    <row r="1019" spans="69:81" x14ac:dyDescent="0.25">
      <c r="BQ1019" s="11"/>
      <c r="BR1019" s="11"/>
      <c r="BS1019" s="11"/>
      <c r="BT1019" s="11"/>
      <c r="CA1019" s="305"/>
      <c r="CB1019" s="311"/>
      <c r="CC1019" s="312"/>
    </row>
    <row r="1020" spans="69:81" x14ac:dyDescent="0.25">
      <c r="BQ1020" s="11"/>
      <c r="BR1020" s="11"/>
      <c r="BS1020" s="11"/>
      <c r="BT1020" s="11"/>
      <c r="CA1020" s="305"/>
      <c r="CB1020" s="311"/>
      <c r="CC1020" s="312"/>
    </row>
    <row r="1021" spans="69:81" x14ac:dyDescent="0.25">
      <c r="BQ1021" s="11"/>
      <c r="BR1021" s="11"/>
      <c r="BS1021" s="11"/>
      <c r="BT1021" s="11"/>
      <c r="CA1021" s="305"/>
      <c r="CB1021" s="311"/>
      <c r="CC1021" s="312"/>
    </row>
    <row r="1022" spans="69:81" x14ac:dyDescent="0.25">
      <c r="BQ1022" s="11"/>
      <c r="BR1022" s="11"/>
      <c r="BS1022" s="11"/>
      <c r="BT1022" s="11"/>
      <c r="CA1022" s="305"/>
      <c r="CB1022" s="311"/>
      <c r="CC1022" s="312"/>
    </row>
    <row r="1023" spans="69:81" x14ac:dyDescent="0.25">
      <c r="BQ1023" s="11"/>
      <c r="BR1023" s="11"/>
      <c r="BS1023" s="11"/>
      <c r="BT1023" s="11"/>
      <c r="CA1023" s="305"/>
      <c r="CB1023" s="311"/>
      <c r="CC1023" s="312"/>
    </row>
    <row r="1024" spans="69:81" x14ac:dyDescent="0.25">
      <c r="BQ1024" s="11"/>
      <c r="BR1024" s="11"/>
      <c r="BS1024" s="11"/>
      <c r="BT1024" s="11"/>
      <c r="CA1024" s="305"/>
      <c r="CB1024" s="311"/>
      <c r="CC1024" s="312"/>
    </row>
    <row r="1025" spans="69:81" x14ac:dyDescent="0.25">
      <c r="BQ1025" s="11"/>
      <c r="BR1025" s="11"/>
      <c r="BS1025" s="11"/>
      <c r="BT1025" s="11"/>
      <c r="CA1025" s="305"/>
      <c r="CB1025" s="311"/>
      <c r="CC1025" s="312"/>
    </row>
    <row r="1026" spans="69:81" x14ac:dyDescent="0.25">
      <c r="BQ1026" s="11"/>
      <c r="BR1026" s="11"/>
      <c r="BS1026" s="11"/>
      <c r="BT1026" s="11"/>
      <c r="CA1026" s="305"/>
      <c r="CB1026" s="311"/>
      <c r="CC1026" s="312"/>
    </row>
    <row r="1027" spans="69:81" x14ac:dyDescent="0.25">
      <c r="BQ1027" s="11"/>
      <c r="BR1027" s="11"/>
      <c r="BS1027" s="11"/>
      <c r="BT1027" s="11"/>
      <c r="CA1027" s="305"/>
      <c r="CB1027" s="311"/>
      <c r="CC1027" s="312"/>
    </row>
    <row r="1028" spans="69:81" x14ac:dyDescent="0.25">
      <c r="BQ1028" s="11"/>
      <c r="BR1028" s="11"/>
      <c r="BS1028" s="11"/>
      <c r="BT1028" s="11"/>
      <c r="CA1028" s="305"/>
      <c r="CB1028" s="311"/>
      <c r="CC1028" s="312"/>
    </row>
    <row r="1029" spans="69:81" x14ac:dyDescent="0.25">
      <c r="BQ1029" s="11"/>
      <c r="BR1029" s="11"/>
      <c r="BS1029" s="11"/>
      <c r="BT1029" s="11"/>
      <c r="CA1029" s="305"/>
      <c r="CB1029" s="311"/>
      <c r="CC1029" s="312"/>
    </row>
    <row r="1030" spans="69:81" x14ac:dyDescent="0.25">
      <c r="BQ1030" s="11"/>
      <c r="BR1030" s="11"/>
      <c r="BS1030" s="11"/>
      <c r="BT1030" s="11"/>
      <c r="CA1030" s="305"/>
      <c r="CB1030" s="311"/>
      <c r="CC1030" s="312"/>
    </row>
    <row r="1031" spans="69:81" x14ac:dyDescent="0.25">
      <c r="BQ1031" s="11"/>
      <c r="BR1031" s="11"/>
      <c r="BS1031" s="11"/>
      <c r="BT1031" s="11"/>
      <c r="CA1031" s="305"/>
      <c r="CB1031" s="311"/>
      <c r="CC1031" s="312"/>
    </row>
    <row r="1032" spans="69:81" x14ac:dyDescent="0.25">
      <c r="BQ1032" s="11"/>
      <c r="BR1032" s="11"/>
      <c r="BS1032" s="11"/>
      <c r="BT1032" s="11"/>
      <c r="CA1032" s="305"/>
      <c r="CB1032" s="311"/>
      <c r="CC1032" s="312"/>
    </row>
    <row r="1033" spans="69:81" x14ac:dyDescent="0.25">
      <c r="BQ1033" s="11"/>
      <c r="BR1033" s="11"/>
      <c r="BS1033" s="11"/>
      <c r="BT1033" s="11"/>
      <c r="CA1033" s="305"/>
      <c r="CB1033" s="311"/>
      <c r="CC1033" s="312"/>
    </row>
    <row r="1034" spans="69:81" x14ac:dyDescent="0.25">
      <c r="BQ1034" s="11"/>
      <c r="BR1034" s="11"/>
      <c r="BS1034" s="11"/>
      <c r="BT1034" s="11"/>
      <c r="CA1034" s="305"/>
      <c r="CB1034" s="311"/>
      <c r="CC1034" s="312"/>
    </row>
    <row r="1035" spans="69:81" x14ac:dyDescent="0.25">
      <c r="BQ1035" s="11"/>
      <c r="BR1035" s="11"/>
      <c r="BS1035" s="11"/>
      <c r="BT1035" s="11"/>
      <c r="CA1035" s="305"/>
      <c r="CB1035" s="311"/>
      <c r="CC1035" s="312"/>
    </row>
    <row r="1036" spans="69:81" x14ac:dyDescent="0.25">
      <c r="BQ1036" s="11"/>
      <c r="BR1036" s="11"/>
      <c r="BS1036" s="11"/>
      <c r="BT1036" s="11"/>
      <c r="CA1036" s="305"/>
      <c r="CB1036" s="311"/>
      <c r="CC1036" s="312"/>
    </row>
    <row r="1037" spans="69:81" x14ac:dyDescent="0.25">
      <c r="BQ1037" s="11"/>
      <c r="BR1037" s="11"/>
      <c r="BS1037" s="11"/>
      <c r="BT1037" s="11"/>
      <c r="CA1037" s="305"/>
      <c r="CB1037" s="311"/>
      <c r="CC1037" s="312"/>
    </row>
    <row r="1038" spans="69:81" x14ac:dyDescent="0.25">
      <c r="BQ1038" s="11"/>
      <c r="BR1038" s="11"/>
      <c r="BS1038" s="11"/>
      <c r="BT1038" s="11"/>
      <c r="CA1038" s="305"/>
      <c r="CB1038" s="311"/>
      <c r="CC1038" s="312"/>
    </row>
    <row r="1039" spans="69:81" x14ac:dyDescent="0.25">
      <c r="BQ1039" s="11"/>
      <c r="BR1039" s="11"/>
      <c r="BS1039" s="11"/>
      <c r="BT1039" s="11"/>
      <c r="CA1039" s="305"/>
      <c r="CB1039" s="311"/>
      <c r="CC1039" s="312"/>
    </row>
    <row r="1040" spans="69:81" x14ac:dyDescent="0.25">
      <c r="BQ1040" s="11"/>
      <c r="BR1040" s="11"/>
      <c r="BS1040" s="11"/>
      <c r="BT1040" s="11"/>
      <c r="CA1040" s="305"/>
      <c r="CB1040" s="311"/>
      <c r="CC1040" s="312"/>
    </row>
    <row r="1041" spans="69:81" x14ac:dyDescent="0.25">
      <c r="BQ1041" s="11"/>
      <c r="BR1041" s="11"/>
      <c r="BS1041" s="11"/>
      <c r="BT1041" s="11"/>
      <c r="CA1041" s="305"/>
      <c r="CB1041" s="311"/>
      <c r="CC1041" s="312"/>
    </row>
    <row r="1042" spans="69:81" x14ac:dyDescent="0.25">
      <c r="BQ1042" s="11"/>
      <c r="BR1042" s="11"/>
      <c r="BS1042" s="11"/>
      <c r="BT1042" s="11"/>
      <c r="CA1042" s="305"/>
      <c r="CB1042" s="311"/>
      <c r="CC1042" s="312"/>
    </row>
    <row r="1043" spans="69:81" x14ac:dyDescent="0.25">
      <c r="BQ1043" s="11"/>
      <c r="BR1043" s="11"/>
      <c r="BS1043" s="11"/>
      <c r="BT1043" s="11"/>
      <c r="CA1043" s="305"/>
      <c r="CB1043" s="311"/>
      <c r="CC1043" s="312"/>
    </row>
    <row r="1044" spans="69:81" x14ac:dyDescent="0.25">
      <c r="BQ1044" s="11"/>
      <c r="BR1044" s="11"/>
      <c r="BS1044" s="11"/>
      <c r="BT1044" s="11"/>
      <c r="CA1044" s="305"/>
      <c r="CB1044" s="311"/>
      <c r="CC1044" s="312"/>
    </row>
    <row r="1045" spans="69:81" x14ac:dyDescent="0.25">
      <c r="BQ1045" s="11"/>
      <c r="BR1045" s="11"/>
      <c r="BS1045" s="11"/>
      <c r="BT1045" s="11"/>
      <c r="CA1045" s="305"/>
      <c r="CB1045" s="311"/>
      <c r="CC1045" s="312"/>
    </row>
    <row r="1046" spans="69:81" x14ac:dyDescent="0.25">
      <c r="BQ1046" s="11"/>
      <c r="BR1046" s="11"/>
      <c r="BS1046" s="11"/>
      <c r="BT1046" s="11"/>
      <c r="CA1046" s="305"/>
      <c r="CB1046" s="311"/>
      <c r="CC1046" s="312"/>
    </row>
    <row r="1047" spans="69:81" x14ac:dyDescent="0.25">
      <c r="BQ1047" s="11"/>
      <c r="BR1047" s="11"/>
      <c r="BS1047" s="11"/>
      <c r="BT1047" s="11"/>
      <c r="CA1047" s="305"/>
      <c r="CB1047" s="311"/>
      <c r="CC1047" s="312"/>
    </row>
    <row r="1048" spans="69:81" x14ac:dyDescent="0.25">
      <c r="BQ1048" s="11"/>
      <c r="BR1048" s="11"/>
      <c r="BS1048" s="11"/>
      <c r="BT1048" s="11"/>
      <c r="CA1048" s="305"/>
      <c r="CB1048" s="311"/>
      <c r="CC1048" s="312"/>
    </row>
    <row r="1049" spans="69:81" x14ac:dyDescent="0.25">
      <c r="BQ1049" s="11"/>
      <c r="BR1049" s="11"/>
      <c r="BS1049" s="11"/>
      <c r="BT1049" s="11"/>
      <c r="CA1049" s="305"/>
      <c r="CB1049" s="311"/>
      <c r="CC1049" s="312"/>
    </row>
    <row r="1050" spans="69:81" x14ac:dyDescent="0.25">
      <c r="BQ1050" s="11"/>
      <c r="BR1050" s="11"/>
      <c r="BS1050" s="11"/>
      <c r="BT1050" s="11"/>
      <c r="CA1050" s="305"/>
      <c r="CB1050" s="311"/>
      <c r="CC1050" s="312"/>
    </row>
    <row r="1051" spans="69:81" x14ac:dyDescent="0.25">
      <c r="BQ1051" s="11"/>
      <c r="BR1051" s="11"/>
      <c r="BS1051" s="11"/>
      <c r="BT1051" s="11"/>
      <c r="CA1051" s="305"/>
      <c r="CB1051" s="311"/>
      <c r="CC1051" s="312"/>
    </row>
    <row r="1052" spans="69:81" x14ac:dyDescent="0.25">
      <c r="BQ1052" s="11"/>
      <c r="BR1052" s="11"/>
      <c r="BS1052" s="11"/>
      <c r="BT1052" s="11"/>
      <c r="CA1052" s="305"/>
      <c r="CB1052" s="311"/>
      <c r="CC1052" s="312"/>
    </row>
    <row r="1053" spans="69:81" x14ac:dyDescent="0.25">
      <c r="BQ1053" s="11"/>
      <c r="BR1053" s="11"/>
      <c r="BS1053" s="11"/>
      <c r="BT1053" s="11"/>
      <c r="CA1053" s="305"/>
      <c r="CB1053" s="311"/>
      <c r="CC1053" s="312"/>
    </row>
    <row r="1054" spans="69:81" x14ac:dyDescent="0.25">
      <c r="BQ1054" s="11"/>
      <c r="BR1054" s="11"/>
      <c r="BS1054" s="11"/>
      <c r="BT1054" s="11"/>
      <c r="CA1054" s="305"/>
      <c r="CB1054" s="311"/>
      <c r="CC1054" s="312"/>
    </row>
    <row r="1055" spans="69:81" x14ac:dyDescent="0.25">
      <c r="BQ1055" s="11"/>
      <c r="BR1055" s="11"/>
      <c r="BS1055" s="11"/>
      <c r="BT1055" s="11"/>
      <c r="CA1055" s="305"/>
      <c r="CB1055" s="311"/>
      <c r="CC1055" s="312"/>
    </row>
    <row r="1056" spans="69:81" x14ac:dyDescent="0.25">
      <c r="BQ1056" s="11"/>
      <c r="BR1056" s="11"/>
      <c r="BS1056" s="11"/>
      <c r="BT1056" s="11"/>
      <c r="CA1056" s="305"/>
      <c r="CB1056" s="311"/>
      <c r="CC1056" s="312"/>
    </row>
    <row r="1057" spans="69:81" x14ac:dyDescent="0.25">
      <c r="BQ1057" s="11"/>
      <c r="BR1057" s="11"/>
      <c r="BS1057" s="11"/>
      <c r="BT1057" s="11"/>
      <c r="CA1057" s="305"/>
      <c r="CB1057" s="311"/>
      <c r="CC1057" s="312"/>
    </row>
    <row r="1058" spans="69:81" x14ac:dyDescent="0.25">
      <c r="BQ1058" s="11"/>
      <c r="BR1058" s="11"/>
      <c r="BS1058" s="11"/>
      <c r="BT1058" s="11"/>
      <c r="CA1058" s="305"/>
      <c r="CB1058" s="311"/>
      <c r="CC1058" s="312"/>
    </row>
    <row r="1059" spans="69:81" x14ac:dyDescent="0.25">
      <c r="BQ1059" s="11"/>
      <c r="BR1059" s="11"/>
      <c r="BS1059" s="11"/>
      <c r="BT1059" s="11"/>
      <c r="CA1059" s="305"/>
      <c r="CB1059" s="311"/>
      <c r="CC1059" s="312"/>
    </row>
    <row r="1060" spans="69:81" x14ac:dyDescent="0.25">
      <c r="BQ1060" s="11"/>
      <c r="BR1060" s="11"/>
      <c r="BS1060" s="11"/>
      <c r="BT1060" s="11"/>
      <c r="CA1060" s="305"/>
      <c r="CB1060" s="311"/>
      <c r="CC1060" s="312"/>
    </row>
    <row r="1061" spans="69:81" x14ac:dyDescent="0.25">
      <c r="BQ1061" s="11"/>
      <c r="BR1061" s="11"/>
      <c r="BS1061" s="11"/>
      <c r="BT1061" s="11"/>
      <c r="CA1061" s="305"/>
      <c r="CB1061" s="311"/>
      <c r="CC1061" s="312"/>
    </row>
    <row r="1062" spans="69:81" x14ac:dyDescent="0.25">
      <c r="BQ1062" s="11"/>
      <c r="BR1062" s="11"/>
      <c r="BS1062" s="11"/>
      <c r="BT1062" s="11"/>
      <c r="CA1062" s="305"/>
      <c r="CB1062" s="311"/>
      <c r="CC1062" s="312"/>
    </row>
    <row r="1063" spans="69:81" x14ac:dyDescent="0.25">
      <c r="BQ1063" s="11"/>
      <c r="BR1063" s="11"/>
      <c r="BS1063" s="11"/>
      <c r="BT1063" s="11"/>
      <c r="CA1063" s="305"/>
      <c r="CB1063" s="311"/>
      <c r="CC1063" s="312"/>
    </row>
    <row r="1064" spans="69:81" x14ac:dyDescent="0.25">
      <c r="BQ1064" s="11"/>
      <c r="BR1064" s="11"/>
      <c r="BS1064" s="11"/>
      <c r="BT1064" s="11"/>
      <c r="CA1064" s="305"/>
      <c r="CB1064" s="311"/>
      <c r="CC1064" s="312"/>
    </row>
    <row r="1065" spans="69:81" x14ac:dyDescent="0.25">
      <c r="BQ1065" s="11"/>
      <c r="BR1065" s="11"/>
      <c r="BS1065" s="11"/>
      <c r="BT1065" s="11"/>
      <c r="CA1065" s="305"/>
      <c r="CB1065" s="311"/>
      <c r="CC1065" s="312"/>
    </row>
    <row r="1066" spans="69:81" x14ac:dyDescent="0.25">
      <c r="BQ1066" s="11"/>
      <c r="BR1066" s="11"/>
      <c r="BS1066" s="11"/>
      <c r="BT1066" s="11"/>
      <c r="CA1066" s="305"/>
      <c r="CB1066" s="311"/>
      <c r="CC1066" s="312"/>
    </row>
    <row r="1067" spans="69:81" x14ac:dyDescent="0.25">
      <c r="BQ1067" s="11"/>
      <c r="BR1067" s="11"/>
      <c r="BS1067" s="11"/>
      <c r="BT1067" s="11"/>
      <c r="CA1067" s="305"/>
      <c r="CB1067" s="311"/>
      <c r="CC1067" s="312"/>
    </row>
    <row r="1068" spans="69:81" x14ac:dyDescent="0.25">
      <c r="BQ1068" s="11"/>
      <c r="BR1068" s="11"/>
      <c r="BS1068" s="11"/>
      <c r="BT1068" s="11"/>
      <c r="CA1068" s="305"/>
      <c r="CB1068" s="311"/>
      <c r="CC1068" s="312"/>
    </row>
    <row r="1069" spans="69:81" x14ac:dyDescent="0.25">
      <c r="BQ1069" s="11"/>
      <c r="BR1069" s="11"/>
      <c r="BS1069" s="11"/>
      <c r="BT1069" s="11"/>
      <c r="CA1069" s="305"/>
      <c r="CB1069" s="311"/>
      <c r="CC1069" s="312"/>
    </row>
    <row r="1070" spans="69:81" x14ac:dyDescent="0.25">
      <c r="BQ1070" s="11"/>
      <c r="BR1070" s="11"/>
      <c r="BS1070" s="11"/>
      <c r="BT1070" s="11"/>
      <c r="CA1070" s="305"/>
      <c r="CB1070" s="311"/>
      <c r="CC1070" s="312"/>
    </row>
    <row r="1071" spans="69:81" x14ac:dyDescent="0.25">
      <c r="BQ1071" s="11"/>
      <c r="BR1071" s="11"/>
      <c r="BS1071" s="11"/>
      <c r="BT1071" s="11"/>
      <c r="CA1071" s="305"/>
      <c r="CB1071" s="311"/>
      <c r="CC1071" s="312"/>
    </row>
    <row r="1072" spans="69:81" x14ac:dyDescent="0.25">
      <c r="BQ1072" s="11"/>
      <c r="BR1072" s="11"/>
      <c r="BS1072" s="11"/>
      <c r="BT1072" s="11"/>
      <c r="CA1072" s="305"/>
      <c r="CB1072" s="311"/>
      <c r="CC1072" s="312"/>
    </row>
    <row r="1073" spans="69:81" x14ac:dyDescent="0.25">
      <c r="BQ1073" s="11"/>
      <c r="BR1073" s="11"/>
      <c r="BS1073" s="11"/>
      <c r="BT1073" s="11"/>
      <c r="CA1073" s="305"/>
      <c r="CB1073" s="311"/>
      <c r="CC1073" s="312"/>
    </row>
    <row r="1074" spans="69:81" x14ac:dyDescent="0.25">
      <c r="BQ1074" s="11"/>
      <c r="BR1074" s="11"/>
      <c r="BS1074" s="11"/>
      <c r="BT1074" s="11"/>
      <c r="CA1074" s="305"/>
      <c r="CB1074" s="311"/>
      <c r="CC1074" s="312"/>
    </row>
    <row r="1075" spans="69:81" x14ac:dyDescent="0.25">
      <c r="BQ1075" s="11"/>
      <c r="BR1075" s="11"/>
      <c r="BS1075" s="11"/>
      <c r="BT1075" s="11"/>
      <c r="CA1075" s="305"/>
      <c r="CB1075" s="311"/>
      <c r="CC1075" s="312"/>
    </row>
    <row r="1076" spans="69:81" x14ac:dyDescent="0.25">
      <c r="BQ1076" s="11"/>
      <c r="BR1076" s="11"/>
      <c r="BS1076" s="11"/>
      <c r="BT1076" s="11"/>
      <c r="CA1076" s="305"/>
      <c r="CB1076" s="311"/>
      <c r="CC1076" s="312"/>
    </row>
    <row r="1077" spans="69:81" x14ac:dyDescent="0.25">
      <c r="BQ1077" s="11"/>
      <c r="BR1077" s="11"/>
      <c r="BS1077" s="11"/>
      <c r="BT1077" s="11"/>
      <c r="CA1077" s="305"/>
      <c r="CB1077" s="311"/>
      <c r="CC1077" s="312"/>
    </row>
    <row r="1078" spans="69:81" x14ac:dyDescent="0.25">
      <c r="BQ1078" s="11"/>
      <c r="BR1078" s="11"/>
      <c r="BS1078" s="11"/>
      <c r="BT1078" s="11"/>
      <c r="CA1078" s="305"/>
      <c r="CB1078" s="311"/>
      <c r="CC1078" s="312"/>
    </row>
    <row r="1079" spans="69:81" x14ac:dyDescent="0.25">
      <c r="BQ1079" s="11"/>
      <c r="BR1079" s="11"/>
      <c r="BS1079" s="11"/>
      <c r="BT1079" s="11"/>
      <c r="CA1079" s="305"/>
      <c r="CB1079" s="311"/>
      <c r="CC1079" s="312"/>
    </row>
    <row r="1080" spans="69:81" x14ac:dyDescent="0.25">
      <c r="BQ1080" s="11"/>
      <c r="BR1080" s="11"/>
      <c r="BS1080" s="11"/>
      <c r="BT1080" s="11"/>
      <c r="CA1080" s="305"/>
      <c r="CB1080" s="311"/>
      <c r="CC1080" s="312"/>
    </row>
    <row r="1081" spans="69:81" x14ac:dyDescent="0.25">
      <c r="BQ1081" s="11"/>
      <c r="BR1081" s="11"/>
      <c r="BS1081" s="11"/>
      <c r="BT1081" s="11"/>
      <c r="CA1081" s="305"/>
      <c r="CB1081" s="311"/>
      <c r="CC1081" s="312"/>
    </row>
    <row r="1082" spans="69:81" x14ac:dyDescent="0.25">
      <c r="BQ1082" s="11"/>
      <c r="BR1082" s="11"/>
      <c r="BS1082" s="11"/>
      <c r="BT1082" s="11"/>
      <c r="CA1082" s="305"/>
      <c r="CB1082" s="311"/>
      <c r="CC1082" s="312"/>
    </row>
    <row r="1083" spans="69:81" x14ac:dyDescent="0.25">
      <c r="BQ1083" s="11"/>
      <c r="BR1083" s="11"/>
      <c r="BS1083" s="11"/>
      <c r="BT1083" s="11"/>
      <c r="CA1083" s="305"/>
      <c r="CB1083" s="311"/>
      <c r="CC1083" s="312"/>
    </row>
    <row r="1084" spans="69:81" x14ac:dyDescent="0.25">
      <c r="BQ1084" s="11"/>
      <c r="BR1084" s="11"/>
      <c r="BS1084" s="11"/>
      <c r="BT1084" s="11"/>
      <c r="CA1084" s="305"/>
      <c r="CB1084" s="311"/>
      <c r="CC1084" s="312"/>
    </row>
    <row r="1085" spans="69:81" x14ac:dyDescent="0.25">
      <c r="BQ1085" s="11"/>
      <c r="BR1085" s="11"/>
      <c r="BS1085" s="11"/>
      <c r="BT1085" s="11"/>
      <c r="CA1085" s="305"/>
      <c r="CB1085" s="311"/>
      <c r="CC1085" s="312"/>
    </row>
    <row r="1086" spans="69:81" x14ac:dyDescent="0.25">
      <c r="BQ1086" s="11"/>
      <c r="BR1086" s="11"/>
      <c r="BS1086" s="11"/>
      <c r="BT1086" s="11"/>
      <c r="CA1086" s="305"/>
      <c r="CB1086" s="311"/>
      <c r="CC1086" s="312"/>
    </row>
    <row r="1087" spans="69:81" x14ac:dyDescent="0.25">
      <c r="BQ1087" s="11"/>
      <c r="BR1087" s="11"/>
      <c r="BS1087" s="11"/>
      <c r="BT1087" s="11"/>
      <c r="CA1087" s="305"/>
      <c r="CB1087" s="311"/>
      <c r="CC1087" s="312"/>
    </row>
    <row r="1088" spans="69:81" x14ac:dyDescent="0.25">
      <c r="BQ1088" s="11"/>
      <c r="BR1088" s="11"/>
      <c r="BS1088" s="11"/>
      <c r="BT1088" s="11"/>
      <c r="CA1088" s="305"/>
      <c r="CB1088" s="311"/>
      <c r="CC1088" s="312"/>
    </row>
    <row r="1089" spans="69:81" x14ac:dyDescent="0.25">
      <c r="BQ1089" s="11"/>
      <c r="BR1089" s="11"/>
      <c r="BS1089" s="11"/>
      <c r="BT1089" s="11"/>
      <c r="CA1089" s="305"/>
      <c r="CB1089" s="311"/>
      <c r="CC1089" s="312"/>
    </row>
    <row r="1090" spans="69:81" x14ac:dyDescent="0.25">
      <c r="BQ1090" s="11"/>
      <c r="BR1090" s="11"/>
      <c r="BS1090" s="11"/>
      <c r="BT1090" s="11"/>
      <c r="CA1090" s="305"/>
      <c r="CB1090" s="311"/>
      <c r="CC1090" s="312"/>
    </row>
    <row r="1091" spans="69:81" x14ac:dyDescent="0.25">
      <c r="BQ1091" s="11"/>
      <c r="BR1091" s="11"/>
      <c r="BS1091" s="11"/>
      <c r="BT1091" s="11"/>
      <c r="CA1091" s="305"/>
      <c r="CB1091" s="311"/>
      <c r="CC1091" s="312"/>
    </row>
    <row r="1092" spans="69:81" x14ac:dyDescent="0.25">
      <c r="BQ1092" s="11"/>
      <c r="BR1092" s="11"/>
      <c r="BS1092" s="11"/>
      <c r="BT1092" s="11"/>
      <c r="CA1092" s="305"/>
      <c r="CB1092" s="311"/>
      <c r="CC1092" s="312"/>
    </row>
    <row r="1093" spans="69:81" x14ac:dyDescent="0.25">
      <c r="BQ1093" s="11"/>
      <c r="BR1093" s="11"/>
      <c r="BS1093" s="11"/>
      <c r="BT1093" s="11"/>
      <c r="CA1093" s="305"/>
      <c r="CB1093" s="311"/>
      <c r="CC1093" s="312"/>
    </row>
    <row r="1094" spans="69:81" x14ac:dyDescent="0.25">
      <c r="BQ1094" s="11"/>
      <c r="BR1094" s="11"/>
      <c r="BS1094" s="11"/>
      <c r="BT1094" s="11"/>
      <c r="CA1094" s="305"/>
      <c r="CB1094" s="311"/>
      <c r="CC1094" s="312"/>
    </row>
    <row r="1095" spans="69:81" x14ac:dyDescent="0.25">
      <c r="BQ1095" s="11"/>
      <c r="BR1095" s="11"/>
      <c r="BS1095" s="11"/>
      <c r="BT1095" s="11"/>
      <c r="CA1095" s="305"/>
      <c r="CB1095" s="311"/>
      <c r="CC1095" s="312"/>
    </row>
    <row r="1096" spans="69:81" x14ac:dyDescent="0.25">
      <c r="BQ1096" s="11"/>
      <c r="BR1096" s="11"/>
      <c r="BS1096" s="11"/>
      <c r="BT1096" s="11"/>
      <c r="CA1096" s="305"/>
      <c r="CB1096" s="311"/>
      <c r="CC1096" s="312"/>
    </row>
    <row r="1097" spans="69:81" x14ac:dyDescent="0.25">
      <c r="BQ1097" s="11"/>
      <c r="BR1097" s="11"/>
      <c r="BS1097" s="11"/>
      <c r="BT1097" s="11"/>
      <c r="CA1097" s="305"/>
      <c r="CB1097" s="311"/>
      <c r="CC1097" s="312"/>
    </row>
    <row r="1098" spans="69:81" x14ac:dyDescent="0.25">
      <c r="BQ1098" s="11"/>
      <c r="BR1098" s="11"/>
      <c r="BS1098" s="11"/>
      <c r="BT1098" s="11"/>
      <c r="CA1098" s="305"/>
      <c r="CB1098" s="311"/>
      <c r="CC1098" s="312"/>
    </row>
    <row r="1099" spans="69:81" x14ac:dyDescent="0.25">
      <c r="BQ1099" s="11"/>
      <c r="BR1099" s="11"/>
      <c r="BS1099" s="11"/>
      <c r="BT1099" s="11"/>
      <c r="CA1099" s="305"/>
      <c r="CB1099" s="311"/>
      <c r="CC1099" s="312"/>
    </row>
    <row r="1100" spans="69:81" x14ac:dyDescent="0.25">
      <c r="BQ1100" s="11"/>
      <c r="BR1100" s="11"/>
      <c r="BS1100" s="11"/>
      <c r="BT1100" s="11"/>
      <c r="CA1100" s="305"/>
      <c r="CB1100" s="311"/>
      <c r="CC1100" s="312"/>
    </row>
    <row r="1101" spans="69:81" x14ac:dyDescent="0.25">
      <c r="BQ1101" s="11"/>
      <c r="BR1101" s="11"/>
      <c r="BS1101" s="11"/>
      <c r="BT1101" s="11"/>
      <c r="CA1101" s="305"/>
      <c r="CB1101" s="311"/>
      <c r="CC1101" s="312"/>
    </row>
    <row r="1102" spans="69:81" x14ac:dyDescent="0.25">
      <c r="BQ1102" s="11"/>
      <c r="BR1102" s="11"/>
      <c r="BS1102" s="11"/>
      <c r="BT1102" s="11"/>
      <c r="CA1102" s="305"/>
      <c r="CB1102" s="311"/>
      <c r="CC1102" s="312"/>
    </row>
    <row r="1103" spans="69:81" x14ac:dyDescent="0.25">
      <c r="BQ1103" s="11"/>
      <c r="BR1103" s="11"/>
      <c r="BS1103" s="11"/>
      <c r="BT1103" s="11"/>
      <c r="CA1103" s="305"/>
      <c r="CB1103" s="311"/>
      <c r="CC1103" s="312"/>
    </row>
    <row r="1104" spans="69:81" x14ac:dyDescent="0.25">
      <c r="BQ1104" s="11"/>
      <c r="BR1104" s="11"/>
      <c r="BS1104" s="11"/>
      <c r="BT1104" s="11"/>
      <c r="CA1104" s="305"/>
      <c r="CB1104" s="311"/>
      <c r="CC1104" s="312"/>
    </row>
    <row r="1105" spans="69:81" x14ac:dyDescent="0.25">
      <c r="BQ1105" s="11"/>
      <c r="BR1105" s="11"/>
      <c r="BS1105" s="11"/>
      <c r="BT1105" s="11"/>
      <c r="CA1105" s="305"/>
      <c r="CB1105" s="311"/>
      <c r="CC1105" s="312"/>
    </row>
    <row r="1106" spans="69:81" x14ac:dyDescent="0.25">
      <c r="BQ1106" s="11"/>
      <c r="BR1106" s="11"/>
      <c r="BS1106" s="11"/>
      <c r="BT1106" s="11"/>
      <c r="CA1106" s="305"/>
      <c r="CB1106" s="311"/>
      <c r="CC1106" s="312"/>
    </row>
    <row r="1107" spans="69:81" x14ac:dyDescent="0.25">
      <c r="BQ1107" s="11"/>
      <c r="BR1107" s="11"/>
      <c r="BS1107" s="11"/>
      <c r="BT1107" s="11"/>
      <c r="CA1107" s="305"/>
      <c r="CB1107" s="311"/>
      <c r="CC1107" s="312"/>
    </row>
    <row r="1108" spans="69:81" x14ac:dyDescent="0.25">
      <c r="BQ1108" s="11"/>
      <c r="BR1108" s="11"/>
      <c r="BS1108" s="11"/>
      <c r="BT1108" s="11"/>
      <c r="CA1108" s="305"/>
      <c r="CB1108" s="311"/>
      <c r="CC1108" s="312"/>
    </row>
    <row r="1109" spans="69:81" x14ac:dyDescent="0.25">
      <c r="BQ1109" s="11"/>
      <c r="BR1109" s="11"/>
      <c r="BS1109" s="11"/>
      <c r="BT1109" s="11"/>
      <c r="CA1109" s="305"/>
      <c r="CB1109" s="311"/>
      <c r="CC1109" s="312"/>
    </row>
    <row r="1110" spans="69:81" x14ac:dyDescent="0.25">
      <c r="BQ1110" s="11"/>
      <c r="BR1110" s="11"/>
      <c r="BS1110" s="11"/>
      <c r="BT1110" s="11"/>
      <c r="CA1110" s="305"/>
      <c r="CB1110" s="311"/>
      <c r="CC1110" s="312"/>
    </row>
    <row r="1111" spans="69:81" x14ac:dyDescent="0.25">
      <c r="BQ1111" s="11"/>
      <c r="BR1111" s="11"/>
      <c r="BS1111" s="11"/>
      <c r="BT1111" s="11"/>
      <c r="CA1111" s="305"/>
      <c r="CB1111" s="311"/>
      <c r="CC1111" s="312"/>
    </row>
    <row r="1112" spans="69:81" x14ac:dyDescent="0.25">
      <c r="BQ1112" s="11"/>
      <c r="BR1112" s="11"/>
      <c r="BS1112" s="11"/>
      <c r="BT1112" s="11"/>
      <c r="CA1112" s="305"/>
      <c r="CB1112" s="311"/>
      <c r="CC1112" s="312"/>
    </row>
    <row r="1113" spans="69:81" x14ac:dyDescent="0.25">
      <c r="BQ1113" s="11"/>
      <c r="BR1113" s="11"/>
      <c r="BS1113" s="11"/>
      <c r="BT1113" s="11"/>
      <c r="CA1113" s="305"/>
      <c r="CB1113" s="311"/>
      <c r="CC1113" s="312"/>
    </row>
    <row r="1114" spans="69:81" x14ac:dyDescent="0.25">
      <c r="BQ1114" s="11"/>
      <c r="BR1114" s="11"/>
      <c r="BS1114" s="11"/>
      <c r="BT1114" s="11"/>
      <c r="CA1114" s="305"/>
      <c r="CB1114" s="311"/>
      <c r="CC1114" s="312"/>
    </row>
    <row r="1115" spans="69:81" x14ac:dyDescent="0.25">
      <c r="BQ1115" s="11"/>
      <c r="BR1115" s="11"/>
      <c r="BS1115" s="11"/>
      <c r="BT1115" s="11"/>
      <c r="CA1115" s="305"/>
      <c r="CB1115" s="311"/>
      <c r="CC1115" s="312"/>
    </row>
    <row r="1116" spans="69:81" x14ac:dyDescent="0.25">
      <c r="BQ1116" s="11"/>
      <c r="BR1116" s="11"/>
      <c r="BS1116" s="11"/>
      <c r="BT1116" s="11"/>
      <c r="CA1116" s="305"/>
      <c r="CB1116" s="311"/>
      <c r="CC1116" s="312"/>
    </row>
    <row r="1117" spans="69:81" x14ac:dyDescent="0.25">
      <c r="BQ1117" s="11"/>
      <c r="BR1117" s="11"/>
      <c r="BS1117" s="11"/>
      <c r="BT1117" s="11"/>
      <c r="CA1117" s="305"/>
      <c r="CB1117" s="311"/>
      <c r="CC1117" s="312"/>
    </row>
    <row r="1118" spans="69:81" x14ac:dyDescent="0.25">
      <c r="BQ1118" s="11"/>
      <c r="BR1118" s="11"/>
      <c r="BS1118" s="11"/>
      <c r="BT1118" s="11"/>
      <c r="CA1118" s="305"/>
      <c r="CB1118" s="311"/>
      <c r="CC1118" s="312"/>
    </row>
    <row r="1119" spans="69:81" x14ac:dyDescent="0.25">
      <c r="BQ1119" s="11"/>
      <c r="BR1119" s="11"/>
      <c r="BS1119" s="11"/>
      <c r="BT1119" s="11"/>
      <c r="CA1119" s="305"/>
      <c r="CB1119" s="311"/>
      <c r="CC1119" s="312"/>
    </row>
    <row r="1120" spans="69:81" x14ac:dyDescent="0.25">
      <c r="BQ1120" s="11"/>
      <c r="BR1120" s="11"/>
      <c r="BS1120" s="11"/>
      <c r="BT1120" s="11"/>
      <c r="CA1120" s="305"/>
      <c r="CB1120" s="311"/>
      <c r="CC1120" s="312"/>
    </row>
    <row r="1121" spans="69:81" x14ac:dyDescent="0.25">
      <c r="BQ1121" s="11"/>
      <c r="BR1121" s="11"/>
      <c r="BS1121" s="11"/>
      <c r="BT1121" s="11"/>
      <c r="CA1121" s="305"/>
      <c r="CB1121" s="311"/>
      <c r="CC1121" s="312"/>
    </row>
    <row r="1122" spans="69:81" x14ac:dyDescent="0.25">
      <c r="BQ1122" s="11"/>
      <c r="BR1122" s="11"/>
      <c r="BS1122" s="11"/>
      <c r="BT1122" s="11"/>
      <c r="CA1122" s="305"/>
      <c r="CB1122" s="311"/>
      <c r="CC1122" s="312"/>
    </row>
    <row r="1123" spans="69:81" x14ac:dyDescent="0.25">
      <c r="BQ1123" s="11"/>
      <c r="BR1123" s="11"/>
      <c r="BS1123" s="11"/>
      <c r="BT1123" s="11"/>
      <c r="CA1123" s="305"/>
      <c r="CB1123" s="311"/>
      <c r="CC1123" s="312"/>
    </row>
    <row r="1124" spans="69:81" x14ac:dyDescent="0.25">
      <c r="BQ1124" s="11"/>
      <c r="BR1124" s="11"/>
      <c r="BS1124" s="11"/>
      <c r="BT1124" s="11"/>
      <c r="CA1124" s="305"/>
      <c r="CB1124" s="311"/>
      <c r="CC1124" s="312"/>
    </row>
    <row r="1125" spans="69:81" x14ac:dyDescent="0.25">
      <c r="BQ1125" s="11"/>
      <c r="BR1125" s="11"/>
      <c r="BS1125" s="11"/>
      <c r="BT1125" s="11"/>
      <c r="CA1125" s="305"/>
      <c r="CB1125" s="311"/>
      <c r="CC1125" s="312"/>
    </row>
    <row r="1126" spans="69:81" x14ac:dyDescent="0.25">
      <c r="BQ1126" s="11"/>
      <c r="BR1126" s="11"/>
      <c r="BS1126" s="11"/>
      <c r="BT1126" s="11"/>
      <c r="CA1126" s="305"/>
      <c r="CB1126" s="311"/>
      <c r="CC1126" s="312"/>
    </row>
    <row r="1127" spans="69:81" x14ac:dyDescent="0.25">
      <c r="BQ1127" s="11"/>
      <c r="BR1127" s="11"/>
      <c r="BS1127" s="11"/>
      <c r="BT1127" s="11"/>
      <c r="CA1127" s="305"/>
      <c r="CB1127" s="311"/>
      <c r="CC1127" s="312"/>
    </row>
    <row r="1128" spans="69:81" x14ac:dyDescent="0.25">
      <c r="BQ1128" s="11"/>
      <c r="BR1128" s="11"/>
      <c r="BS1128" s="11"/>
      <c r="BT1128" s="11"/>
      <c r="CA1128" s="305"/>
      <c r="CB1128" s="311"/>
      <c r="CC1128" s="312"/>
    </row>
    <row r="1129" spans="69:81" x14ac:dyDescent="0.25">
      <c r="BQ1129" s="11"/>
      <c r="BR1129" s="11"/>
      <c r="BS1129" s="11"/>
      <c r="BT1129" s="11"/>
      <c r="CA1129" s="305"/>
      <c r="CB1129" s="311"/>
      <c r="CC1129" s="312"/>
    </row>
    <row r="1130" spans="69:81" x14ac:dyDescent="0.25">
      <c r="BQ1130" s="11"/>
      <c r="BR1130" s="11"/>
      <c r="BS1130" s="11"/>
      <c r="BT1130" s="11"/>
      <c r="CA1130" s="305"/>
      <c r="CB1130" s="311"/>
      <c r="CC1130" s="312"/>
    </row>
    <row r="1131" spans="69:81" x14ac:dyDescent="0.25">
      <c r="BQ1131" s="11"/>
      <c r="BR1131" s="11"/>
      <c r="BS1131" s="11"/>
      <c r="BT1131" s="11"/>
      <c r="CA1131" s="305"/>
      <c r="CB1131" s="311"/>
      <c r="CC1131" s="312"/>
    </row>
    <row r="1132" spans="69:81" x14ac:dyDescent="0.25">
      <c r="BQ1132" s="11"/>
      <c r="BR1132" s="11"/>
      <c r="BS1132" s="11"/>
      <c r="BT1132" s="11"/>
      <c r="CA1132" s="305"/>
      <c r="CB1132" s="311"/>
      <c r="CC1132" s="312"/>
    </row>
    <row r="1133" spans="69:81" x14ac:dyDescent="0.25">
      <c r="BQ1133" s="11"/>
      <c r="BR1133" s="11"/>
      <c r="BS1133" s="11"/>
      <c r="BT1133" s="11"/>
      <c r="CA1133" s="305"/>
      <c r="CB1133" s="311"/>
      <c r="CC1133" s="312"/>
    </row>
    <row r="1134" spans="69:81" x14ac:dyDescent="0.25">
      <c r="BQ1134" s="11"/>
      <c r="BR1134" s="11"/>
      <c r="BS1134" s="11"/>
      <c r="BT1134" s="11"/>
      <c r="CA1134" s="305"/>
      <c r="CB1134" s="311"/>
      <c r="CC1134" s="312"/>
    </row>
    <row r="1135" spans="69:81" x14ac:dyDescent="0.25">
      <c r="BQ1135" s="11"/>
      <c r="BR1135" s="11"/>
      <c r="BS1135" s="11"/>
      <c r="BT1135" s="11"/>
      <c r="CA1135" s="305"/>
      <c r="CB1135" s="311"/>
      <c r="CC1135" s="312"/>
    </row>
    <row r="1136" spans="69:81" x14ac:dyDescent="0.25">
      <c r="BQ1136" s="11"/>
      <c r="BR1136" s="11"/>
      <c r="BS1136" s="11"/>
      <c r="BT1136" s="11"/>
      <c r="CA1136" s="305"/>
      <c r="CB1136" s="311"/>
      <c r="CC1136" s="312"/>
    </row>
    <row r="1137" spans="69:81" x14ac:dyDescent="0.25">
      <c r="BQ1137" s="11"/>
      <c r="BR1137" s="11"/>
      <c r="BS1137" s="11"/>
      <c r="BT1137" s="11"/>
      <c r="CA1137" s="305"/>
      <c r="CB1137" s="311"/>
      <c r="CC1137" s="312"/>
    </row>
    <row r="1138" spans="69:81" x14ac:dyDescent="0.25">
      <c r="BQ1138" s="11"/>
      <c r="BR1138" s="11"/>
      <c r="BS1138" s="11"/>
      <c r="BT1138" s="11"/>
      <c r="CA1138" s="305"/>
      <c r="CB1138" s="311"/>
      <c r="CC1138" s="312"/>
    </row>
    <row r="1139" spans="69:81" x14ac:dyDescent="0.25">
      <c r="BQ1139" s="11"/>
      <c r="BR1139" s="11"/>
      <c r="BS1139" s="11"/>
      <c r="BT1139" s="11"/>
      <c r="CA1139" s="305"/>
      <c r="CB1139" s="311"/>
      <c r="CC1139" s="312"/>
    </row>
    <row r="1140" spans="69:81" x14ac:dyDescent="0.25">
      <c r="BQ1140" s="11"/>
      <c r="BR1140" s="11"/>
      <c r="BS1140" s="11"/>
      <c r="BT1140" s="11"/>
      <c r="CA1140" s="305"/>
      <c r="CB1140" s="311"/>
      <c r="CC1140" s="312"/>
    </row>
    <row r="1141" spans="69:81" x14ac:dyDescent="0.25">
      <c r="BQ1141" s="11"/>
      <c r="BR1141" s="11"/>
      <c r="BS1141" s="11"/>
      <c r="BT1141" s="11"/>
      <c r="CA1141" s="305"/>
      <c r="CB1141" s="311"/>
      <c r="CC1141" s="312"/>
    </row>
    <row r="1142" spans="69:81" x14ac:dyDescent="0.25">
      <c r="BQ1142" s="11"/>
      <c r="BR1142" s="11"/>
      <c r="BS1142" s="11"/>
      <c r="BT1142" s="11"/>
      <c r="CA1142" s="305"/>
      <c r="CB1142" s="311"/>
      <c r="CC1142" s="312"/>
    </row>
    <row r="1143" spans="69:81" x14ac:dyDescent="0.25">
      <c r="BQ1143" s="11"/>
      <c r="BR1143" s="11"/>
      <c r="BS1143" s="11"/>
      <c r="BT1143" s="11"/>
      <c r="CA1143" s="305"/>
      <c r="CB1143" s="311"/>
      <c r="CC1143" s="312"/>
    </row>
    <row r="1144" spans="69:81" x14ac:dyDescent="0.25">
      <c r="BQ1144" s="11"/>
      <c r="BR1144" s="11"/>
      <c r="BS1144" s="11"/>
      <c r="BT1144" s="11"/>
      <c r="CA1144" s="305"/>
      <c r="CB1144" s="311"/>
      <c r="CC1144" s="312"/>
    </row>
    <row r="1145" spans="69:81" x14ac:dyDescent="0.25">
      <c r="BQ1145" s="11"/>
      <c r="BR1145" s="11"/>
      <c r="BS1145" s="11"/>
      <c r="BT1145" s="11"/>
      <c r="CA1145" s="305"/>
      <c r="CB1145" s="311"/>
      <c r="CC1145" s="312"/>
    </row>
    <row r="1146" spans="69:81" x14ac:dyDescent="0.25">
      <c r="BQ1146" s="11"/>
      <c r="BR1146" s="11"/>
      <c r="BS1146" s="11"/>
      <c r="BT1146" s="11"/>
      <c r="CA1146" s="305"/>
      <c r="CB1146" s="311"/>
      <c r="CC1146" s="312"/>
    </row>
    <row r="1147" spans="69:81" x14ac:dyDescent="0.25">
      <c r="BQ1147" s="11"/>
      <c r="BR1147" s="11"/>
      <c r="BS1147" s="11"/>
      <c r="BT1147" s="11"/>
      <c r="CA1147" s="305"/>
      <c r="CB1147" s="311"/>
      <c r="CC1147" s="312"/>
    </row>
    <row r="1148" spans="69:81" x14ac:dyDescent="0.25">
      <c r="BQ1148" s="11"/>
      <c r="BR1148" s="11"/>
      <c r="BS1148" s="11"/>
      <c r="BT1148" s="11"/>
      <c r="CA1148" s="305"/>
      <c r="CB1148" s="311"/>
      <c r="CC1148" s="312"/>
    </row>
    <row r="1149" spans="69:81" x14ac:dyDescent="0.25">
      <c r="BQ1149" s="11"/>
      <c r="BR1149" s="11"/>
      <c r="BS1149" s="11"/>
      <c r="BT1149" s="11"/>
      <c r="CA1149" s="305"/>
      <c r="CB1149" s="311"/>
      <c r="CC1149" s="312"/>
    </row>
    <row r="1150" spans="69:81" x14ac:dyDescent="0.25">
      <c r="BQ1150" s="11"/>
      <c r="BR1150" s="11"/>
      <c r="BS1150" s="11"/>
      <c r="BT1150" s="11"/>
      <c r="CA1150" s="305"/>
      <c r="CB1150" s="311"/>
      <c r="CC1150" s="312"/>
    </row>
    <row r="1151" spans="69:81" x14ac:dyDescent="0.25">
      <c r="BQ1151" s="11"/>
      <c r="BR1151" s="11"/>
      <c r="BS1151" s="11"/>
      <c r="BT1151" s="11"/>
      <c r="CA1151" s="305"/>
      <c r="CB1151" s="311"/>
      <c r="CC1151" s="312"/>
    </row>
    <row r="1152" spans="69:81" x14ac:dyDescent="0.25">
      <c r="BQ1152" s="11"/>
      <c r="BR1152" s="11"/>
      <c r="BS1152" s="11"/>
      <c r="BT1152" s="11"/>
      <c r="CA1152" s="305"/>
      <c r="CB1152" s="311"/>
      <c r="CC1152" s="312"/>
    </row>
    <row r="1153" spans="69:81" x14ac:dyDescent="0.25">
      <c r="BQ1153" s="11"/>
      <c r="BR1153" s="11"/>
      <c r="BS1153" s="11"/>
      <c r="BT1153" s="11"/>
      <c r="CA1153" s="305"/>
      <c r="CB1153" s="311"/>
      <c r="CC1153" s="312"/>
    </row>
    <row r="1154" spans="69:81" x14ac:dyDescent="0.25">
      <c r="BQ1154" s="11"/>
      <c r="BR1154" s="11"/>
      <c r="BS1154" s="11"/>
      <c r="BT1154" s="11"/>
      <c r="CA1154" s="305"/>
      <c r="CB1154" s="311"/>
      <c r="CC1154" s="312"/>
    </row>
    <row r="1155" spans="69:81" x14ac:dyDescent="0.25">
      <c r="BQ1155" s="11"/>
      <c r="BR1155" s="11"/>
      <c r="BS1155" s="11"/>
      <c r="BT1155" s="11"/>
      <c r="CA1155" s="305"/>
      <c r="CB1155" s="311"/>
      <c r="CC1155" s="312"/>
    </row>
    <row r="1156" spans="69:81" x14ac:dyDescent="0.25">
      <c r="BQ1156" s="11"/>
      <c r="BR1156" s="11"/>
      <c r="BS1156" s="11"/>
      <c r="BT1156" s="11"/>
      <c r="CA1156" s="305"/>
      <c r="CB1156" s="311"/>
      <c r="CC1156" s="312"/>
    </row>
    <row r="1157" spans="69:81" x14ac:dyDescent="0.25">
      <c r="BQ1157" s="11"/>
      <c r="BR1157" s="11"/>
      <c r="BS1157" s="11"/>
      <c r="BT1157" s="11"/>
      <c r="CA1157" s="305"/>
      <c r="CB1157" s="311"/>
      <c r="CC1157" s="312"/>
    </row>
    <row r="1158" spans="69:81" x14ac:dyDescent="0.25">
      <c r="BQ1158" s="11"/>
      <c r="BR1158" s="11"/>
      <c r="BS1158" s="11"/>
      <c r="BT1158" s="11"/>
      <c r="CA1158" s="305"/>
      <c r="CB1158" s="311"/>
      <c r="CC1158" s="312"/>
    </row>
    <row r="1159" spans="69:81" x14ac:dyDescent="0.25">
      <c r="BQ1159" s="11"/>
      <c r="BR1159" s="11"/>
      <c r="BS1159" s="11"/>
      <c r="BT1159" s="11"/>
      <c r="CA1159" s="305"/>
      <c r="CB1159" s="311"/>
      <c r="CC1159" s="312"/>
    </row>
    <row r="1160" spans="69:81" x14ac:dyDescent="0.25">
      <c r="BQ1160" s="11"/>
      <c r="BR1160" s="11"/>
      <c r="BS1160" s="11"/>
      <c r="BT1160" s="11"/>
      <c r="CA1160" s="305"/>
      <c r="CB1160" s="311"/>
      <c r="CC1160" s="312"/>
    </row>
    <row r="1161" spans="69:81" x14ac:dyDescent="0.25">
      <c r="BQ1161" s="11"/>
      <c r="BR1161" s="11"/>
      <c r="BS1161" s="11"/>
      <c r="BT1161" s="11"/>
      <c r="CA1161" s="305"/>
      <c r="CB1161" s="311"/>
      <c r="CC1161" s="312"/>
    </row>
    <row r="1162" spans="69:81" x14ac:dyDescent="0.25">
      <c r="BQ1162" s="11"/>
      <c r="BR1162" s="11"/>
      <c r="BS1162" s="11"/>
      <c r="BT1162" s="11"/>
      <c r="CA1162" s="305"/>
      <c r="CB1162" s="311"/>
      <c r="CC1162" s="312"/>
    </row>
    <row r="1163" spans="69:81" x14ac:dyDescent="0.25">
      <c r="BQ1163" s="11"/>
      <c r="BR1163" s="11"/>
      <c r="BS1163" s="11"/>
      <c r="BT1163" s="11"/>
      <c r="CA1163" s="305"/>
      <c r="CB1163" s="311"/>
      <c r="CC1163" s="312"/>
    </row>
    <row r="1164" spans="69:81" x14ac:dyDescent="0.25">
      <c r="BQ1164" s="11"/>
      <c r="BR1164" s="11"/>
      <c r="BS1164" s="11"/>
      <c r="BT1164" s="11"/>
      <c r="CA1164" s="305"/>
      <c r="CB1164" s="311"/>
      <c r="CC1164" s="312"/>
    </row>
    <row r="1165" spans="69:81" x14ac:dyDescent="0.25">
      <c r="BQ1165" s="11"/>
      <c r="BR1165" s="11"/>
      <c r="BS1165" s="11"/>
      <c r="BT1165" s="11"/>
      <c r="CA1165" s="305"/>
      <c r="CB1165" s="311"/>
      <c r="CC1165" s="312"/>
    </row>
    <row r="1166" spans="69:81" x14ac:dyDescent="0.25">
      <c r="BQ1166" s="11"/>
      <c r="BR1166" s="11"/>
      <c r="BS1166" s="11"/>
      <c r="BT1166" s="11"/>
      <c r="CA1166" s="305"/>
      <c r="CB1166" s="311"/>
      <c r="CC1166" s="312"/>
    </row>
    <row r="1167" spans="69:81" x14ac:dyDescent="0.25">
      <c r="BQ1167" s="11"/>
      <c r="BR1167" s="11"/>
      <c r="BS1167" s="11"/>
      <c r="BT1167" s="11"/>
      <c r="CA1167" s="305"/>
      <c r="CB1167" s="311"/>
      <c r="CC1167" s="312"/>
    </row>
    <row r="1168" spans="69:81" x14ac:dyDescent="0.25">
      <c r="BQ1168" s="11"/>
      <c r="BR1168" s="11"/>
      <c r="BS1168" s="11"/>
      <c r="BT1168" s="11"/>
      <c r="CA1168" s="305"/>
      <c r="CB1168" s="311"/>
      <c r="CC1168" s="312"/>
    </row>
    <row r="1169" spans="69:81" x14ac:dyDescent="0.25">
      <c r="BQ1169" s="11"/>
      <c r="BR1169" s="11"/>
      <c r="BS1169" s="11"/>
      <c r="BT1169" s="11"/>
      <c r="CA1169" s="305"/>
      <c r="CB1169" s="311"/>
      <c r="CC1169" s="312"/>
    </row>
    <row r="1170" spans="69:81" x14ac:dyDescent="0.25">
      <c r="BQ1170" s="11"/>
      <c r="BR1170" s="11"/>
      <c r="BS1170" s="11"/>
      <c r="BT1170" s="11"/>
      <c r="CA1170" s="305"/>
      <c r="CB1170" s="311"/>
      <c r="CC1170" s="312"/>
    </row>
    <row r="1171" spans="69:81" x14ac:dyDescent="0.25">
      <c r="BQ1171" s="11"/>
      <c r="BR1171" s="11"/>
      <c r="BS1171" s="11"/>
      <c r="BT1171" s="11"/>
      <c r="CA1171" s="305"/>
      <c r="CB1171" s="311"/>
      <c r="CC1171" s="312"/>
    </row>
    <row r="1172" spans="69:81" x14ac:dyDescent="0.25">
      <c r="BQ1172" s="11"/>
      <c r="BR1172" s="11"/>
      <c r="BS1172" s="11"/>
      <c r="BT1172" s="11"/>
      <c r="CA1172" s="305"/>
      <c r="CB1172" s="311"/>
      <c r="CC1172" s="312"/>
    </row>
    <row r="1173" spans="69:81" x14ac:dyDescent="0.25">
      <c r="BQ1173" s="11"/>
      <c r="BR1173" s="11"/>
      <c r="BS1173" s="11"/>
      <c r="BT1173" s="11"/>
      <c r="CA1173" s="305"/>
      <c r="CB1173" s="311"/>
      <c r="CC1173" s="312"/>
    </row>
    <row r="1174" spans="69:81" x14ac:dyDescent="0.25">
      <c r="BQ1174" s="11"/>
      <c r="BR1174" s="11"/>
      <c r="BS1174" s="11"/>
      <c r="BT1174" s="11"/>
      <c r="CA1174" s="305"/>
      <c r="CB1174" s="311"/>
      <c r="CC1174" s="312"/>
    </row>
    <row r="1175" spans="69:81" x14ac:dyDescent="0.25">
      <c r="BQ1175" s="11"/>
      <c r="BR1175" s="11"/>
      <c r="BS1175" s="11"/>
      <c r="BT1175" s="11"/>
      <c r="CA1175" s="305"/>
      <c r="CB1175" s="311"/>
      <c r="CC1175" s="312"/>
    </row>
    <row r="1176" spans="69:81" x14ac:dyDescent="0.25">
      <c r="BQ1176" s="11"/>
      <c r="BR1176" s="11"/>
      <c r="BS1176" s="11"/>
      <c r="BT1176" s="11"/>
      <c r="CA1176" s="305"/>
      <c r="CB1176" s="311"/>
      <c r="CC1176" s="312"/>
    </row>
    <row r="1177" spans="69:81" x14ac:dyDescent="0.25">
      <c r="BQ1177" s="11"/>
      <c r="BR1177" s="11"/>
      <c r="BS1177" s="11"/>
      <c r="BT1177" s="11"/>
      <c r="CA1177" s="305"/>
      <c r="CB1177" s="311"/>
      <c r="CC1177" s="312"/>
    </row>
    <row r="1178" spans="69:81" x14ac:dyDescent="0.25">
      <c r="BQ1178" s="11"/>
      <c r="BR1178" s="11"/>
      <c r="BS1178" s="11"/>
      <c r="BT1178" s="11"/>
      <c r="CA1178" s="305"/>
      <c r="CB1178" s="311"/>
      <c r="CC1178" s="312"/>
    </row>
    <row r="1179" spans="69:81" x14ac:dyDescent="0.25">
      <c r="BQ1179" s="11"/>
      <c r="BR1179" s="11"/>
      <c r="BS1179" s="11"/>
      <c r="BT1179" s="11"/>
      <c r="CA1179" s="305"/>
      <c r="CB1179" s="311"/>
      <c r="CC1179" s="312"/>
    </row>
    <row r="1180" spans="69:81" x14ac:dyDescent="0.25">
      <c r="BQ1180" s="11"/>
      <c r="BR1180" s="11"/>
      <c r="BS1180" s="11"/>
      <c r="BT1180" s="11"/>
      <c r="CA1180" s="305"/>
      <c r="CB1180" s="311"/>
      <c r="CC1180" s="312"/>
    </row>
    <row r="1181" spans="69:81" x14ac:dyDescent="0.25">
      <c r="BQ1181" s="11"/>
      <c r="BR1181" s="11"/>
      <c r="BS1181" s="11"/>
      <c r="BT1181" s="11"/>
      <c r="CA1181" s="305"/>
      <c r="CB1181" s="311"/>
      <c r="CC1181" s="312"/>
    </row>
    <row r="1182" spans="69:81" x14ac:dyDescent="0.25">
      <c r="BQ1182" s="11"/>
      <c r="BR1182" s="11"/>
      <c r="BS1182" s="11"/>
      <c r="BT1182" s="11"/>
      <c r="CA1182" s="305"/>
      <c r="CB1182" s="311"/>
      <c r="CC1182" s="312"/>
    </row>
    <row r="1183" spans="69:81" x14ac:dyDescent="0.25">
      <c r="BQ1183" s="11"/>
      <c r="BR1183" s="11"/>
      <c r="BS1183" s="11"/>
      <c r="BT1183" s="11"/>
      <c r="CA1183" s="305"/>
      <c r="CB1183" s="311"/>
      <c r="CC1183" s="312"/>
    </row>
    <row r="1184" spans="69:81" x14ac:dyDescent="0.25">
      <c r="BQ1184" s="11"/>
      <c r="BR1184" s="11"/>
      <c r="BS1184" s="11"/>
      <c r="BT1184" s="11"/>
      <c r="CA1184" s="305"/>
      <c r="CB1184" s="311"/>
      <c r="CC1184" s="312"/>
    </row>
    <row r="1185" spans="69:81" x14ac:dyDescent="0.25">
      <c r="BQ1185" s="11"/>
      <c r="BR1185" s="11"/>
      <c r="BS1185" s="11"/>
      <c r="BT1185" s="11"/>
      <c r="CA1185" s="305"/>
      <c r="CB1185" s="311"/>
      <c r="CC1185" s="312"/>
    </row>
    <row r="1186" spans="69:81" x14ac:dyDescent="0.25">
      <c r="BQ1186" s="11"/>
      <c r="BR1186" s="11"/>
      <c r="BS1186" s="11"/>
      <c r="BT1186" s="11"/>
      <c r="CA1186" s="305"/>
      <c r="CB1186" s="311"/>
      <c r="CC1186" s="312"/>
    </row>
    <row r="1187" spans="69:81" x14ac:dyDescent="0.25">
      <c r="BQ1187" s="11"/>
      <c r="BR1187" s="11"/>
      <c r="BS1187" s="11"/>
      <c r="BT1187" s="11"/>
      <c r="CA1187" s="305"/>
      <c r="CB1187" s="311"/>
      <c r="CC1187" s="312"/>
    </row>
    <row r="1188" spans="69:81" x14ac:dyDescent="0.25">
      <c r="BQ1188" s="11"/>
      <c r="BR1188" s="11"/>
      <c r="BS1188" s="11"/>
      <c r="BT1188" s="11"/>
      <c r="CA1188" s="305"/>
      <c r="CB1188" s="311"/>
      <c r="CC1188" s="312"/>
    </row>
    <row r="1189" spans="69:81" x14ac:dyDescent="0.25">
      <c r="BQ1189" s="11"/>
      <c r="BR1189" s="11"/>
      <c r="BS1189" s="11"/>
      <c r="BT1189" s="11"/>
      <c r="CA1189" s="305"/>
      <c r="CB1189" s="311"/>
      <c r="CC1189" s="312"/>
    </row>
    <row r="1190" spans="69:81" x14ac:dyDescent="0.25">
      <c r="BQ1190" s="11"/>
      <c r="BR1190" s="11"/>
      <c r="BS1190" s="11"/>
      <c r="BT1190" s="11"/>
      <c r="CA1190" s="305"/>
      <c r="CB1190" s="311"/>
      <c r="CC1190" s="312"/>
    </row>
    <row r="1191" spans="69:81" x14ac:dyDescent="0.25">
      <c r="BQ1191" s="11"/>
      <c r="BR1191" s="11"/>
      <c r="BS1191" s="11"/>
      <c r="BT1191" s="11"/>
      <c r="CA1191" s="305"/>
      <c r="CB1191" s="311"/>
      <c r="CC1191" s="312"/>
    </row>
    <row r="1192" spans="69:81" x14ac:dyDescent="0.25">
      <c r="BQ1192" s="11"/>
      <c r="BR1192" s="11"/>
      <c r="BS1192" s="11"/>
      <c r="BT1192" s="11"/>
      <c r="CA1192" s="305"/>
      <c r="CB1192" s="311"/>
      <c r="CC1192" s="312"/>
    </row>
    <row r="1193" spans="69:81" x14ac:dyDescent="0.25">
      <c r="BQ1193" s="11"/>
      <c r="BR1193" s="11"/>
      <c r="BS1193" s="11"/>
      <c r="BT1193" s="11"/>
      <c r="CA1193" s="305"/>
      <c r="CB1193" s="311"/>
      <c r="CC1193" s="312"/>
    </row>
    <row r="1194" spans="69:81" x14ac:dyDescent="0.25">
      <c r="BQ1194" s="11"/>
      <c r="BR1194" s="11"/>
      <c r="BS1194" s="11"/>
      <c r="BT1194" s="11"/>
      <c r="CA1194" s="305"/>
      <c r="CB1194" s="311"/>
      <c r="CC1194" s="312"/>
    </row>
    <row r="1195" spans="69:81" x14ac:dyDescent="0.25">
      <c r="BQ1195" s="11"/>
      <c r="BR1195" s="11"/>
      <c r="BS1195" s="11"/>
      <c r="BT1195" s="11"/>
      <c r="CA1195" s="305"/>
      <c r="CB1195" s="311"/>
      <c r="CC1195" s="312"/>
    </row>
    <row r="1196" spans="69:81" x14ac:dyDescent="0.25">
      <c r="BQ1196" s="11"/>
      <c r="BR1196" s="11"/>
      <c r="BS1196" s="11"/>
      <c r="BT1196" s="11"/>
      <c r="CA1196" s="305"/>
      <c r="CB1196" s="311"/>
      <c r="CC1196" s="312"/>
    </row>
    <row r="1197" spans="69:81" x14ac:dyDescent="0.25">
      <c r="BQ1197" s="11"/>
      <c r="BR1197" s="11"/>
      <c r="BS1197" s="11"/>
      <c r="BT1197" s="11"/>
      <c r="CA1197" s="305"/>
      <c r="CB1197" s="311"/>
      <c r="CC1197" s="312"/>
    </row>
    <row r="1198" spans="69:81" x14ac:dyDescent="0.25">
      <c r="BQ1198" s="11"/>
      <c r="BR1198" s="11"/>
      <c r="BS1198" s="11"/>
      <c r="BT1198" s="11"/>
      <c r="CA1198" s="305"/>
      <c r="CB1198" s="311"/>
      <c r="CC1198" s="312"/>
    </row>
    <row r="1199" spans="69:81" x14ac:dyDescent="0.25">
      <c r="BQ1199" s="11"/>
      <c r="BR1199" s="11"/>
      <c r="BS1199" s="11"/>
      <c r="BT1199" s="11"/>
      <c r="CA1199" s="305"/>
      <c r="CB1199" s="311"/>
      <c r="CC1199" s="312"/>
    </row>
    <row r="1200" spans="69:81" x14ac:dyDescent="0.25">
      <c r="BQ1200" s="11"/>
      <c r="BR1200" s="11"/>
      <c r="BS1200" s="11"/>
      <c r="BT1200" s="11"/>
      <c r="CA1200" s="305"/>
      <c r="CB1200" s="311"/>
      <c r="CC1200" s="312"/>
    </row>
    <row r="1201" spans="69:81" x14ac:dyDescent="0.25">
      <c r="BQ1201" s="11"/>
      <c r="BR1201" s="11"/>
      <c r="BS1201" s="11"/>
      <c r="BT1201" s="11"/>
      <c r="CA1201" s="305"/>
      <c r="CB1201" s="311"/>
      <c r="CC1201" s="312"/>
    </row>
    <row r="1202" spans="69:81" x14ac:dyDescent="0.25">
      <c r="BQ1202" s="11"/>
      <c r="BR1202" s="11"/>
      <c r="BS1202" s="11"/>
      <c r="BT1202" s="11"/>
      <c r="CA1202" s="305"/>
      <c r="CB1202" s="311"/>
      <c r="CC1202" s="312"/>
    </row>
    <row r="1203" spans="69:81" x14ac:dyDescent="0.25">
      <c r="BQ1203" s="11"/>
      <c r="BR1203" s="11"/>
      <c r="BS1203" s="11"/>
      <c r="BT1203" s="11"/>
      <c r="CA1203" s="305"/>
      <c r="CB1203" s="311"/>
      <c r="CC1203" s="312"/>
    </row>
    <row r="1204" spans="69:81" x14ac:dyDescent="0.25">
      <c r="BQ1204" s="11"/>
      <c r="BR1204" s="11"/>
      <c r="BS1204" s="11"/>
      <c r="BT1204" s="11"/>
      <c r="CA1204" s="305"/>
      <c r="CB1204" s="311"/>
      <c r="CC1204" s="312"/>
    </row>
    <row r="1205" spans="69:81" x14ac:dyDescent="0.25">
      <c r="BQ1205" s="11"/>
      <c r="BR1205" s="11"/>
      <c r="BS1205" s="11"/>
      <c r="BT1205" s="11"/>
      <c r="CA1205" s="305"/>
      <c r="CB1205" s="311"/>
      <c r="CC1205" s="312"/>
    </row>
    <row r="1206" spans="69:81" x14ac:dyDescent="0.25">
      <c r="BQ1206" s="11"/>
      <c r="BR1206" s="11"/>
      <c r="BS1206" s="11"/>
      <c r="BT1206" s="11"/>
      <c r="CA1206" s="305"/>
      <c r="CB1206" s="311"/>
      <c r="CC1206" s="312"/>
    </row>
    <row r="1207" spans="69:81" x14ac:dyDescent="0.25">
      <c r="BQ1207" s="11"/>
      <c r="BR1207" s="11"/>
      <c r="BS1207" s="11"/>
      <c r="BT1207" s="11"/>
      <c r="CA1207" s="305"/>
      <c r="CB1207" s="311"/>
      <c r="CC1207" s="312"/>
    </row>
    <row r="1208" spans="69:81" x14ac:dyDescent="0.25">
      <c r="BQ1208" s="11"/>
      <c r="BR1208" s="11"/>
      <c r="BS1208" s="11"/>
      <c r="BT1208" s="11"/>
      <c r="CA1208" s="305"/>
      <c r="CB1208" s="311"/>
      <c r="CC1208" s="312"/>
    </row>
    <row r="1209" spans="69:81" x14ac:dyDescent="0.25">
      <c r="BQ1209" s="11"/>
      <c r="BR1209" s="11"/>
      <c r="BS1209" s="11"/>
      <c r="BT1209" s="11"/>
      <c r="CA1209" s="305"/>
      <c r="CB1209" s="311"/>
      <c r="CC1209" s="312"/>
    </row>
    <row r="1210" spans="69:81" x14ac:dyDescent="0.25">
      <c r="BQ1210" s="11"/>
      <c r="BR1210" s="11"/>
      <c r="BS1210" s="11"/>
      <c r="BT1210" s="11"/>
      <c r="CA1210" s="305"/>
      <c r="CB1210" s="311"/>
      <c r="CC1210" s="312"/>
    </row>
    <row r="1211" spans="69:81" x14ac:dyDescent="0.25">
      <c r="BQ1211" s="11"/>
      <c r="BR1211" s="11"/>
      <c r="BS1211" s="11"/>
      <c r="BT1211" s="11"/>
      <c r="CA1211" s="305"/>
      <c r="CB1211" s="311"/>
      <c r="CC1211" s="312"/>
    </row>
    <row r="1212" spans="69:81" x14ac:dyDescent="0.25">
      <c r="BQ1212" s="11"/>
      <c r="BR1212" s="11"/>
      <c r="BS1212" s="11"/>
      <c r="BT1212" s="11"/>
      <c r="CA1212" s="305"/>
      <c r="CB1212" s="311"/>
      <c r="CC1212" s="312"/>
    </row>
    <row r="1213" spans="69:81" x14ac:dyDescent="0.25">
      <c r="BQ1213" s="11"/>
      <c r="BR1213" s="11"/>
      <c r="BS1213" s="11"/>
      <c r="BT1213" s="11"/>
      <c r="CA1213" s="305"/>
      <c r="CB1213" s="311"/>
      <c r="CC1213" s="312"/>
    </row>
    <row r="1214" spans="69:81" x14ac:dyDescent="0.25">
      <c r="BQ1214" s="11"/>
      <c r="BR1214" s="11"/>
      <c r="BS1214" s="11"/>
      <c r="BT1214" s="11"/>
      <c r="CA1214" s="305"/>
      <c r="CB1214" s="311"/>
      <c r="CC1214" s="312"/>
    </row>
    <row r="1215" spans="69:81" x14ac:dyDescent="0.25">
      <c r="BQ1215" s="11"/>
      <c r="BR1215" s="11"/>
      <c r="BS1215" s="11"/>
      <c r="BT1215" s="11"/>
      <c r="CA1215" s="305"/>
      <c r="CB1215" s="311"/>
      <c r="CC1215" s="312"/>
    </row>
    <row r="1216" spans="69:81" x14ac:dyDescent="0.25">
      <c r="BQ1216" s="11"/>
      <c r="BR1216" s="11"/>
      <c r="BS1216" s="11"/>
      <c r="BT1216" s="11"/>
      <c r="CA1216" s="305"/>
      <c r="CB1216" s="311"/>
      <c r="CC1216" s="312"/>
    </row>
    <row r="1217" spans="69:81" x14ac:dyDescent="0.25">
      <c r="BQ1217" s="11"/>
      <c r="BR1217" s="11"/>
      <c r="BS1217" s="11"/>
      <c r="BT1217" s="11"/>
      <c r="CA1217" s="305"/>
      <c r="CB1217" s="311"/>
      <c r="CC1217" s="312"/>
    </row>
    <row r="1218" spans="69:81" x14ac:dyDescent="0.25">
      <c r="BQ1218" s="11"/>
      <c r="BR1218" s="11"/>
      <c r="BS1218" s="11"/>
      <c r="BT1218" s="11"/>
      <c r="CA1218" s="305"/>
      <c r="CB1218" s="311"/>
      <c r="CC1218" s="312"/>
    </row>
    <row r="1219" spans="69:81" x14ac:dyDescent="0.25">
      <c r="BQ1219" s="11"/>
      <c r="BR1219" s="11"/>
      <c r="BS1219" s="11"/>
      <c r="BT1219" s="11"/>
      <c r="CA1219" s="305"/>
      <c r="CB1219" s="311"/>
      <c r="CC1219" s="312"/>
    </row>
    <row r="1220" spans="69:81" x14ac:dyDescent="0.25">
      <c r="BQ1220" s="11"/>
      <c r="BR1220" s="11"/>
      <c r="BS1220" s="11"/>
      <c r="BT1220" s="11"/>
      <c r="CA1220" s="305"/>
      <c r="CB1220" s="311"/>
      <c r="CC1220" s="312"/>
    </row>
    <row r="1221" spans="69:81" x14ac:dyDescent="0.25">
      <c r="BQ1221" s="11"/>
      <c r="BR1221" s="11"/>
      <c r="BS1221" s="11"/>
      <c r="BT1221" s="11"/>
      <c r="CA1221" s="305"/>
      <c r="CB1221" s="311"/>
      <c r="CC1221" s="312"/>
    </row>
    <row r="1222" spans="69:81" x14ac:dyDescent="0.25">
      <c r="BQ1222" s="11"/>
      <c r="BR1222" s="11"/>
      <c r="BS1222" s="11"/>
      <c r="BT1222" s="11"/>
      <c r="CA1222" s="305"/>
      <c r="CB1222" s="311"/>
      <c r="CC1222" s="312"/>
    </row>
    <row r="1223" spans="69:81" x14ac:dyDescent="0.25">
      <c r="BQ1223" s="11"/>
      <c r="BR1223" s="11"/>
      <c r="BS1223" s="11"/>
      <c r="BT1223" s="11"/>
      <c r="CA1223" s="305"/>
      <c r="CB1223" s="311"/>
      <c r="CC1223" s="312"/>
    </row>
    <row r="1224" spans="69:81" x14ac:dyDescent="0.25">
      <c r="BQ1224" s="11"/>
      <c r="BR1224" s="11"/>
      <c r="BS1224" s="11"/>
      <c r="BT1224" s="11"/>
      <c r="CA1224" s="305"/>
      <c r="CB1224" s="311"/>
      <c r="CC1224" s="312"/>
    </row>
    <row r="1225" spans="69:81" x14ac:dyDescent="0.25">
      <c r="BQ1225" s="11"/>
      <c r="BR1225" s="11"/>
      <c r="BS1225" s="11"/>
      <c r="BT1225" s="11"/>
      <c r="CA1225" s="305"/>
      <c r="CB1225" s="311"/>
      <c r="CC1225" s="312"/>
    </row>
    <row r="1226" spans="69:81" x14ac:dyDescent="0.25">
      <c r="BQ1226" s="11"/>
      <c r="BR1226" s="11"/>
      <c r="BS1226" s="11"/>
      <c r="BT1226" s="11"/>
      <c r="CA1226" s="305"/>
      <c r="CB1226" s="311"/>
      <c r="CC1226" s="312"/>
    </row>
    <row r="1227" spans="69:81" x14ac:dyDescent="0.25">
      <c r="BQ1227" s="11"/>
      <c r="BR1227" s="11"/>
      <c r="BS1227" s="11"/>
      <c r="BT1227" s="11"/>
      <c r="CA1227" s="305"/>
      <c r="CB1227" s="311"/>
      <c r="CC1227" s="312"/>
    </row>
    <row r="1228" spans="69:81" x14ac:dyDescent="0.25">
      <c r="BQ1228" s="11"/>
      <c r="BR1228" s="11"/>
      <c r="BS1228" s="11"/>
      <c r="BT1228" s="11"/>
      <c r="CA1228" s="305"/>
      <c r="CB1228" s="311"/>
      <c r="CC1228" s="312"/>
    </row>
    <row r="1229" spans="69:81" x14ac:dyDescent="0.25">
      <c r="BQ1229" s="11"/>
      <c r="BR1229" s="11"/>
      <c r="BS1229" s="11"/>
      <c r="BT1229" s="11"/>
      <c r="CA1229" s="305"/>
      <c r="CB1229" s="311"/>
      <c r="CC1229" s="312"/>
    </row>
    <row r="1230" spans="69:81" x14ac:dyDescent="0.25">
      <c r="BQ1230" s="11"/>
      <c r="BR1230" s="11"/>
      <c r="BS1230" s="11"/>
      <c r="BT1230" s="11"/>
      <c r="CA1230" s="305"/>
      <c r="CB1230" s="311"/>
      <c r="CC1230" s="312"/>
    </row>
    <row r="1231" spans="69:81" x14ac:dyDescent="0.25">
      <c r="BQ1231" s="11"/>
      <c r="BR1231" s="11"/>
      <c r="BS1231" s="11"/>
      <c r="BT1231" s="11"/>
      <c r="CA1231" s="305"/>
      <c r="CB1231" s="311"/>
      <c r="CC1231" s="312"/>
    </row>
    <row r="1232" spans="69:81" x14ac:dyDescent="0.25">
      <c r="BQ1232" s="11"/>
      <c r="BR1232" s="11"/>
      <c r="BS1232" s="11"/>
      <c r="BT1232" s="11"/>
      <c r="CA1232" s="305"/>
      <c r="CB1232" s="311"/>
      <c r="CC1232" s="312"/>
    </row>
    <row r="1233" spans="69:81" x14ac:dyDescent="0.25">
      <c r="BQ1233" s="11"/>
      <c r="BR1233" s="11"/>
      <c r="BS1233" s="11"/>
      <c r="BT1233" s="11"/>
      <c r="CA1233" s="305"/>
      <c r="CB1233" s="311"/>
      <c r="CC1233" s="312"/>
    </row>
    <row r="1234" spans="69:81" x14ac:dyDescent="0.25">
      <c r="BQ1234" s="11"/>
      <c r="BR1234" s="11"/>
      <c r="BS1234" s="11"/>
      <c r="BT1234" s="11"/>
      <c r="CA1234" s="305"/>
      <c r="CB1234" s="311"/>
      <c r="CC1234" s="312"/>
    </row>
    <row r="1235" spans="69:81" x14ac:dyDescent="0.25">
      <c r="BQ1235" s="11"/>
      <c r="BR1235" s="11"/>
      <c r="BS1235" s="11"/>
      <c r="BT1235" s="11"/>
      <c r="CA1235" s="305"/>
      <c r="CB1235" s="311"/>
      <c r="CC1235" s="312"/>
    </row>
    <row r="1236" spans="69:81" x14ac:dyDescent="0.25">
      <c r="BQ1236" s="11"/>
      <c r="BR1236" s="11"/>
      <c r="BS1236" s="11"/>
      <c r="BT1236" s="11"/>
      <c r="CA1236" s="305"/>
      <c r="CB1236" s="311"/>
      <c r="CC1236" s="312"/>
    </row>
    <row r="1237" spans="69:81" x14ac:dyDescent="0.25">
      <c r="BQ1237" s="11"/>
      <c r="BR1237" s="11"/>
      <c r="BS1237" s="11"/>
      <c r="BT1237" s="11"/>
      <c r="CA1237" s="305"/>
      <c r="CB1237" s="311"/>
      <c r="CC1237" s="312"/>
    </row>
    <row r="1238" spans="69:81" x14ac:dyDescent="0.25">
      <c r="BQ1238" s="11"/>
      <c r="BR1238" s="11"/>
      <c r="BS1238" s="11"/>
      <c r="BT1238" s="11"/>
      <c r="CA1238" s="305"/>
      <c r="CB1238" s="311"/>
      <c r="CC1238" s="312"/>
    </row>
    <row r="1239" spans="69:81" x14ac:dyDescent="0.25">
      <c r="BQ1239" s="11"/>
      <c r="BR1239" s="11"/>
      <c r="BS1239" s="11"/>
      <c r="BT1239" s="11"/>
      <c r="CA1239" s="305"/>
      <c r="CB1239" s="311"/>
      <c r="CC1239" s="312"/>
    </row>
    <row r="1240" spans="69:81" x14ac:dyDescent="0.25">
      <c r="BQ1240" s="11"/>
      <c r="BR1240" s="11"/>
      <c r="BS1240" s="11"/>
      <c r="BT1240" s="11"/>
      <c r="CA1240" s="305"/>
      <c r="CB1240" s="311"/>
      <c r="CC1240" s="312"/>
    </row>
    <row r="1241" spans="69:81" x14ac:dyDescent="0.25">
      <c r="BQ1241" s="11"/>
      <c r="BR1241" s="11"/>
      <c r="BS1241" s="11"/>
      <c r="BT1241" s="11"/>
      <c r="CA1241" s="305"/>
      <c r="CB1241" s="311"/>
      <c r="CC1241" s="312"/>
    </row>
    <row r="1242" spans="69:81" x14ac:dyDescent="0.25">
      <c r="BQ1242" s="11"/>
      <c r="BR1242" s="11"/>
      <c r="BS1242" s="11"/>
      <c r="BT1242" s="11"/>
      <c r="CA1242" s="305"/>
      <c r="CB1242" s="311"/>
      <c r="CC1242" s="312"/>
    </row>
    <row r="1243" spans="69:81" x14ac:dyDescent="0.25">
      <c r="BQ1243" s="11"/>
      <c r="BR1243" s="11"/>
      <c r="BS1243" s="11"/>
      <c r="BT1243" s="11"/>
      <c r="CA1243" s="305"/>
      <c r="CB1243" s="311"/>
      <c r="CC1243" s="312"/>
    </row>
    <row r="1244" spans="69:81" x14ac:dyDescent="0.25">
      <c r="BQ1244" s="11"/>
      <c r="BR1244" s="11"/>
      <c r="BS1244" s="11"/>
      <c r="BT1244" s="11"/>
      <c r="CA1244" s="305"/>
      <c r="CB1244" s="311"/>
      <c r="CC1244" s="312"/>
    </row>
    <row r="1245" spans="69:81" x14ac:dyDescent="0.25">
      <c r="BQ1245" s="11"/>
      <c r="BR1245" s="11"/>
      <c r="BS1245" s="11"/>
      <c r="BT1245" s="11"/>
      <c r="CA1245" s="305"/>
      <c r="CB1245" s="311"/>
      <c r="CC1245" s="312"/>
    </row>
    <row r="1246" spans="69:81" x14ac:dyDescent="0.25">
      <c r="BQ1246" s="11"/>
      <c r="BR1246" s="11"/>
      <c r="BS1246" s="11"/>
      <c r="BT1246" s="11"/>
      <c r="CA1246" s="305"/>
      <c r="CB1246" s="311"/>
      <c r="CC1246" s="312"/>
    </row>
    <row r="1247" spans="69:81" x14ac:dyDescent="0.25">
      <c r="BQ1247" s="11"/>
      <c r="BR1247" s="11"/>
      <c r="BS1247" s="11"/>
      <c r="BT1247" s="11"/>
      <c r="CA1247" s="305"/>
      <c r="CB1247" s="311"/>
      <c r="CC1247" s="312"/>
    </row>
    <row r="1248" spans="69:81" x14ac:dyDescent="0.25">
      <c r="BQ1248" s="11"/>
      <c r="BR1248" s="11"/>
      <c r="BS1248" s="11"/>
      <c r="BT1248" s="11"/>
      <c r="CA1248" s="305"/>
      <c r="CB1248" s="311"/>
      <c r="CC1248" s="312"/>
    </row>
    <row r="1249" spans="69:81" x14ac:dyDescent="0.25">
      <c r="BQ1249" s="11"/>
      <c r="BR1249" s="11"/>
      <c r="BS1249" s="11"/>
      <c r="BT1249" s="11"/>
      <c r="CA1249" s="305"/>
      <c r="CB1249" s="311"/>
      <c r="CC1249" s="312"/>
    </row>
    <row r="1250" spans="69:81" x14ac:dyDescent="0.25">
      <c r="BQ1250" s="11"/>
      <c r="BR1250" s="11"/>
      <c r="BS1250" s="11"/>
      <c r="BT1250" s="11"/>
      <c r="CA1250" s="305"/>
      <c r="CB1250" s="311"/>
      <c r="CC1250" s="312"/>
    </row>
    <row r="1251" spans="69:81" x14ac:dyDescent="0.25">
      <c r="BQ1251" s="11"/>
      <c r="BR1251" s="11"/>
      <c r="BS1251" s="11"/>
      <c r="BT1251" s="11"/>
      <c r="CA1251" s="305"/>
      <c r="CB1251" s="311"/>
      <c r="CC1251" s="312"/>
    </row>
    <row r="1252" spans="69:81" x14ac:dyDescent="0.25">
      <c r="BQ1252" s="11"/>
      <c r="BR1252" s="11"/>
      <c r="BS1252" s="11"/>
      <c r="BT1252" s="11"/>
      <c r="CA1252" s="305"/>
      <c r="CB1252" s="311"/>
      <c r="CC1252" s="312"/>
    </row>
    <row r="1253" spans="69:81" x14ac:dyDescent="0.25">
      <c r="BQ1253" s="11"/>
      <c r="BR1253" s="11"/>
      <c r="BS1253" s="11"/>
      <c r="BT1253" s="11"/>
      <c r="CA1253" s="305"/>
      <c r="CB1253" s="311"/>
      <c r="CC1253" s="312"/>
    </row>
    <row r="1254" spans="69:81" x14ac:dyDescent="0.25">
      <c r="BQ1254" s="11"/>
      <c r="BR1254" s="11"/>
      <c r="BS1254" s="11"/>
      <c r="BT1254" s="11"/>
      <c r="CA1254" s="305"/>
      <c r="CB1254" s="311"/>
      <c r="CC1254" s="312"/>
    </row>
    <row r="1255" spans="69:81" x14ac:dyDescent="0.25">
      <c r="BQ1255" s="11"/>
      <c r="BR1255" s="11"/>
      <c r="BS1255" s="11"/>
      <c r="BT1255" s="11"/>
      <c r="CA1255" s="305"/>
      <c r="CB1255" s="311"/>
      <c r="CC1255" s="312"/>
    </row>
    <row r="1256" spans="69:81" x14ac:dyDescent="0.25">
      <c r="BQ1256" s="11"/>
      <c r="BR1256" s="11"/>
      <c r="BS1256" s="11"/>
      <c r="BT1256" s="11"/>
      <c r="CA1256" s="305"/>
      <c r="CB1256" s="311"/>
      <c r="CC1256" s="312"/>
    </row>
    <row r="1257" spans="69:81" x14ac:dyDescent="0.25">
      <c r="BQ1257" s="11"/>
      <c r="BR1257" s="11"/>
      <c r="BS1257" s="11"/>
      <c r="BT1257" s="11"/>
      <c r="CA1257" s="305"/>
      <c r="CB1257" s="311"/>
      <c r="CC1257" s="312"/>
    </row>
    <row r="1258" spans="69:81" x14ac:dyDescent="0.25">
      <c r="BQ1258" s="11"/>
      <c r="BR1258" s="11"/>
      <c r="BS1258" s="11"/>
      <c r="BT1258" s="11"/>
      <c r="CA1258" s="305"/>
      <c r="CB1258" s="311"/>
      <c r="CC1258" s="312"/>
    </row>
    <row r="1259" spans="69:81" x14ac:dyDescent="0.25">
      <c r="BQ1259" s="11"/>
      <c r="BR1259" s="11"/>
      <c r="BS1259" s="11"/>
      <c r="BT1259" s="11"/>
      <c r="CA1259" s="305"/>
      <c r="CB1259" s="311"/>
      <c r="CC1259" s="312"/>
    </row>
    <row r="1260" spans="69:81" x14ac:dyDescent="0.25">
      <c r="BQ1260" s="11"/>
      <c r="BR1260" s="11"/>
      <c r="BS1260" s="11"/>
      <c r="BT1260" s="11"/>
      <c r="CA1260" s="305"/>
      <c r="CB1260" s="311"/>
      <c r="CC1260" s="312"/>
    </row>
    <row r="1261" spans="69:81" x14ac:dyDescent="0.25">
      <c r="BQ1261" s="11"/>
      <c r="BR1261" s="11"/>
      <c r="BS1261" s="11"/>
      <c r="BT1261" s="11"/>
      <c r="CA1261" s="305"/>
      <c r="CB1261" s="311"/>
      <c r="CC1261" s="312"/>
    </row>
    <row r="1262" spans="69:81" x14ac:dyDescent="0.25">
      <c r="BQ1262" s="11"/>
      <c r="BR1262" s="11"/>
      <c r="BS1262" s="11"/>
      <c r="BT1262" s="11"/>
      <c r="CA1262" s="305"/>
      <c r="CB1262" s="311"/>
      <c r="CC1262" s="312"/>
    </row>
    <row r="1263" spans="69:81" x14ac:dyDescent="0.25">
      <c r="BQ1263" s="11"/>
      <c r="BR1263" s="11"/>
      <c r="BS1263" s="11"/>
      <c r="BT1263" s="11"/>
      <c r="CA1263" s="305"/>
      <c r="CB1263" s="311"/>
      <c r="CC1263" s="312"/>
    </row>
    <row r="1264" spans="69:81" x14ac:dyDescent="0.25">
      <c r="BQ1264" s="11"/>
      <c r="BR1264" s="11"/>
      <c r="BS1264" s="11"/>
      <c r="BT1264" s="11"/>
      <c r="CA1264" s="305"/>
      <c r="CB1264" s="311"/>
      <c r="CC1264" s="312"/>
    </row>
    <row r="1265" spans="69:81" x14ac:dyDescent="0.25">
      <c r="BQ1265" s="11"/>
      <c r="BR1265" s="11"/>
      <c r="BS1265" s="11"/>
      <c r="BT1265" s="11"/>
      <c r="CA1265" s="305"/>
      <c r="CB1265" s="311"/>
      <c r="CC1265" s="312"/>
    </row>
    <row r="1266" spans="69:81" x14ac:dyDescent="0.25">
      <c r="BQ1266" s="11"/>
      <c r="BR1266" s="11"/>
      <c r="BS1266" s="11"/>
      <c r="BT1266" s="11"/>
      <c r="CA1266" s="305"/>
      <c r="CB1266" s="311"/>
      <c r="CC1266" s="312"/>
    </row>
    <row r="1267" spans="69:81" x14ac:dyDescent="0.25">
      <c r="BQ1267" s="11"/>
      <c r="BR1267" s="11"/>
      <c r="BS1267" s="11"/>
      <c r="BT1267" s="11"/>
      <c r="CA1267" s="305"/>
      <c r="CB1267" s="311"/>
      <c r="CC1267" s="312"/>
    </row>
    <row r="1268" spans="69:81" x14ac:dyDescent="0.25">
      <c r="BQ1268" s="11"/>
      <c r="BR1268" s="11"/>
      <c r="BS1268" s="11"/>
      <c r="BT1268" s="11"/>
      <c r="CA1268" s="305"/>
      <c r="CB1268" s="311"/>
      <c r="CC1268" s="312"/>
    </row>
    <row r="1269" spans="69:81" x14ac:dyDescent="0.25">
      <c r="BQ1269" s="11"/>
      <c r="BR1269" s="11"/>
      <c r="BS1269" s="11"/>
      <c r="BT1269" s="11"/>
      <c r="CA1269" s="305"/>
      <c r="CB1269" s="311"/>
      <c r="CC1269" s="312"/>
    </row>
    <row r="1270" spans="69:81" x14ac:dyDescent="0.25">
      <c r="BQ1270" s="11"/>
      <c r="BR1270" s="11"/>
      <c r="BS1270" s="11"/>
      <c r="BT1270" s="11"/>
      <c r="CA1270" s="305"/>
      <c r="CB1270" s="311"/>
      <c r="CC1270" s="312"/>
    </row>
    <row r="1271" spans="69:81" x14ac:dyDescent="0.25">
      <c r="BQ1271" s="11"/>
      <c r="BR1271" s="11"/>
      <c r="BS1271" s="11"/>
      <c r="BT1271" s="11"/>
      <c r="CA1271" s="305"/>
      <c r="CB1271" s="311"/>
      <c r="CC1271" s="312"/>
    </row>
    <row r="1272" spans="69:81" x14ac:dyDescent="0.25">
      <c r="BQ1272" s="11"/>
      <c r="BR1272" s="11"/>
      <c r="BS1272" s="11"/>
      <c r="BT1272" s="11"/>
      <c r="CA1272" s="305"/>
      <c r="CB1272" s="311"/>
      <c r="CC1272" s="312"/>
    </row>
    <row r="1273" spans="69:81" x14ac:dyDescent="0.25">
      <c r="BQ1273" s="11"/>
      <c r="BR1273" s="11"/>
      <c r="BS1273" s="11"/>
      <c r="BT1273" s="11"/>
      <c r="CA1273" s="305"/>
      <c r="CB1273" s="311"/>
      <c r="CC1273" s="312"/>
    </row>
    <row r="1274" spans="69:81" x14ac:dyDescent="0.25">
      <c r="BQ1274" s="11"/>
      <c r="BR1274" s="11"/>
      <c r="BS1274" s="11"/>
      <c r="BT1274" s="11"/>
      <c r="CA1274" s="305"/>
      <c r="CB1274" s="311"/>
      <c r="CC1274" s="312"/>
    </row>
    <row r="1275" spans="69:81" x14ac:dyDescent="0.25">
      <c r="BQ1275" s="11"/>
      <c r="BR1275" s="11"/>
      <c r="BS1275" s="11"/>
      <c r="BT1275" s="11"/>
      <c r="CA1275" s="305"/>
      <c r="CB1275" s="311"/>
      <c r="CC1275" s="312"/>
    </row>
    <row r="1276" spans="69:81" x14ac:dyDescent="0.25">
      <c r="BQ1276" s="11"/>
      <c r="BR1276" s="11"/>
      <c r="BS1276" s="11"/>
      <c r="BT1276" s="11"/>
      <c r="CA1276" s="305"/>
      <c r="CB1276" s="311"/>
      <c r="CC1276" s="312"/>
    </row>
    <row r="1277" spans="69:81" x14ac:dyDescent="0.25">
      <c r="BQ1277" s="11"/>
      <c r="BR1277" s="11"/>
      <c r="BS1277" s="11"/>
      <c r="BT1277" s="11"/>
      <c r="CA1277" s="305"/>
      <c r="CB1277" s="311"/>
      <c r="CC1277" s="312"/>
    </row>
    <row r="1278" spans="69:81" x14ac:dyDescent="0.25">
      <c r="BQ1278" s="11"/>
      <c r="BR1278" s="11"/>
      <c r="BS1278" s="11"/>
      <c r="BT1278" s="11"/>
      <c r="CA1278" s="305"/>
      <c r="CB1278" s="311"/>
      <c r="CC1278" s="312"/>
    </row>
    <row r="1279" spans="69:81" x14ac:dyDescent="0.25">
      <c r="BQ1279" s="11"/>
      <c r="BR1279" s="11"/>
      <c r="BS1279" s="11"/>
      <c r="BT1279" s="11"/>
      <c r="CA1279" s="305"/>
      <c r="CB1279" s="311"/>
      <c r="CC1279" s="312"/>
    </row>
    <row r="1280" spans="69:81" x14ac:dyDescent="0.25">
      <c r="BQ1280" s="11"/>
      <c r="BR1280" s="11"/>
      <c r="BS1280" s="11"/>
      <c r="BT1280" s="11"/>
      <c r="CA1280" s="305"/>
      <c r="CB1280" s="311"/>
      <c r="CC1280" s="312"/>
    </row>
    <row r="1281" spans="69:81" x14ac:dyDescent="0.25">
      <c r="BQ1281" s="11"/>
      <c r="BR1281" s="11"/>
      <c r="BS1281" s="11"/>
      <c r="BT1281" s="11"/>
      <c r="CA1281" s="305"/>
      <c r="CB1281" s="311"/>
      <c r="CC1281" s="312"/>
    </row>
    <row r="1282" spans="69:81" x14ac:dyDescent="0.25">
      <c r="BQ1282" s="11"/>
      <c r="BR1282" s="11"/>
      <c r="BS1282" s="11"/>
      <c r="BT1282" s="11"/>
      <c r="CA1282" s="305"/>
      <c r="CB1282" s="311"/>
      <c r="CC1282" s="312"/>
    </row>
    <row r="1283" spans="69:81" x14ac:dyDescent="0.25">
      <c r="BQ1283" s="11"/>
      <c r="BR1283" s="11"/>
      <c r="BS1283" s="11"/>
      <c r="BT1283" s="11"/>
      <c r="CA1283" s="305"/>
      <c r="CB1283" s="311"/>
      <c r="CC1283" s="312"/>
    </row>
    <row r="1284" spans="69:81" x14ac:dyDescent="0.25">
      <c r="BQ1284" s="11"/>
      <c r="BR1284" s="11"/>
      <c r="BS1284" s="11"/>
      <c r="BT1284" s="11"/>
      <c r="CA1284" s="305"/>
      <c r="CB1284" s="311"/>
      <c r="CC1284" s="312"/>
    </row>
    <row r="1285" spans="69:81" x14ac:dyDescent="0.25">
      <c r="BQ1285" s="11"/>
      <c r="BR1285" s="11"/>
      <c r="BS1285" s="11"/>
      <c r="BT1285" s="11"/>
      <c r="CA1285" s="305"/>
      <c r="CB1285" s="311"/>
      <c r="CC1285" s="312"/>
    </row>
    <row r="1286" spans="69:81" x14ac:dyDescent="0.25">
      <c r="BQ1286" s="11"/>
      <c r="BR1286" s="11"/>
      <c r="BS1286" s="11"/>
      <c r="BT1286" s="11"/>
      <c r="CA1286" s="305"/>
      <c r="CB1286" s="311"/>
      <c r="CC1286" s="312"/>
    </row>
    <row r="1287" spans="69:81" x14ac:dyDescent="0.25">
      <c r="BQ1287" s="11"/>
      <c r="BR1287" s="11"/>
      <c r="BS1287" s="11"/>
      <c r="BT1287" s="11"/>
      <c r="CA1287" s="305"/>
      <c r="CB1287" s="311"/>
      <c r="CC1287" s="312"/>
    </row>
    <row r="1288" spans="69:81" x14ac:dyDescent="0.25">
      <c r="BQ1288" s="11"/>
      <c r="BR1288" s="11"/>
      <c r="BS1288" s="11"/>
      <c r="BT1288" s="11"/>
      <c r="CA1288" s="305"/>
      <c r="CB1288" s="311"/>
      <c r="CC1288" s="312"/>
    </row>
    <row r="1289" spans="69:81" x14ac:dyDescent="0.25">
      <c r="BQ1289" s="11"/>
      <c r="BR1289" s="11"/>
      <c r="BS1289" s="11"/>
      <c r="BT1289" s="11"/>
      <c r="CA1289" s="305"/>
      <c r="CB1289" s="311"/>
      <c r="CC1289" s="312"/>
    </row>
    <row r="1290" spans="69:81" x14ac:dyDescent="0.25">
      <c r="BQ1290" s="11"/>
      <c r="BR1290" s="11"/>
      <c r="BS1290" s="11"/>
      <c r="BT1290" s="11"/>
      <c r="CA1290" s="305"/>
      <c r="CB1290" s="311"/>
      <c r="CC1290" s="312"/>
    </row>
    <row r="1291" spans="69:81" x14ac:dyDescent="0.25">
      <c r="BQ1291" s="11"/>
      <c r="BR1291" s="11"/>
      <c r="BS1291" s="11"/>
      <c r="BT1291" s="11"/>
      <c r="CA1291" s="305"/>
      <c r="CB1291" s="311"/>
      <c r="CC1291" s="312"/>
    </row>
    <row r="1292" spans="69:81" x14ac:dyDescent="0.25">
      <c r="BQ1292" s="11"/>
      <c r="BR1292" s="11"/>
      <c r="BS1292" s="11"/>
      <c r="BT1292" s="11"/>
      <c r="CA1292" s="305"/>
      <c r="CB1292" s="311"/>
      <c r="CC1292" s="312"/>
    </row>
    <row r="1293" spans="69:81" x14ac:dyDescent="0.25">
      <c r="BQ1293" s="11"/>
      <c r="BR1293" s="11"/>
      <c r="BS1293" s="11"/>
      <c r="BT1293" s="11"/>
      <c r="CA1293" s="305"/>
      <c r="CB1293" s="311"/>
      <c r="CC1293" s="312"/>
    </row>
    <row r="1294" spans="69:81" x14ac:dyDescent="0.25">
      <c r="BQ1294" s="11"/>
      <c r="BR1294" s="11"/>
      <c r="BS1294" s="11"/>
      <c r="BT1294" s="11"/>
      <c r="CA1294" s="305"/>
      <c r="CB1294" s="311"/>
      <c r="CC1294" s="312"/>
    </row>
    <row r="1295" spans="69:81" x14ac:dyDescent="0.25">
      <c r="BQ1295" s="11"/>
      <c r="BR1295" s="11"/>
      <c r="BS1295" s="11"/>
      <c r="BT1295" s="11"/>
      <c r="CA1295" s="305"/>
      <c r="CB1295" s="311"/>
      <c r="CC1295" s="312"/>
    </row>
    <row r="1296" spans="69:81" x14ac:dyDescent="0.25">
      <c r="BQ1296" s="11"/>
      <c r="BR1296" s="11"/>
      <c r="BS1296" s="11"/>
      <c r="BT1296" s="11"/>
      <c r="CA1296" s="305"/>
      <c r="CB1296" s="311"/>
      <c r="CC1296" s="312"/>
    </row>
    <row r="1297" spans="69:81" x14ac:dyDescent="0.25">
      <c r="BQ1297" s="11"/>
      <c r="BR1297" s="11"/>
      <c r="BS1297" s="11"/>
      <c r="BT1297" s="11"/>
      <c r="CA1297" s="305"/>
      <c r="CB1297" s="311"/>
      <c r="CC1297" s="312"/>
    </row>
    <row r="1298" spans="69:81" x14ac:dyDescent="0.25">
      <c r="BQ1298" s="11"/>
      <c r="BR1298" s="11"/>
      <c r="BS1298" s="11"/>
      <c r="BT1298" s="11"/>
      <c r="CA1298" s="305"/>
      <c r="CB1298" s="311"/>
      <c r="CC1298" s="312"/>
    </row>
    <row r="1299" spans="69:81" x14ac:dyDescent="0.25">
      <c r="BQ1299" s="11"/>
      <c r="BR1299" s="11"/>
      <c r="BS1299" s="11"/>
      <c r="BT1299" s="11"/>
      <c r="CA1299" s="305"/>
      <c r="CB1299" s="311"/>
      <c r="CC1299" s="312"/>
    </row>
    <row r="1300" spans="69:81" x14ac:dyDescent="0.25">
      <c r="BQ1300" s="11"/>
      <c r="BR1300" s="11"/>
      <c r="BS1300" s="11"/>
      <c r="BT1300" s="11"/>
      <c r="CA1300" s="305"/>
      <c r="CB1300" s="311"/>
      <c r="CC1300" s="312"/>
    </row>
    <row r="1301" spans="69:81" x14ac:dyDescent="0.25">
      <c r="BQ1301" s="11"/>
      <c r="BR1301" s="11"/>
      <c r="BS1301" s="11"/>
      <c r="BT1301" s="11"/>
      <c r="CA1301" s="305"/>
      <c r="CB1301" s="311"/>
      <c r="CC1301" s="312"/>
    </row>
    <row r="1302" spans="69:81" x14ac:dyDescent="0.25">
      <c r="BQ1302" s="11"/>
      <c r="BR1302" s="11"/>
      <c r="BS1302" s="11"/>
      <c r="BT1302" s="11"/>
      <c r="CA1302" s="305"/>
      <c r="CB1302" s="311"/>
      <c r="CC1302" s="312"/>
    </row>
    <row r="1303" spans="69:81" x14ac:dyDescent="0.25">
      <c r="BQ1303" s="11"/>
      <c r="BR1303" s="11"/>
      <c r="BS1303" s="11"/>
      <c r="BT1303" s="11"/>
      <c r="CA1303" s="305"/>
      <c r="CB1303" s="311"/>
      <c r="CC1303" s="312"/>
    </row>
    <row r="1304" spans="69:81" x14ac:dyDescent="0.25">
      <c r="BQ1304" s="11"/>
      <c r="BR1304" s="11"/>
      <c r="BS1304" s="11"/>
      <c r="BT1304" s="11"/>
      <c r="CA1304" s="305"/>
      <c r="CB1304" s="311"/>
      <c r="CC1304" s="312"/>
    </row>
    <row r="1305" spans="69:81" x14ac:dyDescent="0.25">
      <c r="BQ1305" s="11"/>
      <c r="BR1305" s="11"/>
      <c r="BS1305" s="11"/>
      <c r="BT1305" s="11"/>
      <c r="CA1305" s="305"/>
      <c r="CB1305" s="311"/>
      <c r="CC1305" s="312"/>
    </row>
    <row r="1306" spans="69:81" x14ac:dyDescent="0.25">
      <c r="BQ1306" s="11"/>
      <c r="BR1306" s="11"/>
      <c r="BS1306" s="11"/>
      <c r="BT1306" s="11"/>
      <c r="CA1306" s="305"/>
      <c r="CB1306" s="311"/>
      <c r="CC1306" s="312"/>
    </row>
    <row r="1307" spans="69:81" x14ac:dyDescent="0.25">
      <c r="BQ1307" s="11"/>
      <c r="BR1307" s="11"/>
      <c r="BS1307" s="11"/>
      <c r="BT1307" s="11"/>
      <c r="CA1307" s="305"/>
      <c r="CB1307" s="311"/>
      <c r="CC1307" s="312"/>
    </row>
    <row r="1308" spans="69:81" x14ac:dyDescent="0.25">
      <c r="BQ1308" s="11"/>
      <c r="BR1308" s="11"/>
      <c r="BS1308" s="11"/>
      <c r="BT1308" s="11"/>
      <c r="CA1308" s="305"/>
      <c r="CB1308" s="311"/>
      <c r="CC1308" s="312"/>
    </row>
    <row r="1309" spans="69:81" x14ac:dyDescent="0.25">
      <c r="BQ1309" s="11"/>
      <c r="BR1309" s="11"/>
      <c r="BS1309" s="11"/>
      <c r="BT1309" s="11"/>
      <c r="CA1309" s="305"/>
      <c r="CB1309" s="311"/>
      <c r="CC1309" s="312"/>
    </row>
    <row r="1310" spans="69:81" x14ac:dyDescent="0.25">
      <c r="BQ1310" s="11"/>
      <c r="BR1310" s="11"/>
      <c r="BS1310" s="11"/>
      <c r="BT1310" s="11"/>
      <c r="CA1310" s="305"/>
      <c r="CB1310" s="311"/>
      <c r="CC1310" s="312"/>
    </row>
    <row r="1311" spans="69:81" x14ac:dyDescent="0.25">
      <c r="BQ1311" s="11"/>
      <c r="BR1311" s="11"/>
      <c r="BS1311" s="11"/>
      <c r="BT1311" s="11"/>
      <c r="CA1311" s="305"/>
      <c r="CB1311" s="311"/>
      <c r="CC1311" s="312"/>
    </row>
    <row r="1312" spans="69:81" x14ac:dyDescent="0.25">
      <c r="BQ1312" s="11"/>
      <c r="BR1312" s="11"/>
      <c r="BS1312" s="11"/>
      <c r="BT1312" s="11"/>
      <c r="CA1312" s="305"/>
      <c r="CB1312" s="311"/>
      <c r="CC1312" s="312"/>
    </row>
    <row r="1313" spans="69:81" x14ac:dyDescent="0.25">
      <c r="BQ1313" s="11"/>
      <c r="BR1313" s="11"/>
      <c r="BS1313" s="11"/>
      <c r="BT1313" s="11"/>
      <c r="CA1313" s="305"/>
      <c r="CB1313" s="311"/>
      <c r="CC1313" s="312"/>
    </row>
    <row r="1314" spans="69:81" x14ac:dyDescent="0.25">
      <c r="BQ1314" s="11"/>
      <c r="BR1314" s="11"/>
      <c r="BS1314" s="11"/>
      <c r="BT1314" s="11"/>
      <c r="CA1314" s="305"/>
      <c r="CB1314" s="311"/>
      <c r="CC1314" s="312"/>
    </row>
    <row r="1315" spans="69:81" x14ac:dyDescent="0.25">
      <c r="BQ1315" s="11"/>
      <c r="BR1315" s="11"/>
      <c r="BS1315" s="11"/>
      <c r="BT1315" s="11"/>
      <c r="CA1315" s="305"/>
      <c r="CB1315" s="311"/>
      <c r="CC1315" s="312"/>
    </row>
    <row r="1316" spans="69:81" x14ac:dyDescent="0.25">
      <c r="BQ1316" s="11"/>
      <c r="BR1316" s="11"/>
      <c r="BS1316" s="11"/>
      <c r="BT1316" s="11"/>
      <c r="CA1316" s="305"/>
      <c r="CB1316" s="311"/>
      <c r="CC1316" s="312"/>
    </row>
    <row r="1317" spans="69:81" x14ac:dyDescent="0.25">
      <c r="BQ1317" s="11"/>
      <c r="BR1317" s="11"/>
      <c r="BS1317" s="11"/>
      <c r="BT1317" s="11"/>
      <c r="CA1317" s="305"/>
      <c r="CB1317" s="311"/>
      <c r="CC1317" s="312"/>
    </row>
    <row r="1318" spans="69:81" x14ac:dyDescent="0.25">
      <c r="BQ1318" s="11"/>
      <c r="BR1318" s="11"/>
      <c r="BS1318" s="11"/>
      <c r="BT1318" s="11"/>
      <c r="CA1318" s="305"/>
      <c r="CB1318" s="311"/>
      <c r="CC1318" s="312"/>
    </row>
    <row r="1319" spans="69:81" x14ac:dyDescent="0.25">
      <c r="BQ1319" s="11"/>
      <c r="BR1319" s="11"/>
      <c r="BS1319" s="11"/>
      <c r="BT1319" s="11"/>
      <c r="CA1319" s="305"/>
      <c r="CB1319" s="311"/>
      <c r="CC1319" s="312"/>
    </row>
    <row r="1320" spans="69:81" x14ac:dyDescent="0.25">
      <c r="BQ1320" s="11"/>
      <c r="BR1320" s="11"/>
      <c r="BS1320" s="11"/>
      <c r="BT1320" s="11"/>
      <c r="CA1320" s="305"/>
      <c r="CB1320" s="311"/>
      <c r="CC1320" s="312"/>
    </row>
    <row r="1321" spans="69:81" x14ac:dyDescent="0.25">
      <c r="BQ1321" s="11"/>
      <c r="BR1321" s="11"/>
      <c r="BS1321" s="11"/>
      <c r="BT1321" s="11"/>
      <c r="CA1321" s="305"/>
      <c r="CB1321" s="311"/>
      <c r="CC1321" s="312"/>
    </row>
    <row r="1322" spans="69:81" x14ac:dyDescent="0.25">
      <c r="BQ1322" s="11"/>
      <c r="BR1322" s="11"/>
      <c r="BS1322" s="11"/>
      <c r="BT1322" s="11"/>
      <c r="CA1322" s="305"/>
      <c r="CB1322" s="311"/>
      <c r="CC1322" s="312"/>
    </row>
    <row r="1323" spans="69:81" x14ac:dyDescent="0.25">
      <c r="BQ1323" s="11"/>
      <c r="BR1323" s="11"/>
      <c r="BS1323" s="11"/>
      <c r="BT1323" s="11"/>
      <c r="CA1323" s="305"/>
      <c r="CB1323" s="311"/>
      <c r="CC1323" s="312"/>
    </row>
    <row r="1324" spans="69:81" x14ac:dyDescent="0.25">
      <c r="BQ1324" s="11"/>
      <c r="BR1324" s="11"/>
      <c r="BS1324" s="11"/>
      <c r="BT1324" s="11"/>
      <c r="CA1324" s="305"/>
      <c r="CB1324" s="311"/>
      <c r="CC1324" s="312"/>
    </row>
    <row r="1325" spans="69:81" x14ac:dyDescent="0.25">
      <c r="BQ1325" s="11"/>
      <c r="BR1325" s="11"/>
      <c r="BS1325" s="11"/>
      <c r="BT1325" s="11"/>
      <c r="CA1325" s="305"/>
      <c r="CB1325" s="311"/>
      <c r="CC1325" s="312"/>
    </row>
    <row r="1326" spans="69:81" x14ac:dyDescent="0.25">
      <c r="BQ1326" s="11"/>
      <c r="BR1326" s="11"/>
      <c r="BS1326" s="11"/>
      <c r="BT1326" s="11"/>
      <c r="CA1326" s="305"/>
      <c r="CB1326" s="311"/>
      <c r="CC1326" s="312"/>
    </row>
    <row r="1327" spans="69:81" x14ac:dyDescent="0.25">
      <c r="BQ1327" s="11"/>
      <c r="BR1327" s="11"/>
      <c r="BS1327" s="11"/>
      <c r="BT1327" s="11"/>
      <c r="CA1327" s="305"/>
      <c r="CB1327" s="311"/>
      <c r="CC1327" s="312"/>
    </row>
    <row r="1328" spans="69:81" x14ac:dyDescent="0.25">
      <c r="BQ1328" s="11"/>
      <c r="BR1328" s="11"/>
      <c r="BS1328" s="11"/>
      <c r="BT1328" s="11"/>
      <c r="CA1328" s="305"/>
      <c r="CB1328" s="311"/>
      <c r="CC1328" s="312"/>
    </row>
    <row r="1329" spans="69:81" x14ac:dyDescent="0.25">
      <c r="BQ1329" s="11"/>
      <c r="BR1329" s="11"/>
      <c r="BS1329" s="11"/>
      <c r="BT1329" s="11"/>
      <c r="CA1329" s="305"/>
      <c r="CB1329" s="311"/>
      <c r="CC1329" s="312"/>
    </row>
    <row r="1330" spans="69:81" x14ac:dyDescent="0.25">
      <c r="BQ1330" s="11"/>
      <c r="BR1330" s="11"/>
      <c r="BS1330" s="11"/>
      <c r="BT1330" s="11"/>
      <c r="CA1330" s="305"/>
      <c r="CB1330" s="311"/>
      <c r="CC1330" s="312"/>
    </row>
    <row r="1331" spans="69:81" x14ac:dyDescent="0.25">
      <c r="BQ1331" s="11"/>
      <c r="BR1331" s="11"/>
      <c r="BS1331" s="11"/>
      <c r="BT1331" s="11"/>
      <c r="CA1331" s="305"/>
      <c r="CB1331" s="311"/>
      <c r="CC1331" s="312"/>
    </row>
    <row r="1332" spans="69:81" x14ac:dyDescent="0.25">
      <c r="BQ1332" s="11"/>
      <c r="BR1332" s="11"/>
      <c r="BS1332" s="11"/>
      <c r="BT1332" s="11"/>
      <c r="CA1332" s="305"/>
      <c r="CB1332" s="311"/>
      <c r="CC1332" s="312"/>
    </row>
    <row r="1333" spans="69:81" x14ac:dyDescent="0.25">
      <c r="BQ1333" s="11"/>
      <c r="BR1333" s="11"/>
      <c r="BS1333" s="11"/>
      <c r="BT1333" s="11"/>
      <c r="CA1333" s="305"/>
      <c r="CB1333" s="311"/>
      <c r="CC1333" s="312"/>
    </row>
    <row r="1334" spans="69:81" x14ac:dyDescent="0.25">
      <c r="BQ1334" s="11"/>
      <c r="BR1334" s="11"/>
      <c r="BS1334" s="11"/>
      <c r="BT1334" s="11"/>
      <c r="CA1334" s="305"/>
      <c r="CB1334" s="311"/>
      <c r="CC1334" s="312"/>
    </row>
    <row r="1335" spans="69:81" x14ac:dyDescent="0.25">
      <c r="BQ1335" s="11"/>
      <c r="BR1335" s="11"/>
      <c r="BS1335" s="11"/>
      <c r="BT1335" s="11"/>
      <c r="CA1335" s="305"/>
      <c r="CB1335" s="311"/>
      <c r="CC1335" s="312"/>
    </row>
    <row r="1336" spans="69:81" x14ac:dyDescent="0.25">
      <c r="BQ1336" s="11"/>
      <c r="BR1336" s="11"/>
      <c r="BS1336" s="11"/>
      <c r="BT1336" s="11"/>
      <c r="CA1336" s="305"/>
      <c r="CB1336" s="311"/>
      <c r="CC1336" s="312"/>
    </row>
    <row r="1337" spans="69:81" x14ac:dyDescent="0.25">
      <c r="BQ1337" s="11"/>
      <c r="BR1337" s="11"/>
      <c r="BS1337" s="11"/>
      <c r="BT1337" s="11"/>
      <c r="CA1337" s="305"/>
      <c r="CB1337" s="311"/>
      <c r="CC1337" s="312"/>
    </row>
    <row r="1338" spans="69:81" x14ac:dyDescent="0.25">
      <c r="BQ1338" s="11"/>
      <c r="BR1338" s="11"/>
      <c r="BS1338" s="11"/>
      <c r="BT1338" s="11"/>
      <c r="CA1338" s="305"/>
      <c r="CB1338" s="311"/>
      <c r="CC1338" s="312"/>
    </row>
    <row r="1339" spans="69:81" x14ac:dyDescent="0.25">
      <c r="BQ1339" s="11"/>
      <c r="BR1339" s="11"/>
      <c r="BS1339" s="11"/>
      <c r="BT1339" s="11"/>
      <c r="CA1339" s="305"/>
      <c r="CB1339" s="311"/>
      <c r="CC1339" s="312"/>
    </row>
    <row r="1340" spans="69:81" x14ac:dyDescent="0.25">
      <c r="BQ1340" s="11"/>
      <c r="BR1340" s="11"/>
      <c r="BS1340" s="11"/>
      <c r="BT1340" s="11"/>
      <c r="CA1340" s="305"/>
      <c r="CB1340" s="311"/>
      <c r="CC1340" s="312"/>
    </row>
    <row r="1341" spans="69:81" x14ac:dyDescent="0.25">
      <c r="BQ1341" s="11"/>
      <c r="BR1341" s="11"/>
      <c r="BS1341" s="11"/>
      <c r="BT1341" s="11"/>
      <c r="CA1341" s="305"/>
      <c r="CB1341" s="311"/>
      <c r="CC1341" s="312"/>
    </row>
    <row r="1342" spans="69:81" x14ac:dyDescent="0.25">
      <c r="BQ1342" s="11"/>
      <c r="BR1342" s="11"/>
      <c r="BS1342" s="11"/>
      <c r="BT1342" s="11"/>
      <c r="CA1342" s="305"/>
      <c r="CB1342" s="311"/>
      <c r="CC1342" s="312"/>
    </row>
    <row r="1343" spans="69:81" x14ac:dyDescent="0.25">
      <c r="BQ1343" s="11"/>
      <c r="BR1343" s="11"/>
      <c r="BS1343" s="11"/>
      <c r="BT1343" s="11"/>
      <c r="CA1343" s="305"/>
      <c r="CB1343" s="311"/>
      <c r="CC1343" s="312"/>
    </row>
    <row r="1344" spans="69:81" x14ac:dyDescent="0.25">
      <c r="BQ1344" s="11"/>
      <c r="BR1344" s="11"/>
      <c r="BS1344" s="11"/>
      <c r="BT1344" s="11"/>
      <c r="CA1344" s="305"/>
      <c r="CB1344" s="311"/>
      <c r="CC1344" s="312"/>
    </row>
    <row r="1345" spans="69:81" x14ac:dyDescent="0.25">
      <c r="BQ1345" s="11"/>
      <c r="BR1345" s="11"/>
      <c r="BS1345" s="11"/>
      <c r="BT1345" s="11"/>
      <c r="CA1345" s="305"/>
      <c r="CB1345" s="311"/>
      <c r="CC1345" s="312"/>
    </row>
    <row r="1346" spans="69:81" x14ac:dyDescent="0.25">
      <c r="BQ1346" s="11"/>
      <c r="BR1346" s="11"/>
      <c r="BS1346" s="11"/>
      <c r="BT1346" s="11"/>
      <c r="CA1346" s="305"/>
      <c r="CB1346" s="311"/>
      <c r="CC1346" s="312"/>
    </row>
    <row r="1347" spans="69:81" x14ac:dyDescent="0.25">
      <c r="BQ1347" s="11"/>
      <c r="BR1347" s="11"/>
      <c r="BS1347" s="11"/>
      <c r="BT1347" s="11"/>
      <c r="CA1347" s="305"/>
      <c r="CB1347" s="311"/>
      <c r="CC1347" s="312"/>
    </row>
    <row r="1348" spans="69:81" x14ac:dyDescent="0.25">
      <c r="BQ1348" s="11"/>
      <c r="BR1348" s="11"/>
      <c r="BS1348" s="11"/>
      <c r="BT1348" s="11"/>
      <c r="CA1348" s="305"/>
      <c r="CB1348" s="311"/>
      <c r="CC1348" s="312"/>
    </row>
    <row r="1349" spans="69:81" x14ac:dyDescent="0.25">
      <c r="BQ1349" s="11"/>
      <c r="BR1349" s="11"/>
      <c r="BS1349" s="11"/>
      <c r="BT1349" s="11"/>
      <c r="CA1349" s="305"/>
      <c r="CB1349" s="311"/>
      <c r="CC1349" s="312"/>
    </row>
    <row r="1350" spans="69:81" x14ac:dyDescent="0.25">
      <c r="BQ1350" s="11"/>
      <c r="BR1350" s="11"/>
      <c r="BS1350" s="11"/>
      <c r="BT1350" s="11"/>
      <c r="CA1350" s="305"/>
      <c r="CB1350" s="311"/>
      <c r="CC1350" s="312"/>
    </row>
    <row r="1351" spans="69:81" x14ac:dyDescent="0.25">
      <c r="BQ1351" s="11"/>
      <c r="BR1351" s="11"/>
      <c r="BS1351" s="11"/>
      <c r="BT1351" s="11"/>
      <c r="CA1351" s="305"/>
      <c r="CB1351" s="311"/>
      <c r="CC1351" s="312"/>
    </row>
    <row r="1352" spans="69:81" x14ac:dyDescent="0.25">
      <c r="BQ1352" s="11"/>
      <c r="BR1352" s="11"/>
      <c r="BS1352" s="11"/>
      <c r="BT1352" s="11"/>
      <c r="CA1352" s="305"/>
      <c r="CB1352" s="311"/>
      <c r="CC1352" s="312"/>
    </row>
    <row r="1353" spans="69:81" x14ac:dyDescent="0.25">
      <c r="BQ1353" s="11"/>
      <c r="BR1353" s="11"/>
      <c r="BS1353" s="11"/>
      <c r="BT1353" s="11"/>
      <c r="CA1353" s="305"/>
      <c r="CB1353" s="311"/>
      <c r="CC1353" s="312"/>
    </row>
    <row r="1354" spans="69:81" x14ac:dyDescent="0.25">
      <c r="BQ1354" s="11"/>
      <c r="BR1354" s="11"/>
      <c r="BS1354" s="11"/>
      <c r="BT1354" s="11"/>
      <c r="CA1354" s="305"/>
      <c r="CB1354" s="311"/>
      <c r="CC1354" s="312"/>
    </row>
    <row r="1355" spans="69:81" x14ac:dyDescent="0.25">
      <c r="BQ1355" s="11"/>
      <c r="BR1355" s="11"/>
      <c r="BS1355" s="11"/>
      <c r="BT1355" s="11"/>
      <c r="CA1355" s="305"/>
      <c r="CB1355" s="311"/>
      <c r="CC1355" s="312"/>
    </row>
    <row r="1356" spans="69:81" x14ac:dyDescent="0.25">
      <c r="BQ1356" s="11"/>
      <c r="BR1356" s="11"/>
      <c r="BS1356" s="11"/>
      <c r="BT1356" s="11"/>
      <c r="CA1356" s="305"/>
      <c r="CB1356" s="311"/>
      <c r="CC1356" s="312"/>
    </row>
    <row r="1357" spans="69:81" x14ac:dyDescent="0.25">
      <c r="BQ1357" s="11"/>
      <c r="BR1357" s="11"/>
      <c r="BS1357" s="11"/>
      <c r="BT1357" s="11"/>
      <c r="CA1357" s="305"/>
      <c r="CB1357" s="311"/>
      <c r="CC1357" s="312"/>
    </row>
    <row r="1358" spans="69:81" x14ac:dyDescent="0.25">
      <c r="BQ1358" s="11"/>
      <c r="BR1358" s="11"/>
      <c r="BS1358" s="11"/>
      <c r="BT1358" s="11"/>
      <c r="CA1358" s="305"/>
      <c r="CB1358" s="311"/>
      <c r="CC1358" s="312"/>
    </row>
    <row r="1359" spans="69:81" x14ac:dyDescent="0.25">
      <c r="BQ1359" s="11"/>
      <c r="BR1359" s="11"/>
      <c r="BS1359" s="11"/>
      <c r="BT1359" s="11"/>
      <c r="CA1359" s="305"/>
      <c r="CB1359" s="311"/>
      <c r="CC1359" s="312"/>
    </row>
    <row r="1360" spans="69:81" x14ac:dyDescent="0.25">
      <c r="BQ1360" s="11"/>
      <c r="BR1360" s="11"/>
      <c r="BS1360" s="11"/>
      <c r="BT1360" s="11"/>
      <c r="CA1360" s="305"/>
      <c r="CB1360" s="311"/>
      <c r="CC1360" s="312"/>
    </row>
    <row r="1361" spans="69:81" x14ac:dyDescent="0.25">
      <c r="BQ1361" s="11"/>
      <c r="BR1361" s="11"/>
      <c r="BS1361" s="11"/>
      <c r="BT1361" s="11"/>
      <c r="CA1361" s="305"/>
      <c r="CB1361" s="311"/>
      <c r="CC1361" s="312"/>
    </row>
    <row r="1362" spans="69:81" x14ac:dyDescent="0.25">
      <c r="BQ1362" s="11"/>
      <c r="BR1362" s="11"/>
      <c r="BS1362" s="11"/>
      <c r="BT1362" s="11"/>
      <c r="CA1362" s="305"/>
      <c r="CB1362" s="311"/>
      <c r="CC1362" s="312"/>
    </row>
    <row r="1363" spans="69:81" x14ac:dyDescent="0.25">
      <c r="BQ1363" s="11"/>
      <c r="BR1363" s="11"/>
      <c r="BS1363" s="11"/>
      <c r="BT1363" s="11"/>
      <c r="CA1363" s="305"/>
      <c r="CB1363" s="311"/>
      <c r="CC1363" s="312"/>
    </row>
    <row r="1364" spans="69:81" x14ac:dyDescent="0.25">
      <c r="BQ1364" s="11"/>
      <c r="BR1364" s="11"/>
      <c r="BS1364" s="11"/>
      <c r="BT1364" s="11"/>
      <c r="CA1364" s="305"/>
      <c r="CB1364" s="311"/>
      <c r="CC1364" s="312"/>
    </row>
    <row r="1365" spans="69:81" x14ac:dyDescent="0.25">
      <c r="BQ1365" s="11"/>
      <c r="BR1365" s="11"/>
      <c r="BS1365" s="11"/>
      <c r="BT1365" s="11"/>
      <c r="CA1365" s="305"/>
      <c r="CB1365" s="311"/>
      <c r="CC1365" s="312"/>
    </row>
    <row r="1366" spans="69:81" x14ac:dyDescent="0.25">
      <c r="BQ1366" s="11"/>
      <c r="BR1366" s="11"/>
      <c r="BS1366" s="11"/>
      <c r="BT1366" s="11"/>
      <c r="CA1366" s="305"/>
      <c r="CB1366" s="311"/>
      <c r="CC1366" s="312"/>
    </row>
    <row r="1367" spans="69:81" x14ac:dyDescent="0.25">
      <c r="BQ1367" s="11"/>
      <c r="BR1367" s="11"/>
      <c r="BS1367" s="11"/>
      <c r="BT1367" s="11"/>
      <c r="CA1367" s="305"/>
      <c r="CB1367" s="311"/>
      <c r="CC1367" s="312"/>
    </row>
    <row r="1368" spans="69:81" x14ac:dyDescent="0.25">
      <c r="BQ1368" s="11"/>
      <c r="BR1368" s="11"/>
      <c r="BS1368" s="11"/>
      <c r="BT1368" s="11"/>
      <c r="CA1368" s="305"/>
      <c r="CB1368" s="311"/>
      <c r="CC1368" s="312"/>
    </row>
    <row r="1369" spans="69:81" x14ac:dyDescent="0.25">
      <c r="BQ1369" s="11"/>
      <c r="BR1369" s="11"/>
      <c r="BS1369" s="11"/>
      <c r="BT1369" s="11"/>
      <c r="CA1369" s="305"/>
      <c r="CB1369" s="311"/>
      <c r="CC1369" s="312"/>
    </row>
    <row r="1370" spans="69:81" x14ac:dyDescent="0.25">
      <c r="BQ1370" s="11"/>
      <c r="BR1370" s="11"/>
      <c r="BS1370" s="11"/>
      <c r="BT1370" s="11"/>
      <c r="CA1370" s="305"/>
      <c r="CB1370" s="311"/>
      <c r="CC1370" s="312"/>
    </row>
    <row r="1371" spans="69:81" x14ac:dyDescent="0.25">
      <c r="BQ1371" s="11"/>
      <c r="BR1371" s="11"/>
      <c r="BS1371" s="11"/>
      <c r="BT1371" s="11"/>
      <c r="CA1371" s="305"/>
      <c r="CB1371" s="311"/>
      <c r="CC1371" s="312"/>
    </row>
    <row r="1372" spans="69:81" x14ac:dyDescent="0.25">
      <c r="BQ1372" s="11"/>
      <c r="BR1372" s="11"/>
      <c r="BS1372" s="11"/>
      <c r="BT1372" s="11"/>
      <c r="CA1372" s="305"/>
      <c r="CB1372" s="311"/>
      <c r="CC1372" s="312"/>
    </row>
    <row r="1373" spans="69:81" x14ac:dyDescent="0.25">
      <c r="BQ1373" s="11"/>
      <c r="BR1373" s="11"/>
      <c r="BS1373" s="11"/>
      <c r="BT1373" s="11"/>
      <c r="CA1373" s="305"/>
      <c r="CB1373" s="311"/>
      <c r="CC1373" s="312"/>
    </row>
    <row r="1374" spans="69:81" x14ac:dyDescent="0.25">
      <c r="BQ1374" s="11"/>
      <c r="BR1374" s="11"/>
      <c r="BS1374" s="11"/>
      <c r="BT1374" s="11"/>
      <c r="CA1374" s="305"/>
      <c r="CB1374" s="311"/>
      <c r="CC1374" s="312"/>
    </row>
    <row r="1375" spans="69:81" x14ac:dyDescent="0.25">
      <c r="BQ1375" s="11"/>
      <c r="BR1375" s="11"/>
      <c r="BS1375" s="11"/>
      <c r="BT1375" s="11"/>
      <c r="CA1375" s="305"/>
      <c r="CB1375" s="311"/>
      <c r="CC1375" s="312"/>
    </row>
    <row r="1376" spans="69:81" x14ac:dyDescent="0.25">
      <c r="BQ1376" s="11"/>
      <c r="BR1376" s="11"/>
      <c r="BS1376" s="11"/>
      <c r="BT1376" s="11"/>
      <c r="CA1376" s="305"/>
      <c r="CB1376" s="311"/>
      <c r="CC1376" s="312"/>
    </row>
    <row r="1377" spans="69:81" x14ac:dyDescent="0.25">
      <c r="BQ1377" s="11"/>
      <c r="BR1377" s="11"/>
      <c r="BS1377" s="11"/>
      <c r="BT1377" s="11"/>
      <c r="CA1377" s="305"/>
      <c r="CB1377" s="311"/>
      <c r="CC1377" s="312"/>
    </row>
    <row r="1378" spans="69:81" x14ac:dyDescent="0.25">
      <c r="BQ1378" s="11"/>
      <c r="BR1378" s="11"/>
      <c r="BS1378" s="11"/>
      <c r="BT1378" s="11"/>
      <c r="CA1378" s="305"/>
      <c r="CB1378" s="311"/>
      <c r="CC1378" s="312"/>
    </row>
    <row r="1379" spans="69:81" x14ac:dyDescent="0.25">
      <c r="BQ1379" s="11"/>
      <c r="BR1379" s="11"/>
      <c r="BS1379" s="11"/>
      <c r="BT1379" s="11"/>
      <c r="CA1379" s="305"/>
      <c r="CB1379" s="311"/>
      <c r="CC1379" s="312"/>
    </row>
    <row r="1380" spans="69:81" x14ac:dyDescent="0.25">
      <c r="BQ1380" s="11"/>
      <c r="BR1380" s="11"/>
      <c r="BS1380" s="11"/>
      <c r="BT1380" s="11"/>
      <c r="CA1380" s="305"/>
      <c r="CB1380" s="311"/>
      <c r="CC1380" s="312"/>
    </row>
    <row r="1381" spans="69:81" x14ac:dyDescent="0.25">
      <c r="BQ1381" s="11"/>
      <c r="BR1381" s="11"/>
      <c r="BS1381" s="11"/>
      <c r="BT1381" s="11"/>
      <c r="CA1381" s="305"/>
      <c r="CB1381" s="311"/>
      <c r="CC1381" s="312"/>
    </row>
    <row r="1382" spans="69:81" x14ac:dyDescent="0.25">
      <c r="BQ1382" s="11"/>
      <c r="BR1382" s="11"/>
      <c r="BS1382" s="11"/>
      <c r="BT1382" s="11"/>
      <c r="CA1382" s="305"/>
      <c r="CB1382" s="311"/>
      <c r="CC1382" s="312"/>
    </row>
    <row r="1383" spans="69:81" x14ac:dyDescent="0.25">
      <c r="BQ1383" s="11"/>
      <c r="BR1383" s="11"/>
      <c r="BS1383" s="11"/>
      <c r="BT1383" s="11"/>
      <c r="CA1383" s="305"/>
      <c r="CB1383" s="311"/>
      <c r="CC1383" s="312"/>
    </row>
    <row r="1384" spans="69:81" x14ac:dyDescent="0.25">
      <c r="BQ1384" s="11"/>
      <c r="BR1384" s="11"/>
      <c r="BS1384" s="11"/>
      <c r="BT1384" s="11"/>
      <c r="CA1384" s="305"/>
      <c r="CB1384" s="311"/>
      <c r="CC1384" s="312"/>
    </row>
    <row r="1385" spans="69:81" x14ac:dyDescent="0.25">
      <c r="BQ1385" s="11"/>
      <c r="BR1385" s="11"/>
      <c r="BS1385" s="11"/>
      <c r="BT1385" s="11"/>
      <c r="CA1385" s="305"/>
      <c r="CB1385" s="311"/>
      <c r="CC1385" s="312"/>
    </row>
    <row r="1386" spans="69:81" x14ac:dyDescent="0.25">
      <c r="BQ1386" s="11"/>
      <c r="BR1386" s="11"/>
      <c r="BS1386" s="11"/>
      <c r="BT1386" s="11"/>
      <c r="CA1386" s="305"/>
      <c r="CB1386" s="311"/>
      <c r="CC1386" s="312"/>
    </row>
    <row r="1387" spans="69:81" x14ac:dyDescent="0.25">
      <c r="BQ1387" s="11"/>
      <c r="BR1387" s="11"/>
      <c r="BS1387" s="11"/>
      <c r="BT1387" s="11"/>
      <c r="CA1387" s="305"/>
      <c r="CB1387" s="311"/>
      <c r="CC1387" s="312"/>
    </row>
    <row r="1388" spans="69:81" x14ac:dyDescent="0.25">
      <c r="BQ1388" s="11"/>
      <c r="BR1388" s="11"/>
      <c r="BS1388" s="11"/>
      <c r="BT1388" s="11"/>
      <c r="CA1388" s="305"/>
      <c r="CB1388" s="311"/>
      <c r="CC1388" s="312"/>
    </row>
    <row r="1389" spans="69:81" x14ac:dyDescent="0.25">
      <c r="BQ1389" s="11"/>
      <c r="BR1389" s="11"/>
      <c r="BS1389" s="11"/>
      <c r="BT1389" s="11"/>
      <c r="CA1389" s="305"/>
      <c r="CB1389" s="311"/>
      <c r="CC1389" s="312"/>
    </row>
    <row r="1390" spans="69:81" x14ac:dyDescent="0.25">
      <c r="BQ1390" s="11"/>
      <c r="BR1390" s="11"/>
      <c r="BS1390" s="11"/>
      <c r="BT1390" s="11"/>
      <c r="CA1390" s="305"/>
      <c r="CB1390" s="311"/>
      <c r="CC1390" s="312"/>
    </row>
    <row r="1391" spans="69:81" x14ac:dyDescent="0.25">
      <c r="BQ1391" s="11"/>
      <c r="BR1391" s="11"/>
      <c r="BS1391" s="11"/>
      <c r="BT1391" s="11"/>
      <c r="CA1391" s="305"/>
      <c r="CB1391" s="311"/>
      <c r="CC1391" s="312"/>
    </row>
    <row r="1392" spans="69:81" x14ac:dyDescent="0.25">
      <c r="BQ1392" s="11"/>
      <c r="BR1392" s="11"/>
      <c r="BS1392" s="11"/>
      <c r="BT1392" s="11"/>
      <c r="CA1392" s="305"/>
      <c r="CB1392" s="311"/>
      <c r="CC1392" s="312"/>
    </row>
    <row r="1393" spans="69:81" x14ac:dyDescent="0.25">
      <c r="BQ1393" s="11"/>
      <c r="BR1393" s="11"/>
      <c r="BS1393" s="11"/>
      <c r="BT1393" s="11"/>
      <c r="CA1393" s="305"/>
      <c r="CB1393" s="311"/>
      <c r="CC1393" s="312"/>
    </row>
    <row r="1394" spans="69:81" x14ac:dyDescent="0.25">
      <c r="BQ1394" s="11"/>
      <c r="BR1394" s="11"/>
      <c r="BS1394" s="11"/>
      <c r="BT1394" s="11"/>
      <c r="CA1394" s="305"/>
      <c r="CB1394" s="311"/>
      <c r="CC1394" s="312"/>
    </row>
    <row r="1395" spans="69:81" x14ac:dyDescent="0.25">
      <c r="BQ1395" s="11"/>
      <c r="BR1395" s="11"/>
      <c r="BS1395" s="11"/>
      <c r="BT1395" s="11"/>
      <c r="CA1395" s="305"/>
      <c r="CB1395" s="311"/>
      <c r="CC1395" s="312"/>
    </row>
    <row r="1396" spans="69:81" x14ac:dyDescent="0.25">
      <c r="BQ1396" s="11"/>
      <c r="BR1396" s="11"/>
      <c r="BS1396" s="11"/>
      <c r="BT1396" s="11"/>
      <c r="CA1396" s="305"/>
      <c r="CB1396" s="311"/>
      <c r="CC1396" s="312"/>
    </row>
    <row r="1397" spans="69:81" x14ac:dyDescent="0.25">
      <c r="BQ1397" s="11"/>
      <c r="BR1397" s="11"/>
      <c r="BS1397" s="11"/>
      <c r="BT1397" s="11"/>
      <c r="CA1397" s="305"/>
      <c r="CB1397" s="311"/>
      <c r="CC1397" s="312"/>
    </row>
    <row r="1398" spans="69:81" x14ac:dyDescent="0.25">
      <c r="BQ1398" s="11"/>
      <c r="BR1398" s="11"/>
      <c r="BS1398" s="11"/>
      <c r="BT1398" s="11"/>
      <c r="CA1398" s="305"/>
      <c r="CB1398" s="311"/>
      <c r="CC1398" s="312"/>
    </row>
    <row r="1399" spans="69:81" x14ac:dyDescent="0.25">
      <c r="BQ1399" s="11"/>
      <c r="BR1399" s="11"/>
      <c r="BS1399" s="11"/>
      <c r="BT1399" s="11"/>
      <c r="CA1399" s="305"/>
      <c r="CB1399" s="311"/>
      <c r="CC1399" s="312"/>
    </row>
    <row r="1400" spans="69:81" x14ac:dyDescent="0.25">
      <c r="BQ1400" s="11"/>
      <c r="BR1400" s="11"/>
      <c r="BS1400" s="11"/>
      <c r="BT1400" s="11"/>
      <c r="CA1400" s="305"/>
      <c r="CB1400" s="311"/>
      <c r="CC1400" s="312"/>
    </row>
    <row r="1401" spans="69:81" x14ac:dyDescent="0.25">
      <c r="BQ1401" s="11"/>
      <c r="BR1401" s="11"/>
      <c r="BS1401" s="11"/>
      <c r="BT1401" s="11"/>
      <c r="CA1401" s="305"/>
      <c r="CB1401" s="311"/>
      <c r="CC1401" s="312"/>
    </row>
    <row r="1402" spans="69:81" x14ac:dyDescent="0.25">
      <c r="BQ1402" s="11"/>
      <c r="BR1402" s="11"/>
      <c r="BS1402" s="11"/>
      <c r="BT1402" s="11"/>
      <c r="CA1402" s="305"/>
      <c r="CB1402" s="311"/>
      <c r="CC1402" s="312"/>
    </row>
    <row r="1403" spans="69:81" x14ac:dyDescent="0.25">
      <c r="BQ1403" s="11"/>
      <c r="BR1403" s="11"/>
      <c r="BS1403" s="11"/>
      <c r="BT1403" s="11"/>
      <c r="CA1403" s="305"/>
      <c r="CB1403" s="311"/>
      <c r="CC1403" s="312"/>
    </row>
    <row r="1404" spans="69:81" x14ac:dyDescent="0.25">
      <c r="BQ1404" s="11"/>
      <c r="BR1404" s="11"/>
      <c r="BS1404" s="11"/>
      <c r="BT1404" s="11"/>
      <c r="CA1404" s="305"/>
      <c r="CB1404" s="311"/>
      <c r="CC1404" s="312"/>
    </row>
    <row r="1405" spans="69:81" x14ac:dyDescent="0.25">
      <c r="BQ1405" s="11"/>
      <c r="BR1405" s="11"/>
      <c r="BS1405" s="11"/>
      <c r="BT1405" s="11"/>
      <c r="CA1405" s="305"/>
      <c r="CB1405" s="311"/>
      <c r="CC1405" s="312"/>
    </row>
    <row r="1406" spans="69:81" x14ac:dyDescent="0.25">
      <c r="BQ1406" s="11"/>
      <c r="BR1406" s="11"/>
      <c r="BS1406" s="11"/>
      <c r="BT1406" s="11"/>
      <c r="CA1406" s="305"/>
      <c r="CB1406" s="311"/>
      <c r="CC1406" s="312"/>
    </row>
    <row r="1407" spans="69:81" x14ac:dyDescent="0.25">
      <c r="BQ1407" s="11"/>
      <c r="BR1407" s="11"/>
      <c r="BS1407" s="11"/>
      <c r="BT1407" s="11"/>
      <c r="CA1407" s="305"/>
      <c r="CB1407" s="311"/>
      <c r="CC1407" s="312"/>
    </row>
    <row r="1408" spans="69:81" x14ac:dyDescent="0.25">
      <c r="BQ1408" s="11"/>
      <c r="BR1408" s="11"/>
      <c r="BS1408" s="11"/>
      <c r="BT1408" s="11"/>
      <c r="CA1408" s="305"/>
      <c r="CB1408" s="311"/>
      <c r="CC1408" s="312"/>
    </row>
    <row r="1409" spans="69:81" x14ac:dyDescent="0.25">
      <c r="BQ1409" s="11"/>
      <c r="BR1409" s="11"/>
      <c r="BS1409" s="11"/>
      <c r="BT1409" s="11"/>
      <c r="CA1409" s="305"/>
      <c r="CB1409" s="311"/>
      <c r="CC1409" s="312"/>
    </row>
    <row r="1410" spans="69:81" x14ac:dyDescent="0.25">
      <c r="BQ1410" s="11"/>
      <c r="BR1410" s="11"/>
      <c r="BS1410" s="11"/>
      <c r="BT1410" s="11"/>
      <c r="CA1410" s="305"/>
      <c r="CB1410" s="311"/>
      <c r="CC1410" s="312"/>
    </row>
    <row r="1411" spans="69:81" x14ac:dyDescent="0.25">
      <c r="BQ1411" s="11"/>
      <c r="BR1411" s="11"/>
      <c r="BS1411" s="11"/>
      <c r="BT1411" s="11"/>
      <c r="CA1411" s="305"/>
      <c r="CB1411" s="311"/>
      <c r="CC1411" s="312"/>
    </row>
    <row r="1412" spans="69:81" x14ac:dyDescent="0.25">
      <c r="BQ1412" s="11"/>
      <c r="BR1412" s="11"/>
      <c r="BS1412" s="11"/>
      <c r="BT1412" s="11"/>
      <c r="CA1412" s="305"/>
      <c r="CB1412" s="311"/>
      <c r="CC1412" s="312"/>
    </row>
    <row r="1413" spans="69:81" x14ac:dyDescent="0.25">
      <c r="BQ1413" s="11"/>
      <c r="BR1413" s="11"/>
      <c r="BS1413" s="11"/>
      <c r="BT1413" s="11"/>
      <c r="CA1413" s="305"/>
      <c r="CB1413" s="311"/>
      <c r="CC1413" s="312"/>
    </row>
    <row r="1414" spans="69:81" x14ac:dyDescent="0.25">
      <c r="BQ1414" s="11"/>
      <c r="BR1414" s="11"/>
      <c r="BS1414" s="11"/>
      <c r="BT1414" s="11"/>
      <c r="CA1414" s="305"/>
      <c r="CB1414" s="311"/>
      <c r="CC1414" s="312"/>
    </row>
    <row r="1415" spans="69:81" x14ac:dyDescent="0.25">
      <c r="BQ1415" s="11"/>
      <c r="BR1415" s="11"/>
      <c r="BS1415" s="11"/>
      <c r="BT1415" s="11"/>
      <c r="CA1415" s="305"/>
      <c r="CB1415" s="311"/>
      <c r="CC1415" s="312"/>
    </row>
    <row r="1416" spans="69:81" x14ac:dyDescent="0.25">
      <c r="BQ1416" s="11"/>
      <c r="BR1416" s="11"/>
      <c r="BS1416" s="11"/>
      <c r="BT1416" s="11"/>
      <c r="CA1416" s="305"/>
      <c r="CB1416" s="311"/>
      <c r="CC1416" s="312"/>
    </row>
    <row r="1417" spans="69:81" x14ac:dyDescent="0.25">
      <c r="BQ1417" s="11"/>
      <c r="BR1417" s="11"/>
      <c r="BS1417" s="11"/>
      <c r="BT1417" s="11"/>
      <c r="CA1417" s="305"/>
      <c r="CB1417" s="311"/>
      <c r="CC1417" s="312"/>
    </row>
    <row r="1418" spans="69:81" x14ac:dyDescent="0.25">
      <c r="BQ1418" s="11"/>
      <c r="BR1418" s="11"/>
      <c r="BS1418" s="11"/>
      <c r="BT1418" s="11"/>
      <c r="CA1418" s="305"/>
      <c r="CB1418" s="311"/>
      <c r="CC1418" s="312"/>
    </row>
    <row r="1419" spans="69:81" x14ac:dyDescent="0.25">
      <c r="BQ1419" s="11"/>
      <c r="BR1419" s="11"/>
      <c r="BS1419" s="11"/>
      <c r="BT1419" s="11"/>
      <c r="CA1419" s="305"/>
      <c r="CB1419" s="311"/>
      <c r="CC1419" s="312"/>
    </row>
    <row r="1420" spans="69:81" x14ac:dyDescent="0.25">
      <c r="BQ1420" s="11"/>
      <c r="BR1420" s="11"/>
      <c r="BS1420" s="11"/>
      <c r="BT1420" s="11"/>
      <c r="CA1420" s="305"/>
      <c r="CB1420" s="311"/>
      <c r="CC1420" s="312"/>
    </row>
    <row r="1421" spans="69:81" x14ac:dyDescent="0.25">
      <c r="BQ1421" s="11"/>
      <c r="BR1421" s="11"/>
      <c r="BS1421" s="11"/>
      <c r="BT1421" s="11"/>
      <c r="CA1421" s="305"/>
      <c r="CB1421" s="311"/>
      <c r="CC1421" s="312"/>
    </row>
    <row r="1422" spans="69:81" x14ac:dyDescent="0.25">
      <c r="BQ1422" s="11"/>
      <c r="BR1422" s="11"/>
      <c r="BS1422" s="11"/>
      <c r="BT1422" s="11"/>
      <c r="CA1422" s="305"/>
      <c r="CB1422" s="311"/>
      <c r="CC1422" s="312"/>
    </row>
    <row r="1423" spans="69:81" x14ac:dyDescent="0.25">
      <c r="BQ1423" s="11"/>
      <c r="BR1423" s="11"/>
      <c r="BS1423" s="11"/>
      <c r="BT1423" s="11"/>
      <c r="CA1423" s="305"/>
      <c r="CB1423" s="311"/>
      <c r="CC1423" s="312"/>
    </row>
    <row r="1424" spans="69:81" x14ac:dyDescent="0.25">
      <c r="BQ1424" s="11"/>
      <c r="BR1424" s="11"/>
      <c r="BS1424" s="11"/>
      <c r="BT1424" s="11"/>
      <c r="CA1424" s="305"/>
      <c r="CB1424" s="311"/>
      <c r="CC1424" s="312"/>
    </row>
    <row r="1425" spans="69:81" x14ac:dyDescent="0.25">
      <c r="BQ1425" s="11"/>
      <c r="BR1425" s="11"/>
      <c r="BS1425" s="11"/>
      <c r="BT1425" s="11"/>
      <c r="CA1425" s="305"/>
      <c r="CB1425" s="311"/>
      <c r="CC1425" s="312"/>
    </row>
    <row r="1426" spans="69:81" x14ac:dyDescent="0.25">
      <c r="BQ1426" s="11"/>
      <c r="BR1426" s="11"/>
      <c r="BS1426" s="11"/>
      <c r="BT1426" s="11"/>
      <c r="CA1426" s="305"/>
      <c r="CB1426" s="311"/>
      <c r="CC1426" s="312"/>
    </row>
    <row r="1427" spans="69:81" x14ac:dyDescent="0.25">
      <c r="BQ1427" s="11"/>
      <c r="BR1427" s="11"/>
      <c r="BS1427" s="11"/>
      <c r="BT1427" s="11"/>
      <c r="CA1427" s="305"/>
      <c r="CB1427" s="311"/>
      <c r="CC1427" s="312"/>
    </row>
    <row r="1428" spans="69:81" x14ac:dyDescent="0.25">
      <c r="BQ1428" s="11"/>
      <c r="BR1428" s="11"/>
      <c r="BS1428" s="11"/>
      <c r="BT1428" s="11"/>
      <c r="CA1428" s="305"/>
      <c r="CB1428" s="311"/>
      <c r="CC1428" s="312"/>
    </row>
    <row r="1429" spans="69:81" x14ac:dyDescent="0.25">
      <c r="BQ1429" s="11"/>
      <c r="BR1429" s="11"/>
      <c r="BS1429" s="11"/>
      <c r="BT1429" s="11"/>
      <c r="CA1429" s="305"/>
      <c r="CB1429" s="311"/>
      <c r="CC1429" s="312"/>
    </row>
    <row r="1430" spans="69:81" x14ac:dyDescent="0.25">
      <c r="BQ1430" s="11"/>
      <c r="BR1430" s="11"/>
      <c r="BS1430" s="11"/>
      <c r="BT1430" s="11"/>
      <c r="CA1430" s="305"/>
      <c r="CB1430" s="311"/>
      <c r="CC1430" s="312"/>
    </row>
    <row r="1431" spans="69:81" x14ac:dyDescent="0.25">
      <c r="BQ1431" s="11"/>
      <c r="BR1431" s="11"/>
      <c r="BS1431" s="11"/>
      <c r="BT1431" s="11"/>
      <c r="CA1431" s="305"/>
      <c r="CB1431" s="311"/>
      <c r="CC1431" s="312"/>
    </row>
    <row r="1432" spans="69:81" x14ac:dyDescent="0.25">
      <c r="BQ1432" s="11"/>
      <c r="BR1432" s="11"/>
      <c r="BS1432" s="11"/>
      <c r="BT1432" s="11"/>
      <c r="CA1432" s="305"/>
      <c r="CB1432" s="311"/>
      <c r="CC1432" s="312"/>
    </row>
    <row r="1433" spans="69:81" x14ac:dyDescent="0.25">
      <c r="BQ1433" s="11"/>
      <c r="BR1433" s="11"/>
      <c r="BS1433" s="11"/>
      <c r="BT1433" s="11"/>
      <c r="CA1433" s="305"/>
      <c r="CB1433" s="311"/>
      <c r="CC1433" s="312"/>
    </row>
    <row r="1434" spans="69:81" x14ac:dyDescent="0.25">
      <c r="BQ1434" s="11"/>
      <c r="BR1434" s="11"/>
      <c r="BS1434" s="11"/>
      <c r="BT1434" s="11"/>
      <c r="CA1434" s="305"/>
      <c r="CB1434" s="311"/>
      <c r="CC1434" s="312"/>
    </row>
    <row r="1435" spans="69:81" x14ac:dyDescent="0.25">
      <c r="BQ1435" s="11"/>
      <c r="BR1435" s="11"/>
      <c r="BS1435" s="11"/>
      <c r="BT1435" s="11"/>
      <c r="CA1435" s="305"/>
      <c r="CB1435" s="311"/>
      <c r="CC1435" s="312"/>
    </row>
    <row r="1436" spans="69:81" x14ac:dyDescent="0.25">
      <c r="BQ1436" s="11"/>
      <c r="BR1436" s="11"/>
      <c r="BS1436" s="11"/>
      <c r="BT1436" s="11"/>
      <c r="CA1436" s="305"/>
      <c r="CB1436" s="311"/>
      <c r="CC1436" s="312"/>
    </row>
    <row r="1437" spans="69:81" x14ac:dyDescent="0.25">
      <c r="BQ1437" s="11"/>
      <c r="BR1437" s="11"/>
      <c r="BS1437" s="11"/>
      <c r="BT1437" s="11"/>
      <c r="CA1437" s="305"/>
      <c r="CB1437" s="311"/>
      <c r="CC1437" s="312"/>
    </row>
    <row r="1438" spans="69:81" x14ac:dyDescent="0.25">
      <c r="BQ1438" s="11"/>
      <c r="BR1438" s="11"/>
      <c r="BS1438" s="11"/>
      <c r="BT1438" s="11"/>
      <c r="CA1438" s="305"/>
      <c r="CB1438" s="311"/>
      <c r="CC1438" s="312"/>
    </row>
    <row r="1439" spans="69:81" x14ac:dyDescent="0.25">
      <c r="BQ1439" s="11"/>
      <c r="BR1439" s="11"/>
      <c r="BS1439" s="11"/>
      <c r="BT1439" s="11"/>
      <c r="CA1439" s="305"/>
      <c r="CB1439" s="311"/>
      <c r="CC1439" s="312"/>
    </row>
    <row r="1440" spans="69:81" x14ac:dyDescent="0.25">
      <c r="BQ1440" s="11"/>
      <c r="BR1440" s="11"/>
      <c r="BS1440" s="11"/>
      <c r="BT1440" s="11"/>
      <c r="CA1440" s="305"/>
      <c r="CB1440" s="311"/>
      <c r="CC1440" s="312"/>
    </row>
    <row r="1441" spans="79:81" x14ac:dyDescent="0.25">
      <c r="CA1441" s="305"/>
      <c r="CB1441" s="311"/>
      <c r="CC1441" s="312"/>
    </row>
    <row r="1442" spans="79:81" x14ac:dyDescent="0.25">
      <c r="CA1442" s="305"/>
      <c r="CB1442" s="311"/>
      <c r="CC1442" s="312"/>
    </row>
    <row r="1443" spans="79:81" x14ac:dyDescent="0.25">
      <c r="CA1443" s="305"/>
      <c r="CB1443" s="311"/>
      <c r="CC1443" s="312"/>
    </row>
    <row r="1444" spans="79:81" x14ac:dyDescent="0.25">
      <c r="CA1444" s="305"/>
      <c r="CB1444" s="311"/>
      <c r="CC1444" s="312"/>
    </row>
    <row r="1445" spans="79:81" x14ac:dyDescent="0.25">
      <c r="CA1445" s="305"/>
      <c r="CB1445" s="311"/>
      <c r="CC1445" s="312"/>
    </row>
    <row r="1446" spans="79:81" x14ac:dyDescent="0.25">
      <c r="CA1446" s="305"/>
      <c r="CB1446" s="311"/>
      <c r="CC1446" s="312"/>
    </row>
    <row r="1447" spans="79:81" x14ac:dyDescent="0.25">
      <c r="CA1447" s="305"/>
      <c r="CB1447" s="311"/>
      <c r="CC1447" s="312"/>
    </row>
    <row r="1448" spans="79:81" x14ac:dyDescent="0.25">
      <c r="CA1448" s="305"/>
      <c r="CB1448" s="311"/>
      <c r="CC1448" s="312"/>
    </row>
    <row r="1449" spans="79:81" x14ac:dyDescent="0.25">
      <c r="CA1449" s="305"/>
      <c r="CB1449" s="311"/>
      <c r="CC1449" s="312"/>
    </row>
    <row r="1450" spans="79:81" x14ac:dyDescent="0.25">
      <c r="CA1450" s="305"/>
      <c r="CB1450" s="311"/>
      <c r="CC1450" s="312"/>
    </row>
    <row r="1451" spans="79:81" x14ac:dyDescent="0.25">
      <c r="CA1451" s="305"/>
      <c r="CB1451" s="311"/>
      <c r="CC1451" s="312"/>
    </row>
    <row r="1452" spans="79:81" x14ac:dyDescent="0.25">
      <c r="CA1452" s="305"/>
      <c r="CB1452" s="311"/>
      <c r="CC1452" s="312"/>
    </row>
    <row r="1453" spans="79:81" x14ac:dyDescent="0.25">
      <c r="CA1453" s="305"/>
      <c r="CB1453" s="311"/>
      <c r="CC1453" s="312"/>
    </row>
    <row r="1454" spans="79:81" x14ac:dyDescent="0.25">
      <c r="CA1454" s="305"/>
      <c r="CB1454" s="311"/>
      <c r="CC1454" s="312"/>
    </row>
    <row r="1455" spans="79:81" x14ac:dyDescent="0.25">
      <c r="CA1455" s="305"/>
      <c r="CB1455" s="311"/>
      <c r="CC1455" s="312"/>
    </row>
    <row r="1456" spans="79:81" x14ac:dyDescent="0.25">
      <c r="CA1456" s="305"/>
      <c r="CB1456" s="311"/>
      <c r="CC1456" s="312"/>
    </row>
    <row r="1457" spans="79:81" x14ac:dyDescent="0.25">
      <c r="CA1457" s="305"/>
      <c r="CB1457" s="311"/>
      <c r="CC1457" s="312"/>
    </row>
    <row r="1458" spans="79:81" x14ac:dyDescent="0.25">
      <c r="CA1458" s="305"/>
      <c r="CB1458" s="311"/>
      <c r="CC1458" s="312"/>
    </row>
    <row r="1459" spans="79:81" x14ac:dyDescent="0.25">
      <c r="CA1459" s="305"/>
      <c r="CB1459" s="311"/>
      <c r="CC1459" s="312"/>
    </row>
    <row r="1460" spans="79:81" x14ac:dyDescent="0.25">
      <c r="CA1460" s="305"/>
      <c r="CB1460" s="311"/>
      <c r="CC1460" s="312"/>
    </row>
    <row r="1461" spans="79:81" x14ac:dyDescent="0.25">
      <c r="CA1461" s="305"/>
      <c r="CB1461" s="311"/>
      <c r="CC1461" s="312"/>
    </row>
    <row r="1462" spans="79:81" x14ac:dyDescent="0.25">
      <c r="CA1462" s="305"/>
      <c r="CB1462" s="311"/>
      <c r="CC1462" s="312"/>
    </row>
    <row r="1463" spans="79:81" x14ac:dyDescent="0.25">
      <c r="CA1463" s="305"/>
      <c r="CB1463" s="311"/>
      <c r="CC1463" s="312"/>
    </row>
    <row r="1464" spans="79:81" x14ac:dyDescent="0.25">
      <c r="CA1464" s="305"/>
      <c r="CB1464" s="311"/>
      <c r="CC1464" s="312"/>
    </row>
    <row r="1465" spans="79:81" x14ac:dyDescent="0.25">
      <c r="CA1465" s="305"/>
      <c r="CB1465" s="311"/>
      <c r="CC1465" s="312"/>
    </row>
    <row r="1466" spans="79:81" x14ac:dyDescent="0.25">
      <c r="CA1466" s="305"/>
      <c r="CB1466" s="311"/>
      <c r="CC1466" s="312"/>
    </row>
    <row r="1467" spans="79:81" x14ac:dyDescent="0.25">
      <c r="CA1467" s="305"/>
      <c r="CB1467" s="311"/>
      <c r="CC1467" s="312"/>
    </row>
    <row r="1468" spans="79:81" x14ac:dyDescent="0.25">
      <c r="CA1468" s="305"/>
      <c r="CB1468" s="311"/>
      <c r="CC1468" s="312"/>
    </row>
    <row r="1469" spans="79:81" x14ac:dyDescent="0.25">
      <c r="CA1469" s="305"/>
      <c r="CB1469" s="311"/>
      <c r="CC1469" s="312"/>
    </row>
    <row r="1470" spans="79:81" x14ac:dyDescent="0.25">
      <c r="CA1470" s="305"/>
      <c r="CB1470" s="311"/>
      <c r="CC1470" s="312"/>
    </row>
    <row r="1471" spans="79:81" x14ac:dyDescent="0.25">
      <c r="CA1471" s="305"/>
      <c r="CB1471" s="311"/>
      <c r="CC1471" s="312"/>
    </row>
    <row r="1472" spans="79:81" x14ac:dyDescent="0.25">
      <c r="CA1472" s="305"/>
      <c r="CB1472" s="311"/>
      <c r="CC1472" s="312"/>
    </row>
    <row r="1473" spans="79:81" x14ac:dyDescent="0.25">
      <c r="CA1473" s="305"/>
      <c r="CB1473" s="311"/>
      <c r="CC1473" s="312"/>
    </row>
    <row r="1474" spans="79:81" x14ac:dyDescent="0.25">
      <c r="CA1474" s="305"/>
      <c r="CB1474" s="311"/>
      <c r="CC1474" s="312"/>
    </row>
    <row r="1475" spans="79:81" x14ac:dyDescent="0.25">
      <c r="CA1475" s="305"/>
      <c r="CB1475" s="311"/>
      <c r="CC1475" s="312"/>
    </row>
    <row r="1476" spans="79:81" x14ac:dyDescent="0.25">
      <c r="CA1476" s="305"/>
      <c r="CB1476" s="311"/>
      <c r="CC1476" s="312"/>
    </row>
    <row r="1477" spans="79:81" x14ac:dyDescent="0.25">
      <c r="CA1477" s="305"/>
      <c r="CB1477" s="311"/>
      <c r="CC1477" s="312"/>
    </row>
    <row r="1478" spans="79:81" x14ac:dyDescent="0.25">
      <c r="CA1478" s="305"/>
      <c r="CB1478" s="311"/>
      <c r="CC1478" s="312"/>
    </row>
    <row r="1479" spans="79:81" x14ac:dyDescent="0.25">
      <c r="CA1479" s="305"/>
      <c r="CB1479" s="311"/>
      <c r="CC1479" s="312"/>
    </row>
    <row r="1480" spans="79:81" x14ac:dyDescent="0.25">
      <c r="CA1480" s="305"/>
      <c r="CB1480" s="311"/>
      <c r="CC1480" s="312"/>
    </row>
    <row r="1481" spans="79:81" x14ac:dyDescent="0.25">
      <c r="CA1481" s="305"/>
      <c r="CB1481" s="311"/>
      <c r="CC1481" s="312"/>
    </row>
    <row r="1482" spans="79:81" x14ac:dyDescent="0.25">
      <c r="CA1482" s="305"/>
      <c r="CB1482" s="311"/>
      <c r="CC1482" s="312"/>
    </row>
    <row r="1483" spans="79:81" x14ac:dyDescent="0.25">
      <c r="CA1483" s="305"/>
      <c r="CB1483" s="311"/>
      <c r="CC1483" s="312"/>
    </row>
    <row r="1484" spans="79:81" x14ac:dyDescent="0.25">
      <c r="CA1484" s="305"/>
      <c r="CB1484" s="311"/>
      <c r="CC1484" s="312"/>
    </row>
    <row r="1485" spans="79:81" x14ac:dyDescent="0.25">
      <c r="CA1485" s="305"/>
      <c r="CB1485" s="311"/>
      <c r="CC1485" s="312"/>
    </row>
    <row r="1486" spans="79:81" x14ac:dyDescent="0.25">
      <c r="CA1486" s="305"/>
      <c r="CB1486" s="311"/>
      <c r="CC1486" s="312"/>
    </row>
    <row r="1487" spans="79:81" x14ac:dyDescent="0.25">
      <c r="CA1487" s="305"/>
      <c r="CB1487" s="311"/>
      <c r="CC1487" s="312"/>
    </row>
    <row r="1488" spans="79:81" x14ac:dyDescent="0.25">
      <c r="CA1488" s="305"/>
      <c r="CB1488" s="311"/>
      <c r="CC1488" s="312"/>
    </row>
    <row r="1489" spans="79:81" x14ac:dyDescent="0.25">
      <c r="CA1489" s="305"/>
      <c r="CB1489" s="311"/>
      <c r="CC1489" s="312"/>
    </row>
    <row r="1490" spans="79:81" x14ac:dyDescent="0.25">
      <c r="CA1490" s="305"/>
      <c r="CB1490" s="311"/>
      <c r="CC1490" s="312"/>
    </row>
    <row r="1491" spans="79:81" x14ac:dyDescent="0.25">
      <c r="CA1491" s="305"/>
      <c r="CB1491" s="311"/>
      <c r="CC1491" s="312"/>
    </row>
    <row r="1492" spans="79:81" x14ac:dyDescent="0.25">
      <c r="CA1492" s="305"/>
      <c r="CB1492" s="311"/>
      <c r="CC1492" s="312"/>
    </row>
    <row r="1493" spans="79:81" x14ac:dyDescent="0.25">
      <c r="CA1493" s="305"/>
      <c r="CB1493" s="311"/>
      <c r="CC1493" s="312"/>
    </row>
    <row r="1494" spans="79:81" x14ac:dyDescent="0.25">
      <c r="CA1494" s="305"/>
      <c r="CB1494" s="311"/>
      <c r="CC1494" s="312"/>
    </row>
    <row r="1495" spans="79:81" x14ac:dyDescent="0.25">
      <c r="CA1495" s="305"/>
      <c r="CB1495" s="311"/>
      <c r="CC1495" s="312"/>
    </row>
    <row r="1496" spans="79:81" x14ac:dyDescent="0.25">
      <c r="CA1496" s="305"/>
      <c r="CB1496" s="311"/>
      <c r="CC1496" s="312"/>
    </row>
    <row r="1497" spans="79:81" x14ac:dyDescent="0.25">
      <c r="CA1497" s="305"/>
      <c r="CB1497" s="311"/>
      <c r="CC1497" s="312"/>
    </row>
    <row r="1498" spans="79:81" x14ac:dyDescent="0.25">
      <c r="CA1498" s="305"/>
      <c r="CB1498" s="311"/>
      <c r="CC1498" s="312"/>
    </row>
    <row r="1499" spans="79:81" x14ac:dyDescent="0.25">
      <c r="CA1499" s="305"/>
      <c r="CB1499" s="311"/>
      <c r="CC1499" s="312"/>
    </row>
    <row r="1500" spans="79:81" x14ac:dyDescent="0.25">
      <c r="CA1500" s="305"/>
      <c r="CB1500" s="311"/>
      <c r="CC1500" s="312"/>
    </row>
    <row r="1501" spans="79:81" x14ac:dyDescent="0.25">
      <c r="CA1501" s="305"/>
      <c r="CB1501" s="311"/>
      <c r="CC1501" s="312"/>
    </row>
    <row r="1502" spans="79:81" x14ac:dyDescent="0.25">
      <c r="CA1502" s="305"/>
      <c r="CB1502" s="311"/>
      <c r="CC1502" s="312"/>
    </row>
    <row r="1503" spans="79:81" x14ac:dyDescent="0.25">
      <c r="CA1503" s="305"/>
      <c r="CB1503" s="311"/>
      <c r="CC1503" s="312"/>
    </row>
    <row r="1504" spans="79:81" x14ac:dyDescent="0.25">
      <c r="CA1504" s="305"/>
      <c r="CB1504" s="311"/>
      <c r="CC1504" s="312"/>
    </row>
    <row r="1505" spans="79:81" x14ac:dyDescent="0.25">
      <c r="CA1505" s="305"/>
      <c r="CB1505" s="311"/>
      <c r="CC1505" s="312"/>
    </row>
    <row r="1506" spans="79:81" x14ac:dyDescent="0.25">
      <c r="CA1506" s="305"/>
      <c r="CB1506" s="311"/>
      <c r="CC1506" s="312"/>
    </row>
    <row r="1507" spans="79:81" x14ac:dyDescent="0.25">
      <c r="CA1507" s="305"/>
      <c r="CB1507" s="311"/>
      <c r="CC1507" s="312"/>
    </row>
    <row r="1508" spans="79:81" x14ac:dyDescent="0.25">
      <c r="CA1508" s="305"/>
      <c r="CB1508" s="311"/>
      <c r="CC1508" s="312"/>
    </row>
    <row r="1509" spans="79:81" x14ac:dyDescent="0.25">
      <c r="CA1509" s="305"/>
      <c r="CB1509" s="311"/>
      <c r="CC1509" s="312"/>
    </row>
    <row r="1510" spans="79:81" x14ac:dyDescent="0.25">
      <c r="CA1510" s="305"/>
      <c r="CB1510" s="311"/>
      <c r="CC1510" s="312"/>
    </row>
    <row r="1511" spans="79:81" x14ac:dyDescent="0.25">
      <c r="CA1511" s="305"/>
      <c r="CB1511" s="311"/>
      <c r="CC1511" s="312"/>
    </row>
    <row r="1512" spans="79:81" x14ac:dyDescent="0.25">
      <c r="CA1512" s="305"/>
      <c r="CB1512" s="311"/>
      <c r="CC1512" s="312"/>
    </row>
    <row r="1513" spans="79:81" x14ac:dyDescent="0.25">
      <c r="CA1513" s="305"/>
      <c r="CB1513" s="311"/>
      <c r="CC1513" s="312"/>
    </row>
    <row r="1514" spans="79:81" x14ac:dyDescent="0.25">
      <c r="CA1514" s="305"/>
      <c r="CB1514" s="311"/>
      <c r="CC1514" s="312"/>
    </row>
    <row r="1515" spans="79:81" x14ac:dyDescent="0.25">
      <c r="CA1515" s="305"/>
      <c r="CB1515" s="311"/>
      <c r="CC1515" s="312"/>
    </row>
    <row r="1516" spans="79:81" x14ac:dyDescent="0.25">
      <c r="CA1516" s="305"/>
      <c r="CB1516" s="311"/>
      <c r="CC1516" s="312"/>
    </row>
    <row r="1517" spans="79:81" x14ac:dyDescent="0.25">
      <c r="CA1517" s="305"/>
      <c r="CB1517" s="311"/>
      <c r="CC1517" s="312"/>
    </row>
    <row r="1518" spans="79:81" x14ac:dyDescent="0.25">
      <c r="CA1518" s="305"/>
      <c r="CB1518" s="311"/>
      <c r="CC1518" s="312"/>
    </row>
    <row r="1519" spans="79:81" x14ac:dyDescent="0.25">
      <c r="CA1519" s="305"/>
      <c r="CB1519" s="311"/>
      <c r="CC1519" s="312"/>
    </row>
    <row r="1520" spans="79:81" x14ac:dyDescent="0.25">
      <c r="CA1520" s="305"/>
      <c r="CB1520" s="311"/>
      <c r="CC1520" s="312"/>
    </row>
    <row r="1521" spans="79:81" x14ac:dyDescent="0.25">
      <c r="CA1521" s="305"/>
      <c r="CB1521" s="311"/>
      <c r="CC1521" s="312"/>
    </row>
    <row r="1522" spans="79:81" x14ac:dyDescent="0.25">
      <c r="CA1522" s="305"/>
      <c r="CB1522" s="311"/>
      <c r="CC1522" s="312"/>
    </row>
    <row r="1523" spans="79:81" x14ac:dyDescent="0.25">
      <c r="CA1523" s="305"/>
      <c r="CB1523" s="311"/>
      <c r="CC1523" s="312"/>
    </row>
    <row r="1524" spans="79:81" x14ac:dyDescent="0.25">
      <c r="CA1524" s="305"/>
      <c r="CB1524" s="311"/>
      <c r="CC1524" s="312"/>
    </row>
    <row r="1525" spans="79:81" x14ac:dyDescent="0.25">
      <c r="CA1525" s="305"/>
      <c r="CB1525" s="311"/>
      <c r="CC1525" s="312"/>
    </row>
    <row r="1526" spans="79:81" x14ac:dyDescent="0.25">
      <c r="CA1526" s="305"/>
      <c r="CB1526" s="311"/>
      <c r="CC1526" s="312"/>
    </row>
    <row r="1527" spans="79:81" x14ac:dyDescent="0.25">
      <c r="CA1527" s="305"/>
      <c r="CB1527" s="311"/>
      <c r="CC1527" s="312"/>
    </row>
    <row r="1528" spans="79:81" x14ac:dyDescent="0.25">
      <c r="CA1528" s="305"/>
      <c r="CB1528" s="311"/>
      <c r="CC1528" s="312"/>
    </row>
    <row r="1529" spans="79:81" x14ac:dyDescent="0.25">
      <c r="CA1529" s="305"/>
      <c r="CB1529" s="311"/>
      <c r="CC1529" s="312"/>
    </row>
    <row r="1530" spans="79:81" x14ac:dyDescent="0.25">
      <c r="CA1530" s="305"/>
      <c r="CB1530" s="311"/>
      <c r="CC1530" s="312"/>
    </row>
    <row r="1531" spans="79:81" x14ac:dyDescent="0.25">
      <c r="CA1531" s="305"/>
      <c r="CB1531" s="311"/>
      <c r="CC1531" s="312"/>
    </row>
    <row r="1532" spans="79:81" x14ac:dyDescent="0.25">
      <c r="CA1532" s="305"/>
      <c r="CB1532" s="311"/>
      <c r="CC1532" s="312"/>
    </row>
    <row r="1533" spans="79:81" x14ac:dyDescent="0.25">
      <c r="CA1533" s="305"/>
      <c r="CB1533" s="311"/>
      <c r="CC1533" s="312"/>
    </row>
    <row r="1534" spans="79:81" x14ac:dyDescent="0.25">
      <c r="CA1534" s="305"/>
      <c r="CB1534" s="311"/>
      <c r="CC1534" s="312"/>
    </row>
    <row r="1535" spans="79:81" x14ac:dyDescent="0.25">
      <c r="CA1535" s="305"/>
      <c r="CB1535" s="311"/>
      <c r="CC1535" s="312"/>
    </row>
    <row r="1536" spans="79:81" x14ac:dyDescent="0.25">
      <c r="CA1536" s="305"/>
      <c r="CB1536" s="311"/>
      <c r="CC1536" s="312"/>
    </row>
    <row r="1537" spans="79:81" x14ac:dyDescent="0.25">
      <c r="CA1537" s="305"/>
      <c r="CB1537" s="311"/>
      <c r="CC1537" s="312"/>
    </row>
    <row r="1538" spans="79:81" x14ac:dyDescent="0.25">
      <c r="CA1538" s="305"/>
      <c r="CB1538" s="311"/>
      <c r="CC1538" s="312"/>
    </row>
    <row r="1539" spans="79:81" x14ac:dyDescent="0.25">
      <c r="CA1539" s="305"/>
      <c r="CB1539" s="311"/>
      <c r="CC1539" s="312"/>
    </row>
    <row r="1540" spans="79:81" x14ac:dyDescent="0.25">
      <c r="CA1540" s="305"/>
      <c r="CB1540" s="311"/>
      <c r="CC1540" s="312"/>
    </row>
    <row r="1541" spans="79:81" x14ac:dyDescent="0.25">
      <c r="CA1541" s="305"/>
      <c r="CB1541" s="311"/>
      <c r="CC1541" s="312"/>
    </row>
    <row r="1542" spans="79:81" x14ac:dyDescent="0.25">
      <c r="CA1542" s="305"/>
      <c r="CB1542" s="311"/>
      <c r="CC1542" s="312"/>
    </row>
    <row r="1543" spans="79:81" x14ac:dyDescent="0.25">
      <c r="CA1543" s="305"/>
      <c r="CB1543" s="311"/>
      <c r="CC1543" s="312"/>
    </row>
    <row r="1544" spans="79:81" x14ac:dyDescent="0.25">
      <c r="CA1544" s="305"/>
      <c r="CB1544" s="311"/>
      <c r="CC1544" s="312"/>
    </row>
    <row r="1545" spans="79:81" x14ac:dyDescent="0.25">
      <c r="CA1545" s="305"/>
      <c r="CB1545" s="311"/>
      <c r="CC1545" s="312"/>
    </row>
    <row r="1546" spans="79:81" x14ac:dyDescent="0.25">
      <c r="CA1546" s="305"/>
      <c r="CB1546" s="311"/>
      <c r="CC1546" s="312"/>
    </row>
    <row r="1547" spans="79:81" x14ac:dyDescent="0.25">
      <c r="CA1547" s="305"/>
      <c r="CB1547" s="311"/>
      <c r="CC1547" s="312"/>
    </row>
    <row r="1548" spans="79:81" x14ac:dyDescent="0.25">
      <c r="CA1548" s="305"/>
      <c r="CB1548" s="311"/>
      <c r="CC1548" s="312"/>
    </row>
    <row r="1549" spans="79:81" x14ac:dyDescent="0.25">
      <c r="CA1549" s="305"/>
      <c r="CB1549" s="311"/>
      <c r="CC1549" s="312"/>
    </row>
    <row r="1550" spans="79:81" x14ac:dyDescent="0.25">
      <c r="CA1550" s="305"/>
      <c r="CB1550" s="311"/>
      <c r="CC1550" s="312"/>
    </row>
    <row r="1551" spans="79:81" x14ac:dyDescent="0.25">
      <c r="CA1551" s="305"/>
      <c r="CB1551" s="311"/>
      <c r="CC1551" s="312"/>
    </row>
    <row r="1552" spans="79:81" x14ac:dyDescent="0.25">
      <c r="CA1552" s="305"/>
      <c r="CB1552" s="311"/>
      <c r="CC1552" s="312"/>
    </row>
    <row r="1553" spans="79:81" x14ac:dyDescent="0.25">
      <c r="CA1553" s="305"/>
      <c r="CB1553" s="311"/>
      <c r="CC1553" s="312"/>
    </row>
    <row r="1554" spans="79:81" x14ac:dyDescent="0.25">
      <c r="CA1554" s="305"/>
      <c r="CB1554" s="311"/>
      <c r="CC1554" s="312"/>
    </row>
    <row r="1555" spans="79:81" x14ac:dyDescent="0.25">
      <c r="CA1555" s="305"/>
      <c r="CB1555" s="311"/>
      <c r="CC1555" s="312"/>
    </row>
    <row r="1556" spans="79:81" x14ac:dyDescent="0.25">
      <c r="CA1556" s="305"/>
      <c r="CB1556" s="311"/>
      <c r="CC1556" s="312"/>
    </row>
    <row r="1557" spans="79:81" x14ac:dyDescent="0.25">
      <c r="CA1557" s="305"/>
      <c r="CB1557" s="311"/>
      <c r="CC1557" s="312"/>
    </row>
    <row r="1558" spans="79:81" x14ac:dyDescent="0.25">
      <c r="CA1558" s="305"/>
      <c r="CB1558" s="311"/>
      <c r="CC1558" s="312"/>
    </row>
    <row r="1559" spans="79:81" x14ac:dyDescent="0.25">
      <c r="CA1559" s="305"/>
      <c r="CB1559" s="311"/>
      <c r="CC1559" s="312"/>
    </row>
    <row r="1560" spans="79:81" x14ac:dyDescent="0.25">
      <c r="CA1560" s="305"/>
      <c r="CB1560" s="311"/>
      <c r="CC1560" s="312"/>
    </row>
    <row r="1561" spans="79:81" x14ac:dyDescent="0.25">
      <c r="CA1561" s="305"/>
      <c r="CB1561" s="311"/>
      <c r="CC1561" s="312"/>
    </row>
    <row r="1562" spans="79:81" x14ac:dyDescent="0.25">
      <c r="CA1562" s="305"/>
      <c r="CB1562" s="311"/>
      <c r="CC1562" s="312"/>
    </row>
    <row r="1563" spans="79:81" x14ac:dyDescent="0.25">
      <c r="CA1563" s="305"/>
      <c r="CB1563" s="311"/>
      <c r="CC1563" s="312"/>
    </row>
    <row r="1564" spans="79:81" x14ac:dyDescent="0.25">
      <c r="CA1564" s="305"/>
      <c r="CB1564" s="311"/>
      <c r="CC1564" s="312"/>
    </row>
    <row r="1565" spans="79:81" x14ac:dyDescent="0.25">
      <c r="CA1565" s="305"/>
      <c r="CB1565" s="311"/>
      <c r="CC1565" s="312"/>
    </row>
    <row r="1566" spans="79:81" x14ac:dyDescent="0.25">
      <c r="CA1566" s="305"/>
      <c r="CB1566" s="311"/>
      <c r="CC1566" s="312"/>
    </row>
    <row r="1567" spans="79:81" x14ac:dyDescent="0.25">
      <c r="CA1567" s="305"/>
      <c r="CB1567" s="311"/>
      <c r="CC1567" s="312"/>
    </row>
    <row r="1568" spans="79:81" x14ac:dyDescent="0.25">
      <c r="CA1568" s="305"/>
      <c r="CB1568" s="311"/>
      <c r="CC1568" s="312"/>
    </row>
    <row r="1569" spans="79:81" x14ac:dyDescent="0.25">
      <c r="CA1569" s="305"/>
      <c r="CB1569" s="311"/>
      <c r="CC1569" s="312"/>
    </row>
    <row r="1570" spans="79:81" x14ac:dyDescent="0.25">
      <c r="CA1570" s="305"/>
      <c r="CB1570" s="311"/>
      <c r="CC1570" s="312"/>
    </row>
    <row r="1571" spans="79:81" x14ac:dyDescent="0.25">
      <c r="CA1571" s="305"/>
      <c r="CB1571" s="311"/>
      <c r="CC1571" s="312"/>
    </row>
    <row r="1572" spans="79:81" x14ac:dyDescent="0.25">
      <c r="CA1572" s="305"/>
      <c r="CB1572" s="311"/>
      <c r="CC1572" s="312"/>
    </row>
    <row r="1573" spans="79:81" x14ac:dyDescent="0.25">
      <c r="CA1573" s="305"/>
      <c r="CB1573" s="311"/>
      <c r="CC1573" s="312"/>
    </row>
    <row r="1574" spans="79:81" x14ac:dyDescent="0.25">
      <c r="CA1574" s="305"/>
      <c r="CB1574" s="311"/>
      <c r="CC1574" s="312"/>
    </row>
    <row r="1575" spans="79:81" x14ac:dyDescent="0.25">
      <c r="CA1575" s="305"/>
      <c r="CB1575" s="311"/>
      <c r="CC1575" s="312"/>
    </row>
    <row r="1576" spans="79:81" x14ac:dyDescent="0.25">
      <c r="CA1576" s="305"/>
      <c r="CB1576" s="311"/>
      <c r="CC1576" s="312"/>
    </row>
    <row r="1577" spans="79:81" x14ac:dyDescent="0.25">
      <c r="CA1577" s="305"/>
      <c r="CB1577" s="311"/>
      <c r="CC1577" s="312"/>
    </row>
    <row r="1578" spans="79:81" x14ac:dyDescent="0.25">
      <c r="CA1578" s="305"/>
      <c r="CB1578" s="311"/>
      <c r="CC1578" s="312"/>
    </row>
    <row r="1579" spans="79:81" x14ac:dyDescent="0.25">
      <c r="CA1579" s="305"/>
      <c r="CB1579" s="311"/>
      <c r="CC1579" s="312"/>
    </row>
    <row r="1580" spans="79:81" x14ac:dyDescent="0.25">
      <c r="CA1580" s="305"/>
      <c r="CB1580" s="311"/>
      <c r="CC1580" s="312"/>
    </row>
    <row r="1581" spans="79:81" x14ac:dyDescent="0.25">
      <c r="CA1581" s="305"/>
      <c r="CB1581" s="311"/>
      <c r="CC1581" s="312"/>
    </row>
    <row r="1582" spans="79:81" x14ac:dyDescent="0.25">
      <c r="CA1582" s="305"/>
      <c r="CB1582" s="311"/>
      <c r="CC1582" s="312"/>
    </row>
    <row r="1583" spans="79:81" x14ac:dyDescent="0.25">
      <c r="CA1583" s="305"/>
      <c r="CB1583" s="311"/>
      <c r="CC1583" s="312"/>
    </row>
    <row r="1584" spans="79:81" x14ac:dyDescent="0.25">
      <c r="CA1584" s="305"/>
      <c r="CB1584" s="311"/>
      <c r="CC1584" s="312"/>
    </row>
    <row r="1585" spans="79:81" x14ac:dyDescent="0.25">
      <c r="CA1585" s="305"/>
      <c r="CB1585" s="311"/>
      <c r="CC1585" s="312"/>
    </row>
    <row r="1586" spans="79:81" x14ac:dyDescent="0.25">
      <c r="CA1586" s="305"/>
      <c r="CB1586" s="311"/>
      <c r="CC1586" s="312"/>
    </row>
    <row r="1587" spans="79:81" x14ac:dyDescent="0.25">
      <c r="CA1587" s="305"/>
      <c r="CB1587" s="311"/>
      <c r="CC1587" s="312"/>
    </row>
    <row r="1588" spans="79:81" x14ac:dyDescent="0.25">
      <c r="CA1588" s="305"/>
      <c r="CB1588" s="311"/>
      <c r="CC1588" s="312"/>
    </row>
    <row r="1589" spans="79:81" x14ac:dyDescent="0.25">
      <c r="CA1589" s="305"/>
      <c r="CB1589" s="311"/>
      <c r="CC1589" s="312"/>
    </row>
    <row r="1590" spans="79:81" x14ac:dyDescent="0.25">
      <c r="CA1590" s="305"/>
      <c r="CB1590" s="311"/>
      <c r="CC1590" s="312"/>
    </row>
    <row r="1591" spans="79:81" x14ac:dyDescent="0.25">
      <c r="CA1591" s="305"/>
      <c r="CB1591" s="311"/>
      <c r="CC1591" s="312"/>
    </row>
    <row r="1592" spans="79:81" x14ac:dyDescent="0.25">
      <c r="CA1592" s="305"/>
      <c r="CB1592" s="311"/>
      <c r="CC1592" s="312"/>
    </row>
    <row r="1593" spans="79:81" x14ac:dyDescent="0.25">
      <c r="CA1593" s="305"/>
      <c r="CB1593" s="311"/>
      <c r="CC1593" s="312"/>
    </row>
    <row r="1594" spans="79:81" x14ac:dyDescent="0.25">
      <c r="CA1594" s="305"/>
      <c r="CB1594" s="311"/>
      <c r="CC1594" s="312"/>
    </row>
    <row r="1595" spans="79:81" x14ac:dyDescent="0.25">
      <c r="CA1595" s="305"/>
      <c r="CB1595" s="311"/>
      <c r="CC1595" s="312"/>
    </row>
    <row r="1596" spans="79:81" x14ac:dyDescent="0.25">
      <c r="CA1596" s="305"/>
      <c r="CB1596" s="311"/>
      <c r="CC1596" s="312"/>
    </row>
    <row r="1597" spans="79:81" x14ac:dyDescent="0.25">
      <c r="CA1597" s="305"/>
      <c r="CB1597" s="311"/>
      <c r="CC1597" s="312"/>
    </row>
    <row r="1598" spans="79:81" x14ac:dyDescent="0.25">
      <c r="CA1598" s="305"/>
      <c r="CB1598" s="311"/>
      <c r="CC1598" s="312"/>
    </row>
    <row r="1599" spans="79:81" x14ac:dyDescent="0.25">
      <c r="CA1599" s="305"/>
      <c r="CB1599" s="311"/>
      <c r="CC1599" s="312"/>
    </row>
    <row r="1600" spans="79:81" x14ac:dyDescent="0.25">
      <c r="CA1600" s="305"/>
      <c r="CB1600" s="311"/>
      <c r="CC1600" s="312"/>
    </row>
    <row r="1601" spans="79:81" x14ac:dyDescent="0.25">
      <c r="CA1601" s="305"/>
      <c r="CB1601" s="311"/>
      <c r="CC1601" s="312"/>
    </row>
    <row r="1602" spans="79:81" x14ac:dyDescent="0.25">
      <c r="CA1602" s="305"/>
      <c r="CB1602" s="311"/>
      <c r="CC1602" s="312"/>
    </row>
    <row r="1603" spans="79:81" x14ac:dyDescent="0.25">
      <c r="CA1603" s="305"/>
      <c r="CB1603" s="311"/>
      <c r="CC1603" s="312"/>
    </row>
    <row r="1604" spans="79:81" x14ac:dyDescent="0.25">
      <c r="CA1604" s="305"/>
      <c r="CB1604" s="311"/>
      <c r="CC1604" s="312"/>
    </row>
    <row r="1605" spans="79:81" x14ac:dyDescent="0.25">
      <c r="CA1605" s="305"/>
      <c r="CB1605" s="311"/>
      <c r="CC1605" s="312"/>
    </row>
    <row r="1606" spans="79:81" x14ac:dyDescent="0.25">
      <c r="CA1606" s="305"/>
      <c r="CB1606" s="311"/>
      <c r="CC1606" s="312"/>
    </row>
    <row r="1607" spans="79:81" x14ac:dyDescent="0.25">
      <c r="CA1607" s="305"/>
      <c r="CB1607" s="311"/>
      <c r="CC1607" s="312"/>
    </row>
    <row r="1608" spans="79:81" x14ac:dyDescent="0.25">
      <c r="CA1608" s="305"/>
      <c r="CB1608" s="311"/>
      <c r="CC1608" s="312"/>
    </row>
    <row r="1609" spans="79:81" x14ac:dyDescent="0.25">
      <c r="CA1609" s="305"/>
      <c r="CB1609" s="311"/>
      <c r="CC1609" s="312"/>
    </row>
    <row r="1610" spans="79:81" x14ac:dyDescent="0.25">
      <c r="CA1610" s="305"/>
      <c r="CB1610" s="311"/>
      <c r="CC1610" s="312"/>
    </row>
    <row r="1611" spans="79:81" x14ac:dyDescent="0.25">
      <c r="CA1611" s="305"/>
      <c r="CB1611" s="311"/>
      <c r="CC1611" s="312"/>
    </row>
    <row r="1612" spans="79:81" x14ac:dyDescent="0.25">
      <c r="CA1612" s="305"/>
      <c r="CB1612" s="311"/>
      <c r="CC1612" s="312"/>
    </row>
    <row r="1613" spans="79:81" x14ac:dyDescent="0.25">
      <c r="CA1613" s="305"/>
      <c r="CB1613" s="311"/>
      <c r="CC1613" s="312"/>
    </row>
    <row r="1614" spans="79:81" x14ac:dyDescent="0.25">
      <c r="CA1614" s="305"/>
      <c r="CB1614" s="311"/>
      <c r="CC1614" s="312"/>
    </row>
    <row r="1615" spans="79:81" x14ac:dyDescent="0.25">
      <c r="CA1615" s="305"/>
      <c r="CB1615" s="311"/>
      <c r="CC1615" s="312"/>
    </row>
    <row r="1616" spans="79:81" x14ac:dyDescent="0.25">
      <c r="CA1616" s="305"/>
      <c r="CB1616" s="311"/>
      <c r="CC1616" s="312"/>
    </row>
    <row r="1617" spans="79:81" x14ac:dyDescent="0.25">
      <c r="CA1617" s="305"/>
      <c r="CB1617" s="311"/>
      <c r="CC1617" s="312"/>
    </row>
    <row r="1618" spans="79:81" x14ac:dyDescent="0.25">
      <c r="CA1618" s="305"/>
      <c r="CB1618" s="311"/>
      <c r="CC1618" s="312"/>
    </row>
    <row r="1619" spans="79:81" x14ac:dyDescent="0.25">
      <c r="CA1619" s="305"/>
      <c r="CB1619" s="311"/>
      <c r="CC1619" s="312"/>
    </row>
    <row r="1620" spans="79:81" x14ac:dyDescent="0.25">
      <c r="CA1620" s="305"/>
      <c r="CB1620" s="311"/>
      <c r="CC1620" s="312"/>
    </row>
    <row r="1621" spans="79:81" x14ac:dyDescent="0.25">
      <c r="CA1621" s="305"/>
      <c r="CB1621" s="311"/>
      <c r="CC1621" s="312"/>
    </row>
    <row r="1622" spans="79:81" x14ac:dyDescent="0.25">
      <c r="CA1622" s="305"/>
      <c r="CB1622" s="311"/>
      <c r="CC1622" s="312"/>
    </row>
    <row r="1623" spans="79:81" x14ac:dyDescent="0.25">
      <c r="CA1623" s="305"/>
      <c r="CB1623" s="311"/>
      <c r="CC1623" s="312"/>
    </row>
    <row r="1624" spans="79:81" x14ac:dyDescent="0.25">
      <c r="CA1624" s="305"/>
      <c r="CB1624" s="311"/>
      <c r="CC1624" s="312"/>
    </row>
    <row r="1625" spans="79:81" x14ac:dyDescent="0.25">
      <c r="CA1625" s="305"/>
      <c r="CB1625" s="311"/>
      <c r="CC1625" s="312"/>
    </row>
    <row r="1626" spans="79:81" x14ac:dyDescent="0.25">
      <c r="CA1626" s="305"/>
      <c r="CB1626" s="311"/>
      <c r="CC1626" s="312"/>
    </row>
    <row r="1627" spans="79:81" x14ac:dyDescent="0.25">
      <c r="CA1627" s="305"/>
      <c r="CB1627" s="311"/>
      <c r="CC1627" s="312"/>
    </row>
    <row r="1628" spans="79:81" x14ac:dyDescent="0.25">
      <c r="CA1628" s="305"/>
      <c r="CB1628" s="311"/>
      <c r="CC1628" s="312"/>
    </row>
    <row r="1629" spans="79:81" x14ac:dyDescent="0.25">
      <c r="CA1629" s="305"/>
      <c r="CB1629" s="311"/>
      <c r="CC1629" s="312"/>
    </row>
    <row r="1630" spans="79:81" x14ac:dyDescent="0.25">
      <c r="CA1630" s="305"/>
      <c r="CB1630" s="311"/>
      <c r="CC1630" s="312"/>
    </row>
    <row r="1631" spans="79:81" x14ac:dyDescent="0.25">
      <c r="CA1631" s="305"/>
      <c r="CB1631" s="311"/>
      <c r="CC1631" s="312"/>
    </row>
    <row r="1632" spans="79:81" x14ac:dyDescent="0.25">
      <c r="CA1632" s="305"/>
      <c r="CB1632" s="311"/>
      <c r="CC1632" s="312"/>
    </row>
    <row r="1633" spans="79:81" x14ac:dyDescent="0.25">
      <c r="CA1633" s="305"/>
      <c r="CB1633" s="311"/>
      <c r="CC1633" s="312"/>
    </row>
    <row r="1634" spans="79:81" x14ac:dyDescent="0.25">
      <c r="CA1634" s="305"/>
      <c r="CB1634" s="311"/>
      <c r="CC1634" s="312"/>
    </row>
    <row r="1635" spans="79:81" x14ac:dyDescent="0.25">
      <c r="CA1635" s="305"/>
      <c r="CB1635" s="311"/>
      <c r="CC1635" s="312"/>
    </row>
    <row r="1636" spans="79:81" x14ac:dyDescent="0.25">
      <c r="CA1636" s="305"/>
      <c r="CB1636" s="311"/>
      <c r="CC1636" s="312"/>
    </row>
    <row r="1637" spans="79:81" x14ac:dyDescent="0.25">
      <c r="CA1637" s="305"/>
      <c r="CB1637" s="311"/>
      <c r="CC1637" s="312"/>
    </row>
    <row r="1638" spans="79:81" x14ac:dyDescent="0.25">
      <c r="CA1638" s="305"/>
      <c r="CB1638" s="311"/>
      <c r="CC1638" s="312"/>
    </row>
    <row r="1639" spans="79:81" x14ac:dyDescent="0.25">
      <c r="CA1639" s="305"/>
      <c r="CB1639" s="311"/>
      <c r="CC1639" s="312"/>
    </row>
    <row r="1640" spans="79:81" x14ac:dyDescent="0.25">
      <c r="CA1640" s="305"/>
      <c r="CB1640" s="311"/>
      <c r="CC1640" s="312"/>
    </row>
    <row r="1641" spans="79:81" x14ac:dyDescent="0.25">
      <c r="CA1641" s="305"/>
      <c r="CB1641" s="311"/>
      <c r="CC1641" s="312"/>
    </row>
    <row r="1642" spans="79:81" x14ac:dyDescent="0.25">
      <c r="CA1642" s="305"/>
      <c r="CB1642" s="311"/>
      <c r="CC1642" s="312"/>
    </row>
    <row r="1643" spans="79:81" x14ac:dyDescent="0.25">
      <c r="CA1643" s="305"/>
      <c r="CB1643" s="311"/>
      <c r="CC1643" s="312"/>
    </row>
    <row r="1644" spans="79:81" x14ac:dyDescent="0.25">
      <c r="CA1644" s="305"/>
      <c r="CB1644" s="311"/>
      <c r="CC1644" s="312"/>
    </row>
    <row r="1645" spans="79:81" x14ac:dyDescent="0.25">
      <c r="CA1645" s="305"/>
      <c r="CB1645" s="311"/>
      <c r="CC1645" s="312"/>
    </row>
    <row r="1646" spans="79:81" x14ac:dyDescent="0.25">
      <c r="CA1646" s="305"/>
      <c r="CB1646" s="311"/>
      <c r="CC1646" s="312"/>
    </row>
    <row r="1647" spans="79:81" x14ac:dyDescent="0.25">
      <c r="CA1647" s="305"/>
      <c r="CB1647" s="311"/>
      <c r="CC1647" s="312"/>
    </row>
    <row r="1648" spans="79:81" x14ac:dyDescent="0.25">
      <c r="CA1648" s="305"/>
      <c r="CB1648" s="311"/>
      <c r="CC1648" s="312"/>
    </row>
    <row r="1649" spans="79:81" x14ac:dyDescent="0.25">
      <c r="CA1649" s="305"/>
      <c r="CB1649" s="311"/>
      <c r="CC1649" s="312"/>
    </row>
    <row r="1650" spans="79:81" x14ac:dyDescent="0.25">
      <c r="CA1650" s="305"/>
      <c r="CB1650" s="311"/>
      <c r="CC1650" s="312"/>
    </row>
    <row r="1651" spans="79:81" x14ac:dyDescent="0.25">
      <c r="CA1651" s="305"/>
      <c r="CB1651" s="311"/>
      <c r="CC1651" s="312"/>
    </row>
    <row r="1652" spans="79:81" x14ac:dyDescent="0.25">
      <c r="CA1652" s="305"/>
      <c r="CB1652" s="311"/>
      <c r="CC1652" s="312"/>
    </row>
    <row r="1653" spans="79:81" x14ac:dyDescent="0.25">
      <c r="CA1653" s="305"/>
      <c r="CB1653" s="311"/>
      <c r="CC1653" s="312"/>
    </row>
    <row r="1654" spans="79:81" x14ac:dyDescent="0.25">
      <c r="CA1654" s="305"/>
      <c r="CB1654" s="311"/>
      <c r="CC1654" s="312"/>
    </row>
    <row r="1655" spans="79:81" x14ac:dyDescent="0.25">
      <c r="CA1655" s="305"/>
      <c r="CB1655" s="311"/>
      <c r="CC1655" s="312"/>
    </row>
    <row r="1656" spans="79:81" x14ac:dyDescent="0.25">
      <c r="CA1656" s="305"/>
      <c r="CB1656" s="311"/>
      <c r="CC1656" s="312"/>
    </row>
    <row r="1657" spans="79:81" x14ac:dyDescent="0.25">
      <c r="CA1657" s="305"/>
      <c r="CB1657" s="311"/>
      <c r="CC1657" s="312"/>
    </row>
    <row r="1658" spans="79:81" x14ac:dyDescent="0.25">
      <c r="CA1658" s="305"/>
      <c r="CB1658" s="311"/>
      <c r="CC1658" s="312"/>
    </row>
    <row r="1659" spans="79:81" x14ac:dyDescent="0.25">
      <c r="CA1659" s="305"/>
      <c r="CB1659" s="311"/>
      <c r="CC1659" s="312"/>
    </row>
    <row r="1660" spans="79:81" x14ac:dyDescent="0.25">
      <c r="CA1660" s="305"/>
      <c r="CB1660" s="311"/>
      <c r="CC1660" s="312"/>
    </row>
    <row r="1661" spans="79:81" x14ac:dyDescent="0.25">
      <c r="CA1661" s="305"/>
      <c r="CB1661" s="311"/>
      <c r="CC1661" s="312"/>
    </row>
    <row r="1662" spans="79:81" x14ac:dyDescent="0.25">
      <c r="CA1662" s="305"/>
      <c r="CB1662" s="311"/>
      <c r="CC1662" s="312"/>
    </row>
    <row r="1663" spans="79:81" x14ac:dyDescent="0.25">
      <c r="CA1663" s="305"/>
      <c r="CB1663" s="311"/>
      <c r="CC1663" s="312"/>
    </row>
    <row r="1664" spans="79:81" x14ac:dyDescent="0.25">
      <c r="CA1664" s="305"/>
      <c r="CB1664" s="311"/>
      <c r="CC1664" s="312"/>
    </row>
    <row r="1665" spans="79:81" x14ac:dyDescent="0.25">
      <c r="CA1665" s="305"/>
      <c r="CB1665" s="311"/>
      <c r="CC1665" s="312"/>
    </row>
    <row r="1666" spans="79:81" x14ac:dyDescent="0.25">
      <c r="CA1666" s="305"/>
      <c r="CB1666" s="311"/>
      <c r="CC1666" s="312"/>
    </row>
    <row r="1667" spans="79:81" x14ac:dyDescent="0.25">
      <c r="CA1667" s="305"/>
      <c r="CB1667" s="311"/>
      <c r="CC1667" s="312"/>
    </row>
    <row r="1668" spans="79:81" x14ac:dyDescent="0.25">
      <c r="CA1668" s="305"/>
      <c r="CB1668" s="311"/>
      <c r="CC1668" s="312"/>
    </row>
    <row r="1669" spans="79:81" x14ac:dyDescent="0.25">
      <c r="CA1669" s="305"/>
      <c r="CB1669" s="311"/>
      <c r="CC1669" s="312"/>
    </row>
    <row r="1670" spans="79:81" x14ac:dyDescent="0.25">
      <c r="CA1670" s="305"/>
      <c r="CB1670" s="311"/>
      <c r="CC1670" s="312"/>
    </row>
    <row r="1671" spans="79:81" x14ac:dyDescent="0.25">
      <c r="CA1671" s="305"/>
      <c r="CB1671" s="311"/>
      <c r="CC1671" s="312"/>
    </row>
    <row r="1672" spans="79:81" x14ac:dyDescent="0.25">
      <c r="CA1672" s="305"/>
      <c r="CB1672" s="311"/>
      <c r="CC1672" s="312"/>
    </row>
    <row r="1673" spans="79:81" x14ac:dyDescent="0.25">
      <c r="CA1673" s="305"/>
      <c r="CB1673" s="311"/>
      <c r="CC1673" s="312"/>
    </row>
    <row r="1674" spans="79:81" x14ac:dyDescent="0.25">
      <c r="CA1674" s="305"/>
      <c r="CB1674" s="311"/>
      <c r="CC1674" s="312"/>
    </row>
    <row r="1675" spans="79:81" x14ac:dyDescent="0.25">
      <c r="CA1675" s="305"/>
      <c r="CB1675" s="311"/>
      <c r="CC1675" s="312"/>
    </row>
    <row r="1676" spans="79:81" x14ac:dyDescent="0.25">
      <c r="CA1676" s="305"/>
      <c r="CB1676" s="311"/>
      <c r="CC1676" s="312"/>
    </row>
    <row r="1677" spans="79:81" x14ac:dyDescent="0.25">
      <c r="CA1677" s="305"/>
      <c r="CB1677" s="311"/>
      <c r="CC1677" s="312"/>
    </row>
    <row r="1678" spans="79:81" x14ac:dyDescent="0.25">
      <c r="CA1678" s="305"/>
      <c r="CB1678" s="311"/>
      <c r="CC1678" s="312"/>
    </row>
    <row r="1679" spans="79:81" x14ac:dyDescent="0.25">
      <c r="CA1679" s="305"/>
      <c r="CB1679" s="311"/>
      <c r="CC1679" s="312"/>
    </row>
    <row r="1680" spans="79:81" x14ac:dyDescent="0.25">
      <c r="CA1680" s="305"/>
      <c r="CB1680" s="311"/>
      <c r="CC1680" s="312"/>
    </row>
    <row r="1681" spans="79:81" x14ac:dyDescent="0.25">
      <c r="CA1681" s="305"/>
      <c r="CB1681" s="311"/>
      <c r="CC1681" s="312"/>
    </row>
    <row r="1682" spans="79:81" x14ac:dyDescent="0.25">
      <c r="CA1682" s="305"/>
      <c r="CB1682" s="311"/>
      <c r="CC1682" s="312"/>
    </row>
    <row r="1683" spans="79:81" x14ac:dyDescent="0.25">
      <c r="CA1683" s="305"/>
      <c r="CB1683" s="311"/>
      <c r="CC1683" s="312"/>
    </row>
    <row r="1684" spans="79:81" x14ac:dyDescent="0.25">
      <c r="CA1684" s="305"/>
      <c r="CB1684" s="311"/>
      <c r="CC1684" s="312"/>
    </row>
    <row r="1685" spans="79:81" x14ac:dyDescent="0.25">
      <c r="CA1685" s="305"/>
      <c r="CB1685" s="311"/>
      <c r="CC1685" s="312"/>
    </row>
    <row r="1686" spans="79:81" x14ac:dyDescent="0.25">
      <c r="CA1686" s="305"/>
      <c r="CB1686" s="311"/>
      <c r="CC1686" s="312"/>
    </row>
    <row r="1687" spans="79:81" x14ac:dyDescent="0.25">
      <c r="CA1687" s="305"/>
      <c r="CB1687" s="311"/>
      <c r="CC1687" s="312"/>
    </row>
    <row r="1688" spans="79:81" x14ac:dyDescent="0.25">
      <c r="CA1688" s="305"/>
      <c r="CB1688" s="311"/>
      <c r="CC1688" s="312"/>
    </row>
    <row r="1689" spans="79:81" x14ac:dyDescent="0.25">
      <c r="CA1689" s="305"/>
      <c r="CB1689" s="311"/>
      <c r="CC1689" s="312"/>
    </row>
    <row r="1690" spans="79:81" x14ac:dyDescent="0.25">
      <c r="CA1690" s="305"/>
      <c r="CB1690" s="311"/>
      <c r="CC1690" s="312"/>
    </row>
    <row r="1691" spans="79:81" x14ac:dyDescent="0.25">
      <c r="CA1691" s="305"/>
      <c r="CB1691" s="311"/>
      <c r="CC1691" s="312"/>
    </row>
    <row r="1692" spans="79:81" x14ac:dyDescent="0.25">
      <c r="CA1692" s="305"/>
      <c r="CB1692" s="311"/>
      <c r="CC1692" s="312"/>
    </row>
    <row r="1693" spans="79:81" x14ac:dyDescent="0.25">
      <c r="CA1693" s="305"/>
      <c r="CB1693" s="311"/>
      <c r="CC1693" s="312"/>
    </row>
    <row r="1694" spans="79:81" x14ac:dyDescent="0.25">
      <c r="CA1694" s="305"/>
      <c r="CB1694" s="311"/>
      <c r="CC1694" s="312"/>
    </row>
    <row r="1695" spans="79:81" x14ac:dyDescent="0.25">
      <c r="CA1695" s="305"/>
      <c r="CB1695" s="311"/>
      <c r="CC1695" s="312"/>
    </row>
    <row r="1696" spans="79:81" x14ac:dyDescent="0.25">
      <c r="CA1696" s="305"/>
      <c r="CB1696" s="311"/>
      <c r="CC1696" s="312"/>
    </row>
    <row r="1697" spans="79:81" x14ac:dyDescent="0.25">
      <c r="CA1697" s="305"/>
      <c r="CB1697" s="311"/>
      <c r="CC1697" s="312"/>
    </row>
    <row r="1698" spans="79:81" x14ac:dyDescent="0.25">
      <c r="CA1698" s="305"/>
      <c r="CB1698" s="311"/>
      <c r="CC1698" s="312"/>
    </row>
    <row r="1699" spans="79:81" x14ac:dyDescent="0.25">
      <c r="CA1699" s="305"/>
      <c r="CB1699" s="311"/>
      <c r="CC1699" s="312"/>
    </row>
    <row r="1700" spans="79:81" x14ac:dyDescent="0.25">
      <c r="CA1700" s="305"/>
      <c r="CB1700" s="311"/>
      <c r="CC1700" s="312"/>
    </row>
    <row r="1701" spans="79:81" x14ac:dyDescent="0.25">
      <c r="CA1701" s="305"/>
      <c r="CB1701" s="311"/>
      <c r="CC1701" s="312"/>
    </row>
    <row r="1702" spans="79:81" x14ac:dyDescent="0.25">
      <c r="CA1702" s="305"/>
      <c r="CB1702" s="311"/>
      <c r="CC1702" s="312"/>
    </row>
    <row r="1703" spans="79:81" x14ac:dyDescent="0.25">
      <c r="CA1703" s="305"/>
      <c r="CB1703" s="311"/>
      <c r="CC1703" s="312"/>
    </row>
    <row r="1704" spans="79:81" x14ac:dyDescent="0.25">
      <c r="CA1704" s="305"/>
      <c r="CB1704" s="311"/>
      <c r="CC1704" s="312"/>
    </row>
    <row r="1705" spans="79:81" x14ac:dyDescent="0.25">
      <c r="CA1705" s="305"/>
      <c r="CB1705" s="311"/>
      <c r="CC1705" s="312"/>
    </row>
    <row r="1706" spans="79:81" x14ac:dyDescent="0.25">
      <c r="CA1706" s="305"/>
      <c r="CB1706" s="311"/>
      <c r="CC1706" s="312"/>
    </row>
    <row r="1707" spans="79:81" x14ac:dyDescent="0.25">
      <c r="CA1707" s="305"/>
      <c r="CB1707" s="311"/>
      <c r="CC1707" s="312"/>
    </row>
    <row r="1708" spans="79:81" x14ac:dyDescent="0.25">
      <c r="CA1708" s="305"/>
      <c r="CB1708" s="311"/>
      <c r="CC1708" s="312"/>
    </row>
    <row r="1709" spans="79:81" x14ac:dyDescent="0.25">
      <c r="CA1709" s="305"/>
      <c r="CB1709" s="311"/>
      <c r="CC1709" s="312"/>
    </row>
    <row r="1710" spans="79:81" x14ac:dyDescent="0.25">
      <c r="CA1710" s="305"/>
      <c r="CB1710" s="311"/>
      <c r="CC1710" s="312"/>
    </row>
    <row r="1711" spans="79:81" x14ac:dyDescent="0.25">
      <c r="CA1711" s="305"/>
      <c r="CB1711" s="311"/>
      <c r="CC1711" s="312"/>
    </row>
    <row r="1712" spans="79:81" x14ac:dyDescent="0.25">
      <c r="CA1712" s="305"/>
      <c r="CB1712" s="311"/>
      <c r="CC1712" s="312"/>
    </row>
    <row r="1713" spans="79:81" x14ac:dyDescent="0.25">
      <c r="CA1713" s="305"/>
      <c r="CB1713" s="311"/>
      <c r="CC1713" s="312"/>
    </row>
    <row r="1714" spans="79:81" x14ac:dyDescent="0.25">
      <c r="CA1714" s="305"/>
      <c r="CB1714" s="311"/>
      <c r="CC1714" s="312"/>
    </row>
    <row r="1715" spans="79:81" x14ac:dyDescent="0.25">
      <c r="CA1715" s="305"/>
      <c r="CB1715" s="311"/>
      <c r="CC1715" s="312"/>
    </row>
    <row r="1716" spans="79:81" x14ac:dyDescent="0.25">
      <c r="CA1716" s="305"/>
      <c r="CB1716" s="311"/>
      <c r="CC1716" s="312"/>
    </row>
    <row r="1717" spans="79:81" x14ac:dyDescent="0.25">
      <c r="CA1717" s="305"/>
      <c r="CB1717" s="311"/>
      <c r="CC1717" s="312"/>
    </row>
    <row r="1718" spans="79:81" x14ac:dyDescent="0.25">
      <c r="CA1718" s="305"/>
      <c r="CB1718" s="311"/>
      <c r="CC1718" s="312"/>
    </row>
    <row r="1719" spans="79:81" x14ac:dyDescent="0.25">
      <c r="CA1719" s="305"/>
      <c r="CB1719" s="311"/>
      <c r="CC1719" s="312"/>
    </row>
    <row r="1720" spans="79:81" x14ac:dyDescent="0.25">
      <c r="CA1720" s="305"/>
      <c r="CB1720" s="311"/>
      <c r="CC1720" s="312"/>
    </row>
    <row r="1721" spans="79:81" x14ac:dyDescent="0.25">
      <c r="CA1721" s="305"/>
      <c r="CB1721" s="311"/>
      <c r="CC1721" s="312"/>
    </row>
    <row r="1722" spans="79:81" x14ac:dyDescent="0.25">
      <c r="CA1722" s="305"/>
      <c r="CB1722" s="311"/>
      <c r="CC1722" s="312"/>
    </row>
    <row r="1723" spans="79:81" x14ac:dyDescent="0.25">
      <c r="CA1723" s="305"/>
      <c r="CB1723" s="311"/>
      <c r="CC1723" s="312"/>
    </row>
    <row r="1724" spans="79:81" x14ac:dyDescent="0.25">
      <c r="CA1724" s="305"/>
      <c r="CB1724" s="311"/>
      <c r="CC1724" s="312"/>
    </row>
    <row r="1725" spans="79:81" x14ac:dyDescent="0.25">
      <c r="CA1725" s="305"/>
      <c r="CB1725" s="311"/>
      <c r="CC1725" s="312"/>
    </row>
    <row r="1726" spans="79:81" x14ac:dyDescent="0.25">
      <c r="CA1726" s="305"/>
      <c r="CB1726" s="311"/>
      <c r="CC1726" s="312"/>
    </row>
    <row r="1727" spans="79:81" x14ac:dyDescent="0.25">
      <c r="CA1727" s="305"/>
      <c r="CB1727" s="311"/>
      <c r="CC1727" s="312"/>
    </row>
    <row r="1728" spans="79:81" x14ac:dyDescent="0.25">
      <c r="CA1728" s="305"/>
      <c r="CB1728" s="311"/>
      <c r="CC1728" s="312"/>
    </row>
    <row r="1729" spans="79:81" x14ac:dyDescent="0.25">
      <c r="CA1729" s="305"/>
      <c r="CB1729" s="311"/>
      <c r="CC1729" s="312"/>
    </row>
    <row r="1730" spans="79:81" x14ac:dyDescent="0.25">
      <c r="CA1730" s="305"/>
      <c r="CB1730" s="311"/>
      <c r="CC1730" s="312"/>
    </row>
    <row r="1731" spans="79:81" x14ac:dyDescent="0.25">
      <c r="CA1731" s="305"/>
      <c r="CB1731" s="311"/>
      <c r="CC1731" s="312"/>
    </row>
    <row r="1732" spans="79:81" x14ac:dyDescent="0.25">
      <c r="CA1732" s="305"/>
      <c r="CB1732" s="311"/>
      <c r="CC1732" s="312"/>
    </row>
    <row r="1733" spans="79:81" x14ac:dyDescent="0.25">
      <c r="CA1733" s="305"/>
      <c r="CB1733" s="311"/>
      <c r="CC1733" s="312"/>
    </row>
    <row r="1734" spans="79:81" x14ac:dyDescent="0.25">
      <c r="CA1734" s="305"/>
      <c r="CB1734" s="311"/>
      <c r="CC1734" s="312"/>
    </row>
    <row r="1735" spans="79:81" x14ac:dyDescent="0.25">
      <c r="CA1735" s="305"/>
      <c r="CB1735" s="311"/>
      <c r="CC1735" s="312"/>
    </row>
    <row r="1736" spans="79:81" x14ac:dyDescent="0.25">
      <c r="CA1736" s="305"/>
      <c r="CB1736" s="311"/>
      <c r="CC1736" s="312"/>
    </row>
    <row r="1737" spans="79:81" x14ac:dyDescent="0.25">
      <c r="CA1737" s="305"/>
      <c r="CB1737" s="311"/>
      <c r="CC1737" s="312"/>
    </row>
    <row r="1738" spans="79:81" x14ac:dyDescent="0.25">
      <c r="CA1738" s="305"/>
      <c r="CB1738" s="311"/>
      <c r="CC1738" s="312"/>
    </row>
    <row r="1739" spans="79:81" x14ac:dyDescent="0.25">
      <c r="CA1739" s="305"/>
      <c r="CB1739" s="311"/>
      <c r="CC1739" s="312"/>
    </row>
    <row r="1740" spans="79:81" x14ac:dyDescent="0.25">
      <c r="CA1740" s="305"/>
      <c r="CB1740" s="311"/>
      <c r="CC1740" s="312"/>
    </row>
    <row r="1741" spans="79:81" x14ac:dyDescent="0.25">
      <c r="CA1741" s="305"/>
      <c r="CB1741" s="311"/>
      <c r="CC1741" s="312"/>
    </row>
    <row r="1742" spans="79:81" x14ac:dyDescent="0.25">
      <c r="CA1742" s="305"/>
      <c r="CB1742" s="311"/>
      <c r="CC1742" s="312"/>
    </row>
    <row r="1743" spans="79:81" x14ac:dyDescent="0.25">
      <c r="CA1743" s="305"/>
      <c r="CB1743" s="311"/>
      <c r="CC1743" s="312"/>
    </row>
    <row r="1744" spans="79:81" x14ac:dyDescent="0.25">
      <c r="CA1744" s="305"/>
      <c r="CB1744" s="311"/>
      <c r="CC1744" s="312"/>
    </row>
    <row r="1745" spans="79:81" x14ac:dyDescent="0.25">
      <c r="CA1745" s="305"/>
      <c r="CB1745" s="311"/>
      <c r="CC1745" s="312"/>
    </row>
    <row r="1746" spans="79:81" x14ac:dyDescent="0.25">
      <c r="CA1746" s="305"/>
      <c r="CB1746" s="311"/>
      <c r="CC1746" s="312"/>
    </row>
    <row r="1747" spans="79:81" x14ac:dyDescent="0.25">
      <c r="CA1747" s="305"/>
      <c r="CB1747" s="311"/>
      <c r="CC1747" s="312"/>
    </row>
    <row r="1748" spans="79:81" x14ac:dyDescent="0.25">
      <c r="CA1748" s="305"/>
      <c r="CB1748" s="311"/>
      <c r="CC1748" s="312"/>
    </row>
    <row r="1749" spans="79:81" x14ac:dyDescent="0.25">
      <c r="CA1749" s="305"/>
      <c r="CB1749" s="311"/>
      <c r="CC1749" s="312"/>
    </row>
    <row r="1750" spans="79:81" x14ac:dyDescent="0.25">
      <c r="CA1750" s="305"/>
      <c r="CB1750" s="311"/>
      <c r="CC1750" s="312"/>
    </row>
    <row r="1751" spans="79:81" x14ac:dyDescent="0.25">
      <c r="CA1751" s="305"/>
      <c r="CB1751" s="311"/>
      <c r="CC1751" s="312"/>
    </row>
    <row r="1752" spans="79:81" x14ac:dyDescent="0.25">
      <c r="CA1752" s="305"/>
      <c r="CB1752" s="311"/>
      <c r="CC1752" s="312"/>
    </row>
    <row r="1753" spans="79:81" x14ac:dyDescent="0.25">
      <c r="CA1753" s="305"/>
      <c r="CB1753" s="311"/>
      <c r="CC1753" s="312"/>
    </row>
    <row r="1754" spans="79:81" x14ac:dyDescent="0.25">
      <c r="CA1754" s="305"/>
      <c r="CB1754" s="311"/>
      <c r="CC1754" s="312"/>
    </row>
    <row r="1755" spans="79:81" x14ac:dyDescent="0.25">
      <c r="CA1755" s="305"/>
      <c r="CB1755" s="311"/>
      <c r="CC1755" s="312"/>
    </row>
    <row r="1756" spans="79:81" x14ac:dyDescent="0.25">
      <c r="CA1756" s="305"/>
      <c r="CB1756" s="311"/>
      <c r="CC1756" s="312"/>
    </row>
    <row r="1757" spans="79:81" x14ac:dyDescent="0.25">
      <c r="CA1757" s="305"/>
      <c r="CB1757" s="311"/>
      <c r="CC1757" s="312"/>
    </row>
    <row r="1758" spans="79:81" x14ac:dyDescent="0.25">
      <c r="CA1758" s="305"/>
      <c r="CB1758" s="311"/>
      <c r="CC1758" s="312"/>
    </row>
    <row r="1759" spans="79:81" x14ac:dyDescent="0.25">
      <c r="CA1759" s="305"/>
      <c r="CB1759" s="311"/>
      <c r="CC1759" s="312"/>
    </row>
    <row r="1760" spans="79:81" x14ac:dyDescent="0.25">
      <c r="CA1760" s="305"/>
      <c r="CB1760" s="311"/>
      <c r="CC1760" s="312"/>
    </row>
    <row r="1761" spans="79:81" x14ac:dyDescent="0.25">
      <c r="CA1761" s="305"/>
      <c r="CB1761" s="311"/>
      <c r="CC1761" s="312"/>
    </row>
    <row r="1762" spans="79:81" x14ac:dyDescent="0.25">
      <c r="CA1762" s="305"/>
      <c r="CB1762" s="311"/>
      <c r="CC1762" s="312"/>
    </row>
    <row r="1763" spans="79:81" x14ac:dyDescent="0.25">
      <c r="CA1763" s="305"/>
      <c r="CB1763" s="311"/>
      <c r="CC1763" s="312"/>
    </row>
    <row r="1764" spans="79:81" x14ac:dyDescent="0.25">
      <c r="CA1764" s="305"/>
      <c r="CB1764" s="311"/>
      <c r="CC1764" s="312"/>
    </row>
    <row r="1765" spans="79:81" x14ac:dyDescent="0.25">
      <c r="CA1765" s="305"/>
      <c r="CB1765" s="311"/>
      <c r="CC1765" s="312"/>
    </row>
    <row r="1766" spans="79:81" x14ac:dyDescent="0.25">
      <c r="CA1766" s="305"/>
      <c r="CB1766" s="311"/>
      <c r="CC1766" s="312"/>
    </row>
  </sheetData>
  <sheetProtection password="C2C9" sheet="1" formatCells="0" formatColumns="0" formatRows="0" insertColumns="0" insertRows="0" insertHyperlinks="0" deleteColumns="0" deleteRows="0" sort="0" autoFilter="0" pivotTables="0"/>
  <mergeCells count="24">
    <mergeCell ref="I97:J97"/>
    <mergeCell ref="I98:J98"/>
    <mergeCell ref="I61:J61"/>
    <mergeCell ref="E67:H68"/>
    <mergeCell ref="I94:J94"/>
    <mergeCell ref="I95:J95"/>
    <mergeCell ref="I62:J62"/>
    <mergeCell ref="I63:J63"/>
    <mergeCell ref="I64:J64"/>
    <mergeCell ref="I65:J65"/>
    <mergeCell ref="I96:J96"/>
    <mergeCell ref="B25:E26"/>
    <mergeCell ref="O8:R8"/>
    <mergeCell ref="S8:V8"/>
    <mergeCell ref="G3:K3"/>
    <mergeCell ref="I13:K13"/>
    <mergeCell ref="I16:K16"/>
    <mergeCell ref="X2:AA2"/>
    <mergeCell ref="X3:AA3"/>
    <mergeCell ref="O2:U2"/>
    <mergeCell ref="B2:E23"/>
    <mergeCell ref="G2:K2"/>
    <mergeCell ref="X5:AA5"/>
    <mergeCell ref="X6:AA6"/>
  </mergeCells>
  <conditionalFormatting sqref="E67:H68">
    <cfRule type="expression" dxfId="2" priority="59">
      <formula>$J$66</formula>
    </cfRule>
    <cfRule type="colorScale" priority="60">
      <colorScale>
        <cfvo type="min"/>
        <cfvo type="max"/>
        <color rgb="FFFCFCFF"/>
        <color rgb="FF63BE7B"/>
      </colorScale>
    </cfRule>
  </conditionalFormatting>
  <conditionalFormatting sqref="B25:E26">
    <cfRule type="expression" dxfId="1" priority="19">
      <formula>$J$66</formula>
    </cfRule>
    <cfRule type="colorScale" priority="20">
      <colorScale>
        <cfvo type="min"/>
        <cfvo type="max"/>
        <color rgb="FFFCFCFF"/>
        <color rgb="FF63BE7B"/>
      </colorScale>
    </cfRule>
  </conditionalFormatting>
  <dataValidations disablePrompts="1" count="2">
    <dataValidation allowBlank="1" showInputMessage="1" showErrorMessage="1" prompt="Usar formato aaaa/mm/dd_x000d_" sqref="O25:O26" xr:uid="{00000000-0002-0000-0300-000000000000}"/>
    <dataValidation allowBlank="1" showInputMessage="1" showErrorMessage="1" prompt="Usar formato aaaa/mm/dd" sqref="N7:N8" xr:uid="{00000000-0002-0000-0300-000001000000}"/>
  </dataValidations>
  <pageMargins left="0.7" right="0.7" top="0.75" bottom="0.75" header="0.3" footer="0.3"/>
  <pageSetup orientation="portrait" r:id="rId1"/>
  <ignoredErrors>
    <ignoredError sqref="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2571" r:id="rId4" name="Button 43">
              <controlPr defaultSize="0" print="0" autoFill="0" autoPict="0" macro="[0]!Módulo1.LeeInfo">
                <anchor moveWithCells="1" sizeWithCells="1">
                  <from>
                    <xdr:col>12</xdr:col>
                    <xdr:colOff>142875</xdr:colOff>
                    <xdr:row>1</xdr:row>
                    <xdr:rowOff>161925</xdr:rowOff>
                  </from>
                  <to>
                    <xdr:col>12</xdr:col>
                    <xdr:colOff>866775</xdr:colOff>
                    <xdr:row>5</xdr:row>
                    <xdr:rowOff>47625</xdr:rowOff>
                  </to>
                </anchor>
              </controlPr>
            </control>
          </mc:Choice>
        </mc:AlternateContent>
        <mc:AlternateContent xmlns:mc="http://schemas.openxmlformats.org/markup-compatibility/2006">
          <mc:Choice Requires="x14">
            <control shapeId="22573" r:id="rId5" name="Button 45">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2" id="{4B29D437-0FE8-485B-A018-F24F40C58EDE}">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31" id="{B76FA0D2-9F42-4785-BBDC-666A22B4F6B8}">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30" id="{3181F628-E6AA-4912-B0D8-9DAA69EA5568}">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29" id="{19AEA0DD-7D87-4572-A900-B5F2F4965B4C}">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 xmlns:xm="http://schemas.microsoft.com/office/excel/2006/main">
          <x14:cfRule type="iconSet" priority="27" id="{30968271-50AE-4768-8A3B-0293E6A397BA}">
            <x14:iconSet iconSet="3Symbols2" custom="1">
              <x14:cfvo type="percent">
                <xm:f>0</xm:f>
              </x14:cfvo>
              <x14:cfvo type="num">
                <xm:f>$H$37</xm:f>
              </x14:cfvo>
              <x14:cfvo type="num" gte="0">
                <xm:f>$H$38</xm:f>
              </x14:cfvo>
              <x14:cfIcon iconSet="3Symbols2" iconId="0"/>
              <x14:cfIcon iconSet="3Symbols2" iconId="2"/>
              <x14:cfIcon iconSet="3Symbols2" iconId="0"/>
            </x14:iconSet>
          </x14:cfRule>
          <xm:sqref>H36</xm:sqref>
        </x14:conditionalFormatting>
        <x14:conditionalFormatting xmlns:xm="http://schemas.microsoft.com/office/excel/2006/main">
          <x14:cfRule type="iconSet" priority="7" id="{CA7C82AB-3118-4325-BCE8-5E1447E6E070}">
            <x14:iconSet iconSet="3Symbols2" custom="1">
              <x14:cfvo type="percent">
                <xm:f>0</xm:f>
              </x14:cfvo>
              <x14:cfvo type="num">
                <xm:f>$E$30</xm:f>
              </x14:cfvo>
              <x14:cfvo type="formula">
                <xm:f>$E$34+$E$31</xm:f>
              </x14:cfvo>
              <x14:cfIcon iconSet="3Symbols2" iconId="0"/>
              <x14:cfIcon iconSet="3Symbols2" iconId="2"/>
              <x14:cfIcon iconSet="3Symbols2" iconId="0"/>
            </x14:iconSet>
          </x14:cfRule>
          <xm:sqref>E36</xm:sqref>
        </x14:conditionalFormatting>
        <x14:conditionalFormatting xmlns:xm="http://schemas.microsoft.com/office/excel/2006/main">
          <x14:cfRule type="iconSet" priority="4" id="{77A82260-69A5-4454-B1ED-0255910B896A}">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2" id="{68C7CD89-67E4-490F-9FC7-047C85934BBF}">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3" id="{2EED4B98-1ABA-4C20-8BB1-537497E3648A}">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1" id="{B714F6CE-977E-4659-A24F-F12613A514C5}">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63" id="{EE881D17-C882-4258-BFF9-4B5BBEF1D631}">
            <x14:iconSet iconSet="3Symbols2" custom="1">
              <x14:cfvo type="percent">
                <xm:f>0</xm:f>
              </x14:cfvo>
              <x14:cfvo type="formula">
                <xm:f>$C$35</xm:f>
              </x14:cfvo>
              <x14:cfvo type="formula" gte="0">
                <xm:f>$C$35</xm:f>
              </x14:cfvo>
              <x14:cfIcon iconSet="3Symbols2" iconId="0"/>
              <x14:cfIcon iconSet="3Symbols2" iconId="2"/>
              <x14:cfIcon iconSet="3Symbols2" iconId="0"/>
            </x14:iconSet>
          </x14:cfRule>
          <xm:sqref>E37</xm:sqref>
        </x14:conditionalFormatting>
        <x14:conditionalFormatting xmlns:xm="http://schemas.microsoft.com/office/excel/2006/main">
          <x14:cfRule type="iconSet" priority="64" id="{7D9D633B-CD22-4A44-9174-6BB2026CE202}">
            <x14:iconSet iconSet="3Symbols2" custom="1">
              <x14:cfvo type="percent">
                <xm:f>0</xm:f>
              </x14:cfvo>
              <x14:cfvo type="num">
                <xm:f>$E$32</xm:f>
              </x14:cfvo>
              <x14:cfvo type="formula">
                <xm:f>$C$36</xm:f>
              </x14:cfvo>
              <x14:cfIcon iconSet="3Symbols2" iconId="0"/>
              <x14:cfIcon iconSet="3Symbols2" iconId="2"/>
              <x14:cfIcon iconSet="3Symbols2" iconId="0"/>
            </x14:iconSet>
          </x14:cfRule>
          <xm:sqref>E35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B1:CI1440"/>
  <sheetViews>
    <sheetView showGridLines="0" zoomScaleNormal="100" workbookViewId="0"/>
  </sheetViews>
  <sheetFormatPr baseColWidth="10" defaultColWidth="10.85546875" defaultRowHeight="15" x14ac:dyDescent="0.25"/>
  <cols>
    <col min="1" max="1" width="3" style="11" customWidth="1"/>
    <col min="2" max="2" width="16.42578125" style="11" customWidth="1"/>
    <col min="3" max="5" width="15.7109375" style="11" customWidth="1"/>
    <col min="6" max="6" width="4" style="11" customWidth="1"/>
    <col min="7" max="7" width="12" style="11" bestFit="1" customWidth="1"/>
    <col min="8" max="10" width="10" style="11" customWidth="1"/>
    <col min="11" max="11" width="12" style="11" bestFit="1" customWidth="1"/>
    <col min="12" max="12" width="4.28515625" style="11" customWidth="1"/>
    <col min="13" max="13" width="15.7109375" style="11" customWidth="1"/>
    <col min="14" max="14" width="4.28515625" style="11" customWidth="1"/>
    <col min="15" max="15" width="23.140625" style="11" customWidth="1"/>
    <col min="16" max="17" width="12.140625" style="11" customWidth="1"/>
    <col min="18" max="18" width="15" style="11" customWidth="1"/>
    <col min="19" max="19" width="13.28515625" style="11" customWidth="1"/>
    <col min="20" max="20" width="13.85546875" style="11" customWidth="1"/>
    <col min="21" max="21" width="20.42578125" style="11" customWidth="1"/>
    <col min="22" max="23" width="9.28515625" style="11" customWidth="1"/>
    <col min="24" max="24" width="9.85546875" style="11" customWidth="1"/>
    <col min="25" max="25" width="10" style="11" customWidth="1"/>
    <col min="26" max="26" width="14.28515625" style="11" customWidth="1"/>
    <col min="27" max="27" width="10" style="11" customWidth="1"/>
    <col min="28" max="29" width="2.85546875" style="11" customWidth="1"/>
    <col min="30" max="30" width="21.42578125" style="11" customWidth="1"/>
    <col min="31" max="31" width="15" style="11" customWidth="1"/>
    <col min="32" max="32" width="12.42578125" style="11" bestFit="1" customWidth="1"/>
    <col min="33" max="33" width="11.42578125" style="11" customWidth="1"/>
    <col min="34" max="35" width="10.85546875" style="11"/>
    <col min="36" max="36" width="10.85546875" style="11" customWidth="1"/>
    <col min="37" max="37" width="12.85546875" style="11" customWidth="1"/>
    <col min="38" max="38" width="10.85546875" style="11"/>
    <col min="39" max="39" width="16.42578125" style="252" customWidth="1"/>
    <col min="40" max="44" width="10.85546875" style="252"/>
    <col min="45" max="45" width="10.85546875" style="252" customWidth="1"/>
    <col min="46" max="46" width="10.85546875" style="252"/>
    <col min="47" max="47" width="10.85546875" style="11"/>
    <col min="48" max="48" width="16.42578125" style="252" customWidth="1"/>
    <col min="49" max="52" width="10.85546875" style="252"/>
    <col min="53" max="66" width="10.85546875" style="11"/>
    <col min="67" max="67" width="15.28515625" style="11" bestFit="1" customWidth="1"/>
    <col min="68" max="68" width="3.42578125" style="11" customWidth="1"/>
    <col min="69" max="69" width="15.7109375" style="252" customWidth="1"/>
    <col min="70" max="72" width="10.85546875" style="252"/>
    <col min="73" max="73" width="7.28515625" style="11" customWidth="1"/>
    <col min="74" max="76" width="15.7109375" style="11" customWidth="1"/>
    <col min="77" max="77" width="15.42578125" style="11" bestFit="1" customWidth="1"/>
    <col min="78" max="78" width="10.85546875" style="11"/>
    <col min="79" max="79" width="15.42578125" style="252" bestFit="1" customWidth="1"/>
    <col min="80" max="83" width="10.85546875" style="252"/>
    <col min="84" max="84" width="10.85546875" style="11"/>
    <col min="85" max="85" width="16.42578125" style="11" customWidth="1"/>
    <col min="86" max="87" width="15.7109375" style="11" customWidth="1"/>
    <col min="88" max="16384" width="10.85546875" style="11"/>
  </cols>
  <sheetData>
    <row r="1" spans="2:87" ht="15.75" thickBot="1" x14ac:dyDescent="0.3">
      <c r="M1" s="617" t="str">
        <f>IF(Fotometro!C26="OK", "", "ERROR: Revisar valor ingresado en hoja Fotometro; celda C22 y C23")</f>
        <v/>
      </c>
      <c r="AM1" s="663" t="s">
        <v>442</v>
      </c>
      <c r="AN1" s="663" t="s">
        <v>443</v>
      </c>
      <c r="AO1" s="664" t="s">
        <v>444</v>
      </c>
      <c r="AP1" s="664" t="s">
        <v>97</v>
      </c>
      <c r="AQ1" s="664" t="s">
        <v>98</v>
      </c>
      <c r="AR1" s="664" t="s">
        <v>447</v>
      </c>
      <c r="AS1" s="664" t="s">
        <v>448</v>
      </c>
      <c r="AT1" s="664" t="s">
        <v>449</v>
      </c>
      <c r="AV1" s="663" t="s">
        <v>442</v>
      </c>
      <c r="AW1" s="663" t="s">
        <v>443</v>
      </c>
      <c r="AX1" s="664" t="s">
        <v>444</v>
      </c>
      <c r="AY1" s="664" t="s">
        <v>97</v>
      </c>
      <c r="AZ1" s="664" t="s">
        <v>98</v>
      </c>
      <c r="BB1" s="318" t="s">
        <v>250</v>
      </c>
      <c r="BC1" s="318" t="s">
        <v>252</v>
      </c>
      <c r="BD1" s="318" t="s">
        <v>251</v>
      </c>
      <c r="BE1" s="318" t="s">
        <v>97</v>
      </c>
      <c r="BF1" s="322" t="s">
        <v>254</v>
      </c>
      <c r="BH1" s="318" t="s">
        <v>250</v>
      </c>
      <c r="BI1" s="318" t="s">
        <v>35</v>
      </c>
      <c r="BJ1" s="318" t="s">
        <v>251</v>
      </c>
      <c r="BK1" s="318" t="s">
        <v>97</v>
      </c>
      <c r="BL1" s="318" t="s">
        <v>253</v>
      </c>
      <c r="BQ1" s="11"/>
      <c r="BR1" s="11"/>
      <c r="BS1" s="11"/>
      <c r="BT1" s="11"/>
      <c r="BW1" s="323">
        <f>BO4</f>
        <v>46128.803472222222</v>
      </c>
      <c r="CA1" s="314"/>
      <c r="CB1" s="311"/>
      <c r="CC1" s="312"/>
      <c r="CD1" s="11"/>
      <c r="CE1" s="11"/>
      <c r="CF1" s="317"/>
      <c r="CG1" s="323">
        <f>BO3</f>
        <v>46128.717361111114</v>
      </c>
      <c r="CH1" s="323">
        <f>BO4</f>
        <v>46128.803472222222</v>
      </c>
      <c r="CI1" s="307"/>
    </row>
    <row r="2" spans="2:87" ht="15.75" customHeight="1" thickBot="1" x14ac:dyDescent="0.3">
      <c r="B2" s="993" t="s">
        <v>44</v>
      </c>
      <c r="C2" s="994"/>
      <c r="D2" s="994"/>
      <c r="E2" s="995"/>
      <c r="F2" s="290"/>
      <c r="G2" s="1002" t="s">
        <v>208</v>
      </c>
      <c r="H2" s="1003"/>
      <c r="I2" s="1003"/>
      <c r="J2" s="1003"/>
      <c r="K2" s="1004"/>
      <c r="L2" s="457"/>
      <c r="M2" s="458"/>
      <c r="O2" s="990" t="s">
        <v>255</v>
      </c>
      <c r="P2" s="991"/>
      <c r="Q2" s="991"/>
      <c r="R2" s="991"/>
      <c r="S2" s="991"/>
      <c r="T2" s="991"/>
      <c r="U2" s="992"/>
      <c r="X2" s="984" t="s">
        <v>257</v>
      </c>
      <c r="Y2" s="985"/>
      <c r="Z2" s="985"/>
      <c r="AA2" s="986"/>
      <c r="AB2" s="74"/>
      <c r="AD2" s="611" t="s">
        <v>223</v>
      </c>
      <c r="AE2" s="611" t="s">
        <v>42</v>
      </c>
      <c r="AF2"/>
      <c r="AG2" s="133"/>
      <c r="AH2"/>
      <c r="AI2"/>
      <c r="AJ2"/>
      <c r="AM2" s="446">
        <v>46128.717361111114</v>
      </c>
      <c r="AN2" s="447">
        <v>1</v>
      </c>
      <c r="AO2" s="447">
        <v>0</v>
      </c>
      <c r="AP2" s="447" t="s">
        <v>456</v>
      </c>
      <c r="AQ2" s="447">
        <v>-4.6830730000000003</v>
      </c>
      <c r="AR2" s="447">
        <v>133476</v>
      </c>
      <c r="AS2" s="447">
        <v>111734</v>
      </c>
      <c r="AT2" s="447">
        <v>22.172000000000001</v>
      </c>
      <c r="AV2" s="446">
        <v>46128.717361111114</v>
      </c>
      <c r="AW2" s="447">
        <v>1</v>
      </c>
      <c r="AX2" s="447">
        <v>0</v>
      </c>
      <c r="AY2" s="447" t="s">
        <v>456</v>
      </c>
      <c r="AZ2" s="447">
        <v>0</v>
      </c>
      <c r="BB2" s="74" t="str">
        <f>IFERROR((AO2*10)+AP2, "--")</f>
        <v>--</v>
      </c>
      <c r="BC2" s="11">
        <f>AQ2</f>
        <v>-4.6830730000000003</v>
      </c>
      <c r="BD2" s="319">
        <v>1</v>
      </c>
      <c r="BE2" s="74">
        <v>1</v>
      </c>
      <c r="BF2" s="324">
        <f>IFERROR(VLOOKUP(BD2, $BB$2:$BC$300, 2, FALSE), "---")</f>
        <v>6.9139999999999993E-2</v>
      </c>
      <c r="BH2" s="74" t="str">
        <f>IFERROR((AX2*10)+AY2, "--")</f>
        <v>--</v>
      </c>
      <c r="BI2" s="313">
        <f>AZ2</f>
        <v>0</v>
      </c>
      <c r="BJ2" s="319">
        <v>1</v>
      </c>
      <c r="BK2" s="74">
        <v>1</v>
      </c>
      <c r="BL2" s="313">
        <f>IFERROR(VLOOKUP(BJ2, $BH$2:$BI$300, 2, FALSE), "---")</f>
        <v>0</v>
      </c>
      <c r="BN2" s="325" t="s">
        <v>230</v>
      </c>
      <c r="BO2" s="326">
        <f>AD5</f>
        <v>46128.717361111114</v>
      </c>
      <c r="BQ2" s="305"/>
      <c r="BR2" s="11"/>
      <c r="BS2" s="11"/>
      <c r="BT2" s="11"/>
      <c r="BW2" s="320">
        <v>6.9444444444444447E-4</v>
      </c>
      <c r="CA2" s="314"/>
      <c r="CB2" s="311"/>
      <c r="CC2" s="312"/>
      <c r="CD2" s="11"/>
      <c r="CE2" s="11"/>
      <c r="CG2" s="327" t="e">
        <f>MATCH(CG1,CA1:CA5600, 1)</f>
        <v>#N/A</v>
      </c>
      <c r="CH2" s="306" t="e">
        <f>MATCH(CH1,CA1:CA5600, 1)</f>
        <v>#N/A</v>
      </c>
      <c r="CI2" s="328" t="e">
        <f>CH2+2+CI7</f>
        <v>#N/A</v>
      </c>
    </row>
    <row r="3" spans="2:87" ht="15.75" customHeight="1" thickBot="1" x14ac:dyDescent="0.3">
      <c r="B3" s="996"/>
      <c r="C3" s="997"/>
      <c r="D3" s="997"/>
      <c r="E3" s="998"/>
      <c r="F3" s="290"/>
      <c r="G3" s="1014" t="s">
        <v>459</v>
      </c>
      <c r="H3" s="1015"/>
      <c r="I3" s="1015"/>
      <c r="J3" s="1015"/>
      <c r="K3" s="1016"/>
      <c r="M3" s="459"/>
      <c r="O3" s="567" t="s">
        <v>126</v>
      </c>
      <c r="P3" s="568" t="s">
        <v>68</v>
      </c>
      <c r="Q3" s="569">
        <f>P4</f>
        <v>17</v>
      </c>
      <c r="R3" s="569">
        <f>Q3+1</f>
        <v>18</v>
      </c>
      <c r="S3" s="569">
        <f>R3+1</f>
        <v>19</v>
      </c>
      <c r="T3" s="569">
        <f>S3+1</f>
        <v>20</v>
      </c>
      <c r="U3" s="570"/>
      <c r="X3" s="987" t="s">
        <v>466</v>
      </c>
      <c r="Y3" s="988"/>
      <c r="Z3" s="988"/>
      <c r="AA3" s="989"/>
      <c r="AB3" s="74"/>
      <c r="AD3" s="612" t="s">
        <v>212</v>
      </c>
      <c r="AE3" s="612" t="s">
        <v>211</v>
      </c>
      <c r="AF3"/>
      <c r="AG3"/>
      <c r="AH3"/>
      <c r="AI3"/>
      <c r="AJ3"/>
      <c r="AM3" s="446">
        <v>46128.717361111114</v>
      </c>
      <c r="AN3" s="447">
        <v>1</v>
      </c>
      <c r="AO3" s="447">
        <v>0</v>
      </c>
      <c r="AP3" s="447" t="s">
        <v>456</v>
      </c>
      <c r="AQ3" s="447">
        <v>0.40325699999999998</v>
      </c>
      <c r="AR3" s="447">
        <v>133457</v>
      </c>
      <c r="AS3" s="447">
        <v>111720</v>
      </c>
      <c r="AT3" s="447">
        <v>22.18</v>
      </c>
      <c r="AV3" s="446">
        <v>46128.717361111114</v>
      </c>
      <c r="AW3" s="447">
        <v>1</v>
      </c>
      <c r="AX3" s="447">
        <v>0</v>
      </c>
      <c r="AY3" s="447" t="s">
        <v>456</v>
      </c>
      <c r="AZ3" s="447">
        <v>0</v>
      </c>
      <c r="BB3" s="74" t="str">
        <f t="shared" ref="BB3:BB66" si="0">IFERROR((AO3*10)+AP3, "--")</f>
        <v>--</v>
      </c>
      <c r="BC3" s="11">
        <f t="shared" ref="BC3:BC66" si="1">AQ3</f>
        <v>0.40325699999999998</v>
      </c>
      <c r="BD3" s="319">
        <v>2</v>
      </c>
      <c r="BE3" s="74">
        <v>2</v>
      </c>
      <c r="BF3" s="324">
        <f t="shared" ref="BF3:BF66" si="2">IFERROR(VLOOKUP(BD3, $BB$2:$BC$300, 2, FALSE), "---")</f>
        <v>-0.129048</v>
      </c>
      <c r="BH3" s="74" t="str">
        <f t="shared" ref="BH3:BH66" si="3">IFERROR((AX3*10)+AY3, "--")</f>
        <v>--</v>
      </c>
      <c r="BI3" s="313">
        <f t="shared" ref="BI3:BI66" si="4">AZ3</f>
        <v>0</v>
      </c>
      <c r="BJ3" s="319">
        <v>2</v>
      </c>
      <c r="BK3" s="74">
        <v>2</v>
      </c>
      <c r="BL3" s="313">
        <f t="shared" ref="BL3:BL66" si="5">IFERROR(VLOOKUP(BJ3, $BH$2:$BI$300, 2, FALSE), "---")</f>
        <v>0</v>
      </c>
      <c r="BN3" s="329" t="s">
        <v>229</v>
      </c>
      <c r="BO3" s="330">
        <f>MIN(AD5:AD300)</f>
        <v>46128.717361111114</v>
      </c>
      <c r="BQ3" s="305"/>
      <c r="BR3" s="11"/>
      <c r="BS3" s="11"/>
      <c r="BT3" s="11"/>
      <c r="BV3" s="331">
        <f>BO3</f>
        <v>46128.717361111114</v>
      </c>
      <c r="BW3" s="332">
        <f>BW1+BW2</f>
        <v>46128.804166666669</v>
      </c>
      <c r="BX3" s="308"/>
      <c r="CA3" s="314"/>
      <c r="CB3" s="311"/>
      <c r="CC3" s="312"/>
      <c r="CD3" s="11"/>
      <c r="CE3" s="11"/>
      <c r="CG3" s="333" t="e">
        <f>INDEX(CA1:CA5600, (CG2+CG7), 1)</f>
        <v>#N/A</v>
      </c>
      <c r="CH3" s="332" t="e">
        <f>INDEX(CA1:CA5600, CH2, 1)</f>
        <v>#N/A</v>
      </c>
      <c r="CI3" s="333" t="e">
        <f>INDEX(CA1:CA5600, CI2, 1)</f>
        <v>#N/A</v>
      </c>
    </row>
    <row r="4" spans="2:87" ht="15.75" customHeight="1" thickBot="1" x14ac:dyDescent="0.3">
      <c r="B4" s="996"/>
      <c r="C4" s="997"/>
      <c r="D4" s="997"/>
      <c r="E4" s="998"/>
      <c r="F4" s="290"/>
      <c r="G4" s="447"/>
      <c r="H4" s="462"/>
      <c r="M4" s="459"/>
      <c r="O4" s="571" t="s">
        <v>124</v>
      </c>
      <c r="P4" s="78">
        <f>MIN(AF5:AF150)</f>
        <v>17</v>
      </c>
      <c r="Q4" s="572">
        <f>IF(ISNUMBER(AG4), MIN(AG5:AG300), "-")</f>
        <v>21.928999999999998</v>
      </c>
      <c r="R4" s="572">
        <f>IF(ISNUMBER(AH4), MIN(AH5:AH300), "-")</f>
        <v>21.919</v>
      </c>
      <c r="S4" s="572">
        <f>IF(ISNUMBER(AI4), MIN(AI5:AI300), "-")</f>
        <v>21.914999999999999</v>
      </c>
      <c r="T4" s="572" t="str">
        <f>IF(ISNUMBER(AJ4), MIN(AJ5:AJ300), "-")</f>
        <v>-</v>
      </c>
      <c r="U4" s="573" t="s">
        <v>129</v>
      </c>
      <c r="AA4" s="293"/>
      <c r="AB4" s="293"/>
      <c r="AD4" s="613" t="s">
        <v>210</v>
      </c>
      <c r="AE4" s="614" t="s">
        <v>210</v>
      </c>
      <c r="AF4" s="656"/>
      <c r="AG4" s="616">
        <f>IFERROR(AVERAGE(AG5:AG300), "-")</f>
        <v>22.067113924050638</v>
      </c>
      <c r="AH4" s="616">
        <f>IFERROR(AVERAGE(AH5:AH300), "-")</f>
        <v>21.973584158415839</v>
      </c>
      <c r="AI4" s="616">
        <f>IFERROR(AVERAGE(AI5:AI300), "-")</f>
        <v>21.939866666666664</v>
      </c>
      <c r="AJ4" s="616" t="str">
        <f>IFERROR(AVERAGE(AJ5:AJ300), "-")</f>
        <v>-</v>
      </c>
      <c r="AK4" s="108" t="s">
        <v>74</v>
      </c>
      <c r="AM4" s="446">
        <v>46128.718055555553</v>
      </c>
      <c r="AN4" s="447">
        <v>1</v>
      </c>
      <c r="AO4" s="447">
        <v>0</v>
      </c>
      <c r="AP4" s="447" t="s">
        <v>456</v>
      </c>
      <c r="AQ4" s="447">
        <v>-0.398843</v>
      </c>
      <c r="AR4" s="447">
        <v>133444</v>
      </c>
      <c r="AS4" s="447">
        <v>111711</v>
      </c>
      <c r="AT4" s="447">
        <v>22.187000000000001</v>
      </c>
      <c r="AV4" s="448">
        <v>46128.718055555553</v>
      </c>
      <c r="AW4" s="449">
        <v>1</v>
      </c>
      <c r="AX4" s="450">
        <v>0</v>
      </c>
      <c r="AY4" s="450" t="s">
        <v>456</v>
      </c>
      <c r="AZ4" s="451">
        <v>0</v>
      </c>
      <c r="BB4" s="74" t="str">
        <f t="shared" si="0"/>
        <v>--</v>
      </c>
      <c r="BC4" s="11">
        <f t="shared" si="1"/>
        <v>-0.398843</v>
      </c>
      <c r="BD4" s="319">
        <v>3</v>
      </c>
      <c r="BE4" s="74">
        <v>3</v>
      </c>
      <c r="BF4" s="324">
        <f t="shared" si="2"/>
        <v>-0.21660799999999999</v>
      </c>
      <c r="BH4" s="74" t="str">
        <f t="shared" si="3"/>
        <v>--</v>
      </c>
      <c r="BI4" s="313">
        <f t="shared" si="4"/>
        <v>0</v>
      </c>
      <c r="BJ4" s="319">
        <v>3</v>
      </c>
      <c r="BK4" s="74">
        <v>3</v>
      </c>
      <c r="BL4" s="313">
        <f t="shared" si="5"/>
        <v>0</v>
      </c>
      <c r="BN4" s="334" t="s">
        <v>228</v>
      </c>
      <c r="BO4" s="330">
        <f>MAX(AD5:AD300)</f>
        <v>46128.803472222222</v>
      </c>
      <c r="BQ4" s="305"/>
      <c r="BR4" s="11"/>
      <c r="BS4" s="11"/>
      <c r="BT4" s="11"/>
      <c r="BV4" s="335" t="e">
        <f>MATCH(BV3,BQ2:BQ2800, 1)</f>
        <v>#N/A</v>
      </c>
      <c r="BW4" s="306" t="e">
        <f>MATCH(BW3,BQ2:BQ2800, 1)</f>
        <v>#N/A</v>
      </c>
      <c r="BX4" s="306" t="e">
        <f>BW4+1</f>
        <v>#N/A</v>
      </c>
      <c r="CA4" s="314"/>
      <c r="CB4" s="311"/>
      <c r="CC4" s="312"/>
      <c r="CD4" s="11"/>
      <c r="CE4" s="11"/>
      <c r="CG4" s="336" t="e">
        <f>CG2+CG7</f>
        <v>#N/A</v>
      </c>
    </row>
    <row r="5" spans="2:87" ht="15.75" customHeight="1" thickBot="1" x14ac:dyDescent="0.3">
      <c r="B5" s="996"/>
      <c r="C5" s="997"/>
      <c r="D5" s="997"/>
      <c r="E5" s="998"/>
      <c r="F5" s="290"/>
      <c r="G5" s="512" t="s">
        <v>2</v>
      </c>
      <c r="H5" s="513" t="s">
        <v>54</v>
      </c>
      <c r="I5" s="513" t="s">
        <v>35</v>
      </c>
      <c r="J5" s="513" t="s">
        <v>54</v>
      </c>
      <c r="K5" s="525" t="s">
        <v>8</v>
      </c>
      <c r="M5" s="459"/>
      <c r="O5" s="571" t="s">
        <v>125</v>
      </c>
      <c r="P5" s="78">
        <f>MAX(AF5:AF150)</f>
        <v>18</v>
      </c>
      <c r="Q5" s="574">
        <f>IF(ISNUMBER(AG4), MAX(AG5:AG300), "-")</f>
        <v>22.204999999999998</v>
      </c>
      <c r="R5" s="574">
        <f>IF(ISNUMBER(AH4), MAX(AH5:AH300), "-")</f>
        <v>22.007000000000001</v>
      </c>
      <c r="S5" s="574">
        <f>IF(ISNUMBER(AI4), MAX(AI5:AI300), "-")</f>
        <v>21.974</v>
      </c>
      <c r="T5" s="574" t="str">
        <f>IF(ISNUMBER(AJ4), MAX(AJ5:AJ300), "-")</f>
        <v>-</v>
      </c>
      <c r="U5" s="575" t="s">
        <v>130</v>
      </c>
      <c r="X5" s="984" t="s">
        <v>258</v>
      </c>
      <c r="Y5" s="985"/>
      <c r="Z5" s="985"/>
      <c r="AA5" s="986"/>
      <c r="AC5" s="462"/>
      <c r="AD5" s="615">
        <f t="shared" ref="AD5" si="6">IF(AM2="", "-", AM2)</f>
        <v>46128.717361111114</v>
      </c>
      <c r="AE5" s="73">
        <f t="shared" ref="AE5" si="7">IF(AT2="", "-", AT2)</f>
        <v>22.172000000000001</v>
      </c>
      <c r="AF5" s="608">
        <f>IF(ISNUMBER(AE5), HOUR(AD5), "-")</f>
        <v>17</v>
      </c>
      <c r="AG5" s="609">
        <f t="shared" ref="AG5:AG68" si="8">IF(AF5=$Q$3, AE5, "-")</f>
        <v>22.172000000000001</v>
      </c>
      <c r="AH5" s="609" t="str">
        <f t="shared" ref="AH5:AH68" si="9">IF(AF5=$R$3, AE5, "-")</f>
        <v>-</v>
      </c>
      <c r="AI5" s="609" t="str">
        <f t="shared" ref="AI5:AI68" si="10">IF(AF5=$S$3, AE5, "-")</f>
        <v>-</v>
      </c>
      <c r="AJ5" s="609" t="str">
        <f t="shared" ref="AJ5:AJ68" si="11">IF(AF5=$T$3, AE5, "-")</f>
        <v>-</v>
      </c>
      <c r="AK5" s="610" t="s">
        <v>128</v>
      </c>
      <c r="AM5" s="446">
        <v>46128.718055555553</v>
      </c>
      <c r="AN5" s="447">
        <v>1</v>
      </c>
      <c r="AO5" s="447">
        <v>0</v>
      </c>
      <c r="AP5" s="447" t="s">
        <v>456</v>
      </c>
      <c r="AQ5" s="447">
        <v>0.28584799999999999</v>
      </c>
      <c r="AR5" s="447">
        <v>133440</v>
      </c>
      <c r="AS5" s="447">
        <v>111709</v>
      </c>
      <c r="AT5" s="447">
        <v>22.193000000000001</v>
      </c>
      <c r="AV5" s="448">
        <v>46128.718055555553</v>
      </c>
      <c r="AW5" s="449">
        <v>1</v>
      </c>
      <c r="AX5" s="450">
        <v>0</v>
      </c>
      <c r="AY5" s="450" t="s">
        <v>456</v>
      </c>
      <c r="AZ5" s="451">
        <v>0</v>
      </c>
      <c r="BB5" s="74" t="str">
        <f t="shared" si="0"/>
        <v>--</v>
      </c>
      <c r="BC5" s="11">
        <f t="shared" si="1"/>
        <v>0.28584799999999999</v>
      </c>
      <c r="BD5" s="319">
        <v>4</v>
      </c>
      <c r="BE5" s="74">
        <v>4</v>
      </c>
      <c r="BF5" s="324">
        <f t="shared" si="2"/>
        <v>0.15210000000000001</v>
      </c>
      <c r="BH5" s="74" t="str">
        <f t="shared" si="3"/>
        <v>--</v>
      </c>
      <c r="BI5" s="313">
        <f t="shared" si="4"/>
        <v>0</v>
      </c>
      <c r="BJ5" s="319">
        <v>4</v>
      </c>
      <c r="BK5" s="74">
        <v>4</v>
      </c>
      <c r="BL5" s="313">
        <f t="shared" si="5"/>
        <v>0</v>
      </c>
      <c r="BQ5" s="305"/>
      <c r="BR5" s="11"/>
      <c r="BS5" s="11"/>
      <c r="BT5" s="11"/>
      <c r="BV5" s="337" t="e">
        <f>INDEX(BQ2:BR2800, BV4, 1)</f>
        <v>#N/A</v>
      </c>
      <c r="BW5" s="332" t="e">
        <f>INDEX(BQ2:BQ2800, BW4, 1)</f>
        <v>#N/A</v>
      </c>
      <c r="BX5" s="333" t="e">
        <f>INDEX(BQ2:BQ2800, BX4, 1)</f>
        <v>#N/A</v>
      </c>
      <c r="CA5" s="314"/>
      <c r="CB5" s="311"/>
      <c r="CC5" s="312"/>
      <c r="CD5" s="11"/>
      <c r="CE5" s="11"/>
      <c r="CG5" s="332" t="e">
        <f>INDEX(CA1:CA5600, (CG2+0), 1)</f>
        <v>#N/A</v>
      </c>
      <c r="CI5" s="332" t="e">
        <f>INDEX(CA1:CA5600, CH2, 1)</f>
        <v>#N/A</v>
      </c>
    </row>
    <row r="6" spans="2:87" ht="15" customHeight="1" thickBot="1" x14ac:dyDescent="0.3">
      <c r="B6" s="996"/>
      <c r="C6" s="997"/>
      <c r="D6" s="997"/>
      <c r="E6" s="998"/>
      <c r="F6" s="290"/>
      <c r="G6" s="626">
        <f>AVERAGE(BD_Ciclos!C15:C22)</f>
        <v>5.587750000000001E-2</v>
      </c>
      <c r="H6" s="627">
        <f>_xlfn.STDEV.S(BD_Ciclos!C15:C22)</f>
        <v>0.25331237077568874</v>
      </c>
      <c r="I6" s="627">
        <f>AVERAGE(BD_Ciclos!E15:E22)</f>
        <v>0.125</v>
      </c>
      <c r="J6" s="628">
        <f>_xlfn.STDEV.S(BD_Ciclos!E15:E22)</f>
        <v>0.35355339059327379</v>
      </c>
      <c r="K6" s="629">
        <f t="shared" ref="K6:K17" si="12">I6-G6</f>
        <v>6.912249999999999E-2</v>
      </c>
      <c r="M6" s="466"/>
      <c r="O6" s="576"/>
      <c r="P6" s="577"/>
      <c r="Q6" s="578">
        <f>IFERROR(Q5-Q4, "-")</f>
        <v>0.2759999999999998</v>
      </c>
      <c r="R6" s="578">
        <f>IFERROR(R5-R4, "-")</f>
        <v>8.8000000000000966E-2</v>
      </c>
      <c r="S6" s="578">
        <f>IFERROR(S5-S4, "-")</f>
        <v>5.9000000000001052E-2</v>
      </c>
      <c r="T6" s="578" t="str">
        <f>IFERROR(T5-T4, "-")</f>
        <v>-</v>
      </c>
      <c r="U6" s="579" t="s">
        <v>131</v>
      </c>
      <c r="X6" s="987" t="s">
        <v>457</v>
      </c>
      <c r="Y6" s="988"/>
      <c r="Z6" s="988"/>
      <c r="AA6" s="989"/>
      <c r="AD6" s="615">
        <f t="shared" ref="AD6:AD69" si="13">IF(AM3="", "-", AM3)</f>
        <v>46128.717361111114</v>
      </c>
      <c r="AE6" s="73">
        <f t="shared" ref="AE6:AE69" si="14">IF(AT3="", "-", AT3)</f>
        <v>22.18</v>
      </c>
      <c r="AF6" s="608">
        <f t="shared" ref="AF6:AF69" si="15">IF(ISNUMBER(AE6), HOUR(AD6), "-")</f>
        <v>17</v>
      </c>
      <c r="AG6" s="609">
        <f t="shared" si="8"/>
        <v>22.18</v>
      </c>
      <c r="AH6" s="609" t="str">
        <f t="shared" si="9"/>
        <v>-</v>
      </c>
      <c r="AI6" s="609" t="str">
        <f t="shared" si="10"/>
        <v>-</v>
      </c>
      <c r="AJ6" s="609" t="str">
        <f t="shared" si="11"/>
        <v>-</v>
      </c>
      <c r="AM6" s="446">
        <v>46128.71875</v>
      </c>
      <c r="AN6" s="447">
        <v>1</v>
      </c>
      <c r="AO6" s="447">
        <v>0</v>
      </c>
      <c r="AP6" s="447" t="s">
        <v>456</v>
      </c>
      <c r="AQ6" s="447">
        <v>-0.103746</v>
      </c>
      <c r="AR6" s="447">
        <v>133443</v>
      </c>
      <c r="AS6" s="447">
        <v>111712</v>
      </c>
      <c r="AT6" s="447">
        <v>22.196000000000002</v>
      </c>
      <c r="AV6" s="448">
        <v>46128.71875</v>
      </c>
      <c r="AW6" s="449">
        <v>1</v>
      </c>
      <c r="AX6" s="450">
        <v>0</v>
      </c>
      <c r="AY6" s="450" t="s">
        <v>456</v>
      </c>
      <c r="AZ6" s="451">
        <v>0</v>
      </c>
      <c r="BB6" s="74" t="str">
        <f t="shared" si="0"/>
        <v>--</v>
      </c>
      <c r="BC6" s="11">
        <f t="shared" si="1"/>
        <v>-0.103746</v>
      </c>
      <c r="BD6" s="319">
        <v>5</v>
      </c>
      <c r="BE6" s="74">
        <v>5</v>
      </c>
      <c r="BF6" s="324">
        <f t="shared" si="2"/>
        <v>0.10366400000000001</v>
      </c>
      <c r="BH6" s="74" t="str">
        <f t="shared" si="3"/>
        <v>--</v>
      </c>
      <c r="BI6" s="313">
        <f t="shared" si="4"/>
        <v>0</v>
      </c>
      <c r="BJ6" s="319">
        <v>5</v>
      </c>
      <c r="BK6" s="74">
        <v>5</v>
      </c>
      <c r="BL6" s="313">
        <f t="shared" si="5"/>
        <v>0</v>
      </c>
      <c r="BQ6" s="305"/>
      <c r="BR6" s="11"/>
      <c r="BS6" s="11"/>
      <c r="BT6" s="11"/>
      <c r="BV6" s="328" t="e">
        <f>BV4+1</f>
        <v>#N/A</v>
      </c>
      <c r="BX6" s="328" t="e">
        <f>BX4+1</f>
        <v>#N/A</v>
      </c>
      <c r="CA6" s="314"/>
      <c r="CB6" s="311"/>
      <c r="CC6" s="312"/>
      <c r="CD6" s="11"/>
      <c r="CE6" s="11"/>
      <c r="CG6" s="338" t="e">
        <f>CG1-CG5</f>
        <v>#N/A</v>
      </c>
      <c r="CI6" s="338" t="e">
        <f>CH1-CI5</f>
        <v>#N/A</v>
      </c>
    </row>
    <row r="7" spans="2:87" ht="15.75" customHeight="1" thickBot="1" x14ac:dyDescent="0.3">
      <c r="B7" s="996"/>
      <c r="C7" s="997"/>
      <c r="D7" s="997"/>
      <c r="E7" s="998"/>
      <c r="F7" s="290"/>
      <c r="G7" s="630">
        <f>AVERAGE(BD_Ciclos!C23:C30)</f>
        <v>44.281229375000002</v>
      </c>
      <c r="H7" s="631">
        <f>_xlfn.STDEV.S(BD_Ciclos!C23:C30)</f>
        <v>0.29752709856940024</v>
      </c>
      <c r="I7" s="631">
        <f>AVERAGE(BD_Ciclos!E23:E30)</f>
        <v>44.625</v>
      </c>
      <c r="J7" s="632">
        <f>_xlfn.STDEV.S(BD_Ciclos!E23:E30)</f>
        <v>0.51754916950676566</v>
      </c>
      <c r="K7" s="585">
        <f t="shared" si="12"/>
        <v>0.34377062499999766</v>
      </c>
      <c r="N7" s="467"/>
      <c r="AD7" s="615">
        <f t="shared" si="13"/>
        <v>46128.718055555553</v>
      </c>
      <c r="AE7" s="73">
        <f t="shared" si="14"/>
        <v>22.187000000000001</v>
      </c>
      <c r="AF7" s="608">
        <f t="shared" si="15"/>
        <v>17</v>
      </c>
      <c r="AG7" s="609">
        <f t="shared" si="8"/>
        <v>22.187000000000001</v>
      </c>
      <c r="AH7" s="609" t="str">
        <f t="shared" si="9"/>
        <v>-</v>
      </c>
      <c r="AI7" s="609" t="str">
        <f t="shared" si="10"/>
        <v>-</v>
      </c>
      <c r="AJ7" s="609" t="str">
        <f t="shared" si="11"/>
        <v>-</v>
      </c>
      <c r="AK7" s="247"/>
      <c r="AM7" s="446">
        <v>46128.71875</v>
      </c>
      <c r="AN7" s="447">
        <v>1</v>
      </c>
      <c r="AO7" s="447">
        <v>0</v>
      </c>
      <c r="AP7" s="447" t="s">
        <v>456</v>
      </c>
      <c r="AQ7" s="447">
        <v>-0.13829900000000001</v>
      </c>
      <c r="AR7" s="447">
        <v>133439</v>
      </c>
      <c r="AS7" s="447">
        <v>111708</v>
      </c>
      <c r="AT7" s="447">
        <v>22.2</v>
      </c>
      <c r="AV7" s="448">
        <v>46128.71875</v>
      </c>
      <c r="AW7" s="449">
        <v>1</v>
      </c>
      <c r="AX7" s="450">
        <v>0</v>
      </c>
      <c r="AY7" s="450" t="s">
        <v>456</v>
      </c>
      <c r="AZ7" s="451">
        <v>0</v>
      </c>
      <c r="BB7" s="74" t="str">
        <f t="shared" si="0"/>
        <v>--</v>
      </c>
      <c r="BC7" s="11">
        <f t="shared" si="1"/>
        <v>-0.13829900000000001</v>
      </c>
      <c r="BD7" s="319">
        <v>6</v>
      </c>
      <c r="BE7" s="74">
        <v>6</v>
      </c>
      <c r="BF7" s="324">
        <f t="shared" si="2"/>
        <v>0.36404500000000001</v>
      </c>
      <c r="BH7" s="74" t="str">
        <f t="shared" si="3"/>
        <v>--</v>
      </c>
      <c r="BI7" s="313">
        <f t="shared" si="4"/>
        <v>0</v>
      </c>
      <c r="BJ7" s="319">
        <v>6</v>
      </c>
      <c r="BK7" s="74">
        <v>6</v>
      </c>
      <c r="BL7" s="313">
        <f t="shared" si="5"/>
        <v>1</v>
      </c>
      <c r="BQ7" s="305"/>
      <c r="BR7" s="11"/>
      <c r="BS7" s="11"/>
      <c r="BT7" s="11"/>
      <c r="BW7" s="307"/>
      <c r="CA7" s="314"/>
      <c r="CB7" s="311"/>
      <c r="CC7" s="312"/>
      <c r="CD7" s="11"/>
      <c r="CE7" s="11"/>
      <c r="CG7" s="306" t="e">
        <f>IF(CG6=0, -1, 0)</f>
        <v>#N/A</v>
      </c>
      <c r="CI7" s="306" t="e">
        <f>IF(CI6=0, -1, 0)</f>
        <v>#N/A</v>
      </c>
    </row>
    <row r="8" spans="2:87" ht="15.75" customHeight="1" x14ac:dyDescent="0.25">
      <c r="B8" s="996"/>
      <c r="C8" s="997"/>
      <c r="D8" s="997"/>
      <c r="E8" s="998"/>
      <c r="F8" s="290"/>
      <c r="G8" s="630">
        <f>AVERAGE(BD_Ciclos!C31:C38)</f>
        <v>91.345969625000009</v>
      </c>
      <c r="H8" s="631">
        <f>_xlfn.STDEV.S(BD_Ciclos!C31:C38)</f>
        <v>0.22445083683956718</v>
      </c>
      <c r="I8" s="631">
        <f>AVERAGE(BD_Ciclos!E31:E38)</f>
        <v>91</v>
      </c>
      <c r="J8" s="632">
        <f>_xlfn.STDEV.S(BD_Ciclos!E31:E38)</f>
        <v>0</v>
      </c>
      <c r="K8" s="585">
        <f t="shared" si="12"/>
        <v>-0.34596962500000927</v>
      </c>
      <c r="M8" s="533" t="s">
        <v>247</v>
      </c>
      <c r="N8" s="74"/>
      <c r="O8" s="1011" t="s">
        <v>122</v>
      </c>
      <c r="P8" s="1012"/>
      <c r="Q8" s="1012"/>
      <c r="R8" s="1013"/>
      <c r="S8" s="1011" t="s">
        <v>123</v>
      </c>
      <c r="T8" s="1012"/>
      <c r="U8" s="1012"/>
      <c r="V8" s="1013"/>
      <c r="Z8" s="469"/>
      <c r="AD8" s="615">
        <f t="shared" si="13"/>
        <v>46128.718055555553</v>
      </c>
      <c r="AE8" s="73">
        <f t="shared" si="14"/>
        <v>22.193000000000001</v>
      </c>
      <c r="AF8" s="608">
        <f t="shared" si="15"/>
        <v>17</v>
      </c>
      <c r="AG8" s="609">
        <f t="shared" si="8"/>
        <v>22.193000000000001</v>
      </c>
      <c r="AH8" s="609" t="str">
        <f t="shared" si="9"/>
        <v>-</v>
      </c>
      <c r="AI8" s="609" t="str">
        <f t="shared" si="10"/>
        <v>-</v>
      </c>
      <c r="AJ8" s="609" t="str">
        <f t="shared" si="11"/>
        <v>-</v>
      </c>
      <c r="AK8" s="247"/>
      <c r="AM8" s="446">
        <v>46128.719444444447</v>
      </c>
      <c r="AN8" s="447">
        <v>1</v>
      </c>
      <c r="AO8" s="447">
        <v>0</v>
      </c>
      <c r="AP8" s="447" t="s">
        <v>456</v>
      </c>
      <c r="AQ8" s="447">
        <v>-0.103753</v>
      </c>
      <c r="AR8" s="447">
        <v>133442</v>
      </c>
      <c r="AS8" s="447">
        <v>111711</v>
      </c>
      <c r="AT8" s="447">
        <v>22.202999999999999</v>
      </c>
      <c r="AV8" s="448">
        <v>46128.719444444447</v>
      </c>
      <c r="AW8" s="449">
        <v>1</v>
      </c>
      <c r="AX8" s="450">
        <v>0</v>
      </c>
      <c r="AY8" s="450" t="s">
        <v>456</v>
      </c>
      <c r="AZ8" s="451">
        <v>0</v>
      </c>
      <c r="BB8" s="74" t="str">
        <f t="shared" si="0"/>
        <v>--</v>
      </c>
      <c r="BC8" s="11">
        <f t="shared" si="1"/>
        <v>-0.103753</v>
      </c>
      <c r="BD8" s="319">
        <v>7</v>
      </c>
      <c r="BE8" s="74">
        <v>7</v>
      </c>
      <c r="BF8" s="324">
        <f t="shared" si="2"/>
        <v>-0.29019400000000001</v>
      </c>
      <c r="BH8" s="74" t="str">
        <f t="shared" si="3"/>
        <v>--</v>
      </c>
      <c r="BI8" s="313">
        <f t="shared" si="4"/>
        <v>0</v>
      </c>
      <c r="BJ8" s="319">
        <v>7</v>
      </c>
      <c r="BK8" s="74">
        <v>7</v>
      </c>
      <c r="BL8" s="313">
        <f t="shared" si="5"/>
        <v>0</v>
      </c>
      <c r="BQ8" s="305"/>
      <c r="BR8" s="11"/>
      <c r="BS8" s="11"/>
      <c r="BT8" s="11"/>
      <c r="CA8" s="314"/>
      <c r="CB8" s="311"/>
      <c r="CC8" s="312"/>
      <c r="CD8" s="11"/>
      <c r="CE8" s="11"/>
    </row>
    <row r="9" spans="2:87" ht="15.75" customHeight="1" x14ac:dyDescent="0.25">
      <c r="B9" s="996"/>
      <c r="C9" s="997"/>
      <c r="D9" s="997"/>
      <c r="E9" s="998"/>
      <c r="F9" s="290"/>
      <c r="G9" s="630">
        <f>AVERAGE(BD_Ciclos!C39:C46)</f>
        <v>133.83936174999999</v>
      </c>
      <c r="H9" s="631">
        <f>_xlfn.STDEV.S(BD_Ciclos!C39:C46)</f>
        <v>0.26247738450374908</v>
      </c>
      <c r="I9" s="631">
        <f>AVERAGE(BD_Ciclos!E39:E46)</f>
        <v>134.375</v>
      </c>
      <c r="J9" s="632">
        <f>_xlfn.STDEV.S(BD_Ciclos!E39:E46)</f>
        <v>0.51754916950676566</v>
      </c>
      <c r="K9" s="585">
        <f t="shared" si="12"/>
        <v>0.5356382500000052</v>
      </c>
      <c r="M9" s="534" t="str">
        <f>HojaOri</f>
        <v>Guest1</v>
      </c>
      <c r="N9" s="471"/>
      <c r="O9" s="580" t="s">
        <v>224</v>
      </c>
      <c r="P9" s="581" t="s">
        <v>41</v>
      </c>
      <c r="Q9" s="581" t="s">
        <v>225</v>
      </c>
      <c r="R9" s="582" t="s">
        <v>62</v>
      </c>
      <c r="S9" s="580" t="s">
        <v>226</v>
      </c>
      <c r="T9" s="581" t="s">
        <v>40</v>
      </c>
      <c r="U9" s="581" t="s">
        <v>227</v>
      </c>
      <c r="V9" s="582" t="s">
        <v>62</v>
      </c>
      <c r="Z9" s="459"/>
      <c r="AD9" s="615">
        <f t="shared" si="13"/>
        <v>46128.71875</v>
      </c>
      <c r="AE9" s="73">
        <f t="shared" si="14"/>
        <v>22.196000000000002</v>
      </c>
      <c r="AF9" s="608">
        <f t="shared" si="15"/>
        <v>17</v>
      </c>
      <c r="AG9" s="609">
        <f t="shared" si="8"/>
        <v>22.196000000000002</v>
      </c>
      <c r="AH9" s="609" t="str">
        <f t="shared" si="9"/>
        <v>-</v>
      </c>
      <c r="AI9" s="609" t="str">
        <f t="shared" si="10"/>
        <v>-</v>
      </c>
      <c r="AJ9" s="609" t="str">
        <f t="shared" si="11"/>
        <v>-</v>
      </c>
      <c r="AK9" s="247"/>
      <c r="AM9" s="446">
        <v>46128.719444444447</v>
      </c>
      <c r="AN9" s="447">
        <v>1</v>
      </c>
      <c r="AO9" s="447">
        <v>0</v>
      </c>
      <c r="AP9" s="447" t="s">
        <v>456</v>
      </c>
      <c r="AQ9" s="447">
        <v>-0.10835500000000001</v>
      </c>
      <c r="AR9" s="447">
        <v>133445</v>
      </c>
      <c r="AS9" s="447">
        <v>111713</v>
      </c>
      <c r="AT9" s="447">
        <v>22.204000000000001</v>
      </c>
      <c r="AV9" s="448">
        <v>46128.719444444447</v>
      </c>
      <c r="AW9" s="449">
        <v>1</v>
      </c>
      <c r="AX9" s="450">
        <v>0</v>
      </c>
      <c r="AY9" s="450" t="s">
        <v>456</v>
      </c>
      <c r="AZ9" s="451">
        <v>0</v>
      </c>
      <c r="BB9" s="74" t="str">
        <f t="shared" si="0"/>
        <v>--</v>
      </c>
      <c r="BC9" s="11">
        <f t="shared" si="1"/>
        <v>-0.10835500000000001</v>
      </c>
      <c r="BD9" s="319">
        <v>8</v>
      </c>
      <c r="BE9" s="74">
        <v>8</v>
      </c>
      <c r="BF9" s="324">
        <f t="shared" si="2"/>
        <v>0.39392100000000002</v>
      </c>
      <c r="BH9" s="74" t="str">
        <f t="shared" si="3"/>
        <v>--</v>
      </c>
      <c r="BI9" s="313">
        <f t="shared" si="4"/>
        <v>0</v>
      </c>
      <c r="BJ9" s="319">
        <v>8</v>
      </c>
      <c r="BK9" s="74">
        <v>8</v>
      </c>
      <c r="BL9" s="313">
        <f t="shared" si="5"/>
        <v>0</v>
      </c>
      <c r="BQ9" s="305"/>
      <c r="BR9" s="11"/>
      <c r="BS9" s="11"/>
      <c r="BT9" s="11"/>
      <c r="CA9" s="314"/>
      <c r="CB9" s="311"/>
      <c r="CC9" s="312"/>
      <c r="CD9" s="11"/>
      <c r="CE9" s="11"/>
    </row>
    <row r="10" spans="2:87" ht="15.75" customHeight="1" x14ac:dyDescent="0.25">
      <c r="B10" s="996"/>
      <c r="C10" s="997"/>
      <c r="D10" s="997"/>
      <c r="E10" s="998"/>
      <c r="F10" s="290"/>
      <c r="G10" s="630">
        <f>AVERAGE(BD_Ciclos!C47:C54)</f>
        <v>178.21156325000001</v>
      </c>
      <c r="H10" s="631">
        <f>_xlfn.STDEV.S(BD_Ciclos!C47:C54)</f>
        <v>0.37895537125658474</v>
      </c>
      <c r="I10" s="631">
        <f>AVERAGE(BD_Ciclos!E47:E54)</f>
        <v>178.875</v>
      </c>
      <c r="J10" s="632">
        <f>_xlfn.STDEV.S(BD_Ciclos!E47:E54)</f>
        <v>0.35355339059327379</v>
      </c>
      <c r="K10" s="585">
        <f t="shared" si="12"/>
        <v>0.66343674999998825</v>
      </c>
      <c r="N10" s="472"/>
      <c r="O10" s="583">
        <f>MIN(Q27:Q300)+R11</f>
        <v>29.490000000000002</v>
      </c>
      <c r="P10" s="584">
        <f>IFERROR(AVERAGE(Q27:Q300)+R11,"-")</f>
        <v>31.235669291338567</v>
      </c>
      <c r="Q10" s="584">
        <f>MAX(Q27:Q300)+R11</f>
        <v>35.089999999999996</v>
      </c>
      <c r="R10" s="585">
        <f>IFERROR(_xlfn.STDEV.S(Q27:Q300),"-")</f>
        <v>1.1594166503586445</v>
      </c>
      <c r="S10" s="590">
        <f>MIN(S27:S300)+V11</f>
        <v>20.350000000000001</v>
      </c>
      <c r="T10" s="584">
        <f>IFERROR(AVERAGE(S27:S300)+V11,"-")</f>
        <v>20.988188976377955</v>
      </c>
      <c r="U10" s="591">
        <f>MAX(S27:S300)+V11</f>
        <v>21.5</v>
      </c>
      <c r="V10" s="585">
        <f>IFERROR(_xlfn.STDEV.S(S27:S300),"-")</f>
        <v>0.26722090416647237</v>
      </c>
      <c r="Z10" s="459"/>
      <c r="AD10" s="615">
        <f t="shared" si="13"/>
        <v>46128.71875</v>
      </c>
      <c r="AE10" s="73">
        <f t="shared" si="14"/>
        <v>22.2</v>
      </c>
      <c r="AF10" s="608">
        <f t="shared" si="15"/>
        <v>17</v>
      </c>
      <c r="AG10" s="609">
        <f t="shared" si="8"/>
        <v>22.2</v>
      </c>
      <c r="AH10" s="609" t="str">
        <f t="shared" si="9"/>
        <v>-</v>
      </c>
      <c r="AI10" s="609" t="str">
        <f t="shared" si="10"/>
        <v>-</v>
      </c>
      <c r="AJ10" s="609" t="str">
        <f t="shared" si="11"/>
        <v>-</v>
      </c>
      <c r="AK10" s="247"/>
      <c r="AM10" s="446">
        <v>46128.720138888886</v>
      </c>
      <c r="AN10" s="447">
        <v>1</v>
      </c>
      <c r="AO10" s="447">
        <v>0</v>
      </c>
      <c r="AP10" s="447" t="s">
        <v>456</v>
      </c>
      <c r="AQ10" s="447">
        <v>-0.10374800000000001</v>
      </c>
      <c r="AR10" s="447">
        <v>133448</v>
      </c>
      <c r="AS10" s="447">
        <v>111716</v>
      </c>
      <c r="AT10" s="447">
        <v>22.204999999999998</v>
      </c>
      <c r="AV10" s="448">
        <v>46128.720138888886</v>
      </c>
      <c r="AW10" s="449">
        <v>1</v>
      </c>
      <c r="AX10" s="450">
        <v>0</v>
      </c>
      <c r="AY10" s="450" t="s">
        <v>456</v>
      </c>
      <c r="AZ10" s="451">
        <v>0</v>
      </c>
      <c r="BB10" s="74" t="str">
        <f t="shared" si="0"/>
        <v>--</v>
      </c>
      <c r="BC10" s="11">
        <f t="shared" si="1"/>
        <v>-0.10374800000000001</v>
      </c>
      <c r="BD10" s="319">
        <v>11</v>
      </c>
      <c r="BE10" s="74">
        <v>1</v>
      </c>
      <c r="BF10" s="324">
        <f t="shared" si="2"/>
        <v>43.999105999999998</v>
      </c>
      <c r="BH10" s="74" t="str">
        <f t="shared" si="3"/>
        <v>--</v>
      </c>
      <c r="BI10" s="313">
        <f t="shared" si="4"/>
        <v>0</v>
      </c>
      <c r="BJ10" s="319">
        <v>11</v>
      </c>
      <c r="BK10" s="74">
        <v>1</v>
      </c>
      <c r="BL10" s="313">
        <f t="shared" si="5"/>
        <v>44</v>
      </c>
      <c r="BQ10" s="305"/>
      <c r="BR10" s="11"/>
      <c r="BS10" s="11"/>
      <c r="BT10" s="11"/>
      <c r="BV10" s="305"/>
      <c r="CA10" s="314"/>
      <c r="CB10" s="311"/>
      <c r="CC10" s="312"/>
      <c r="CD10" s="11"/>
      <c r="CE10" s="11"/>
    </row>
    <row r="11" spans="2:87" ht="15" customHeight="1" thickBot="1" x14ac:dyDescent="0.3">
      <c r="B11" s="996"/>
      <c r="C11" s="997"/>
      <c r="D11" s="997"/>
      <c r="E11" s="998"/>
      <c r="F11" s="290"/>
      <c r="G11" s="630">
        <f>AVERAGE(BD_Ciclos!C55:C62)</f>
        <v>223.38516687500001</v>
      </c>
      <c r="H11" s="631">
        <f>_xlfn.STDEV.S(BD_Ciclos!C55:C62)</f>
        <v>0.23724035562360402</v>
      </c>
      <c r="I11" s="631">
        <f>AVERAGE(BD_Ciclos!E55:E62)</f>
        <v>224.5</v>
      </c>
      <c r="J11" s="632">
        <f>_xlfn.STDEV.S(BD_Ciclos!E55:E62)</f>
        <v>0.53452248382484879</v>
      </c>
      <c r="K11" s="585">
        <f t="shared" si="12"/>
        <v>1.1148331249999899</v>
      </c>
      <c r="M11" s="533" t="s">
        <v>248</v>
      </c>
      <c r="N11" s="472"/>
      <c r="O11" s="586"/>
      <c r="P11" s="587" t="s">
        <v>121</v>
      </c>
      <c r="Q11" s="588">
        <f>Q10</f>
        <v>35.089999999999996</v>
      </c>
      <c r="R11" s="589">
        <f>Resumen!I25</f>
        <v>2.19</v>
      </c>
      <c r="S11" s="592" t="s">
        <v>99</v>
      </c>
      <c r="T11" s="588">
        <f>U10-S10</f>
        <v>1.1499999999999986</v>
      </c>
      <c r="U11" s="593"/>
      <c r="V11" s="594">
        <f>Resumen!I22</f>
        <v>0</v>
      </c>
      <c r="Z11" s="459"/>
      <c r="AD11" s="615">
        <f t="shared" si="13"/>
        <v>46128.719444444447</v>
      </c>
      <c r="AE11" s="73">
        <f t="shared" si="14"/>
        <v>22.202999999999999</v>
      </c>
      <c r="AF11" s="608">
        <f t="shared" si="15"/>
        <v>17</v>
      </c>
      <c r="AG11" s="609">
        <f t="shared" si="8"/>
        <v>22.202999999999999</v>
      </c>
      <c r="AH11" s="609" t="str">
        <f t="shared" si="9"/>
        <v>-</v>
      </c>
      <c r="AI11" s="609" t="str">
        <f t="shared" si="10"/>
        <v>-</v>
      </c>
      <c r="AJ11" s="609" t="str">
        <f t="shared" si="11"/>
        <v>-</v>
      </c>
      <c r="AK11" s="247"/>
      <c r="AM11" s="446">
        <v>46128.720833333333</v>
      </c>
      <c r="AN11" s="447">
        <v>1</v>
      </c>
      <c r="AO11" s="447">
        <v>0</v>
      </c>
      <c r="AP11" s="447">
        <v>0</v>
      </c>
      <c r="AQ11" s="447">
        <v>4.3815E-2</v>
      </c>
      <c r="AR11" s="447">
        <v>133470</v>
      </c>
      <c r="AS11" s="447">
        <v>111733</v>
      </c>
      <c r="AT11" s="447">
        <v>22.204000000000001</v>
      </c>
      <c r="AV11" s="448">
        <v>46128.720833333333</v>
      </c>
      <c r="AW11" s="449">
        <v>1</v>
      </c>
      <c r="AX11" s="450">
        <v>0</v>
      </c>
      <c r="AY11" s="450">
        <v>0</v>
      </c>
      <c r="AZ11" s="451">
        <v>0</v>
      </c>
      <c r="BB11" s="74">
        <f t="shared" si="0"/>
        <v>0</v>
      </c>
      <c r="BC11" s="11">
        <f t="shared" si="1"/>
        <v>4.3815E-2</v>
      </c>
      <c r="BD11" s="319">
        <v>12</v>
      </c>
      <c r="BE11" s="74">
        <v>2</v>
      </c>
      <c r="BF11" s="324">
        <f t="shared" si="2"/>
        <v>44.030763</v>
      </c>
      <c r="BH11" s="74">
        <f t="shared" si="3"/>
        <v>0</v>
      </c>
      <c r="BI11" s="313">
        <f t="shared" si="4"/>
        <v>0</v>
      </c>
      <c r="BJ11" s="319">
        <v>12</v>
      </c>
      <c r="BK11" s="74">
        <v>2</v>
      </c>
      <c r="BL11" s="313">
        <f t="shared" si="5"/>
        <v>44</v>
      </c>
      <c r="BQ11" s="305"/>
      <c r="BR11" s="11"/>
      <c r="BS11" s="11"/>
      <c r="BT11" s="11"/>
      <c r="BV11" s="305"/>
      <c r="CA11" s="314"/>
      <c r="CB11" s="311"/>
      <c r="CC11" s="312"/>
      <c r="CD11" s="11"/>
      <c r="CE11" s="11"/>
      <c r="CG11" s="305"/>
      <c r="CH11" s="305"/>
    </row>
    <row r="12" spans="2:87" ht="15" customHeight="1" thickBot="1" x14ac:dyDescent="0.3">
      <c r="B12" s="996"/>
      <c r="C12" s="997"/>
      <c r="D12" s="997"/>
      <c r="E12" s="998"/>
      <c r="F12" s="290"/>
      <c r="G12" s="630">
        <f>AVERAGE(BD_Ciclos!C63:C70)</f>
        <v>268.16676325000003</v>
      </c>
      <c r="H12" s="631">
        <f>_xlfn.STDEV.S(BD_Ciclos!C63:C70)</f>
        <v>0.20339511069047125</v>
      </c>
      <c r="I12" s="631">
        <f>AVERAGE(BD_Ciclos!E63:E70)</f>
        <v>269</v>
      </c>
      <c r="J12" s="632">
        <f>_xlfn.STDEV.S(BD_Ciclos!E63:E70)</f>
        <v>0</v>
      </c>
      <c r="K12" s="585">
        <f t="shared" si="12"/>
        <v>0.83323674999996911</v>
      </c>
      <c r="M12" s="534" t="str">
        <f ca="1">IF(_xlfn.SHEET()=5, "Ciclo1", "---")</f>
        <v>Ciclo1</v>
      </c>
      <c r="N12" s="472"/>
      <c r="Z12" s="459"/>
      <c r="AD12" s="615">
        <f t="shared" si="13"/>
        <v>46128.719444444447</v>
      </c>
      <c r="AE12" s="73">
        <f t="shared" si="14"/>
        <v>22.204000000000001</v>
      </c>
      <c r="AF12" s="608">
        <f t="shared" si="15"/>
        <v>17</v>
      </c>
      <c r="AG12" s="609">
        <f t="shared" si="8"/>
        <v>22.204000000000001</v>
      </c>
      <c r="AH12" s="609" t="str">
        <f t="shared" si="9"/>
        <v>-</v>
      </c>
      <c r="AI12" s="609" t="str">
        <f t="shared" si="10"/>
        <v>-</v>
      </c>
      <c r="AJ12" s="609" t="str">
        <f t="shared" si="11"/>
        <v>-</v>
      </c>
      <c r="AK12" s="247"/>
      <c r="AM12" s="446">
        <v>46128.72152777778</v>
      </c>
      <c r="AN12" s="447">
        <v>1</v>
      </c>
      <c r="AO12" s="447">
        <v>0</v>
      </c>
      <c r="AP12" s="447">
        <v>1</v>
      </c>
      <c r="AQ12" s="447">
        <v>6.9139999999999993E-2</v>
      </c>
      <c r="AR12" s="447">
        <v>133472</v>
      </c>
      <c r="AS12" s="447">
        <v>111735</v>
      </c>
      <c r="AT12" s="447">
        <v>22.204000000000001</v>
      </c>
      <c r="AV12" s="448">
        <v>46128.72152777778</v>
      </c>
      <c r="AW12" s="449">
        <v>1</v>
      </c>
      <c r="AX12" s="450">
        <v>0</v>
      </c>
      <c r="AY12" s="450">
        <v>1</v>
      </c>
      <c r="AZ12" s="451">
        <v>0</v>
      </c>
      <c r="BB12" s="74">
        <f t="shared" si="0"/>
        <v>1</v>
      </c>
      <c r="BC12" s="11">
        <f t="shared" si="1"/>
        <v>6.9139999999999993E-2</v>
      </c>
      <c r="BD12" s="319">
        <v>13</v>
      </c>
      <c r="BE12" s="74">
        <v>3</v>
      </c>
      <c r="BF12" s="324">
        <f t="shared" si="2"/>
        <v>44.115037000000001</v>
      </c>
      <c r="BH12" s="74">
        <f t="shared" si="3"/>
        <v>1</v>
      </c>
      <c r="BI12" s="313">
        <f t="shared" si="4"/>
        <v>0</v>
      </c>
      <c r="BJ12" s="319">
        <v>13</v>
      </c>
      <c r="BK12" s="74">
        <v>3</v>
      </c>
      <c r="BL12" s="313">
        <f t="shared" si="5"/>
        <v>45</v>
      </c>
      <c r="BQ12" s="305"/>
      <c r="BR12" s="11"/>
      <c r="BS12" s="11"/>
      <c r="BT12" s="11"/>
      <c r="BV12" s="305"/>
      <c r="CA12" s="314"/>
      <c r="CB12" s="311"/>
      <c r="CC12" s="312"/>
      <c r="CD12" s="11"/>
      <c r="CE12" s="11"/>
      <c r="CG12" s="309"/>
    </row>
    <row r="13" spans="2:87" ht="15" customHeight="1" thickBot="1" x14ac:dyDescent="0.3">
      <c r="B13" s="996"/>
      <c r="C13" s="997"/>
      <c r="D13" s="997"/>
      <c r="E13" s="998"/>
      <c r="F13" s="290"/>
      <c r="G13" s="630">
        <f>AVERAGE(BD_Ciclos!C71:C78)</f>
        <v>314.139517125</v>
      </c>
      <c r="H13" s="631">
        <f>_xlfn.STDEV.S(BD_Ciclos!C71:C78)</f>
        <v>0.38991241318218939</v>
      </c>
      <c r="I13" s="631">
        <f>AVERAGE(BD_Ciclos!E71:E78)</f>
        <v>315.25</v>
      </c>
      <c r="J13" s="632">
        <f>_xlfn.STDEV.S(BD_Ciclos!E71:E78)</f>
        <v>0.46291004988627571</v>
      </c>
      <c r="K13" s="585">
        <f t="shared" si="12"/>
        <v>1.1104828750000024</v>
      </c>
      <c r="M13" s="475">
        <f ca="1">_xlfn.SHEET()</f>
        <v>5</v>
      </c>
      <c r="N13" s="472"/>
      <c r="O13" s="595" t="s">
        <v>217</v>
      </c>
      <c r="P13" s="568" t="s">
        <v>68</v>
      </c>
      <c r="Q13" s="569">
        <f>P14</f>
        <v>17</v>
      </c>
      <c r="R13" s="569">
        <f>Q13+1</f>
        <v>18</v>
      </c>
      <c r="S13" s="569">
        <f>R13+1</f>
        <v>19</v>
      </c>
      <c r="T13" s="569">
        <f>S13+1</f>
        <v>20</v>
      </c>
      <c r="U13" s="570"/>
      <c r="Z13" s="466"/>
      <c r="AD13" s="615">
        <f t="shared" si="13"/>
        <v>46128.720138888886</v>
      </c>
      <c r="AE13" s="73">
        <f t="shared" si="14"/>
        <v>22.204999999999998</v>
      </c>
      <c r="AF13" s="608">
        <f t="shared" si="15"/>
        <v>17</v>
      </c>
      <c r="AG13" s="609">
        <f t="shared" si="8"/>
        <v>22.204999999999998</v>
      </c>
      <c r="AH13" s="609" t="str">
        <f t="shared" si="9"/>
        <v>-</v>
      </c>
      <c r="AI13" s="609" t="str">
        <f t="shared" si="10"/>
        <v>-</v>
      </c>
      <c r="AJ13" s="609" t="str">
        <f t="shared" si="11"/>
        <v>-</v>
      </c>
      <c r="AK13" s="247"/>
      <c r="AM13" s="446">
        <v>46128.72152777778</v>
      </c>
      <c r="AN13" s="447">
        <v>1</v>
      </c>
      <c r="AO13" s="447">
        <v>0</v>
      </c>
      <c r="AP13" s="447">
        <v>2</v>
      </c>
      <c r="AQ13" s="447">
        <v>-0.129048</v>
      </c>
      <c r="AR13" s="447">
        <v>133488</v>
      </c>
      <c r="AS13" s="447">
        <v>111749</v>
      </c>
      <c r="AT13" s="447">
        <v>22.202000000000002</v>
      </c>
      <c r="AV13" s="448">
        <v>46128.72152777778</v>
      </c>
      <c r="AW13" s="449">
        <v>1</v>
      </c>
      <c r="AX13" s="450">
        <v>0</v>
      </c>
      <c r="AY13" s="450">
        <v>2</v>
      </c>
      <c r="AZ13" s="451">
        <v>0</v>
      </c>
      <c r="BB13" s="74">
        <f t="shared" si="0"/>
        <v>2</v>
      </c>
      <c r="BC13" s="11">
        <f t="shared" si="1"/>
        <v>-0.129048</v>
      </c>
      <c r="BD13" s="319">
        <v>14</v>
      </c>
      <c r="BE13" s="74">
        <v>4</v>
      </c>
      <c r="BF13" s="324">
        <f t="shared" si="2"/>
        <v>44.036034999999998</v>
      </c>
      <c r="BH13" s="74">
        <f t="shared" si="3"/>
        <v>2</v>
      </c>
      <c r="BI13" s="313">
        <f t="shared" si="4"/>
        <v>0</v>
      </c>
      <c r="BJ13" s="319">
        <v>14</v>
      </c>
      <c r="BK13" s="74">
        <v>4</v>
      </c>
      <c r="BL13" s="313">
        <f t="shared" si="5"/>
        <v>45</v>
      </c>
      <c r="BQ13" s="305"/>
      <c r="BR13" s="11"/>
      <c r="BS13" s="11"/>
      <c r="BT13" s="11"/>
      <c r="BV13" s="305"/>
      <c r="CA13" s="314"/>
      <c r="CB13" s="311"/>
      <c r="CC13" s="312"/>
      <c r="CD13" s="11"/>
      <c r="CE13" s="11"/>
    </row>
    <row r="14" spans="2:87" ht="15" customHeight="1" x14ac:dyDescent="0.25">
      <c r="B14" s="996"/>
      <c r="C14" s="997"/>
      <c r="D14" s="997"/>
      <c r="E14" s="998"/>
      <c r="F14" s="290"/>
      <c r="G14" s="630">
        <f>AVERAGE(BD_Ciclos!C79:C86)</f>
        <v>358.07008575000003</v>
      </c>
      <c r="H14" s="631">
        <f>_xlfn.STDEV.S(BD_Ciclos!C79:C86)</f>
        <v>0.4490072933068931</v>
      </c>
      <c r="I14" s="631">
        <f>AVERAGE(BD_Ciclos!E79:E86)</f>
        <v>359.125</v>
      </c>
      <c r="J14" s="632">
        <f>_xlfn.STDEV.S(BD_Ciclos!E79:E86)</f>
        <v>0.35355339059327379</v>
      </c>
      <c r="K14" s="585">
        <f t="shared" si="12"/>
        <v>1.0549142499999675</v>
      </c>
      <c r="M14" s="533" t="s">
        <v>245</v>
      </c>
      <c r="N14" s="472"/>
      <c r="O14" s="571" t="s">
        <v>124</v>
      </c>
      <c r="P14" s="78">
        <f>MIN(U25:U300)</f>
        <v>17</v>
      </c>
      <c r="Q14" s="596">
        <f>IF(ISNUMBER(V26), MIN(V27:V300)+V11, "-")</f>
        <v>20.350000000000001</v>
      </c>
      <c r="R14" s="596">
        <f>IF(ISNUMBER(W26), MIN(W27:W300)+V11, "-")</f>
        <v>20.6</v>
      </c>
      <c r="S14" s="596">
        <f>IF(ISNUMBER(X26), MIN(X27:X300)+V11, "-")</f>
        <v>20.8</v>
      </c>
      <c r="T14" s="596" t="str">
        <f>IF(ISNUMBER(Y26), MIN(Y27:Y300)+V11, "-")</f>
        <v>-</v>
      </c>
      <c r="U14" s="573" t="s">
        <v>70</v>
      </c>
      <c r="AD14" s="615">
        <f t="shared" si="13"/>
        <v>46128.720833333333</v>
      </c>
      <c r="AE14" s="73">
        <f t="shared" si="14"/>
        <v>22.204000000000001</v>
      </c>
      <c r="AF14" s="608">
        <f t="shared" si="15"/>
        <v>17</v>
      </c>
      <c r="AG14" s="609">
        <f t="shared" si="8"/>
        <v>22.204000000000001</v>
      </c>
      <c r="AH14" s="609" t="str">
        <f t="shared" si="9"/>
        <v>-</v>
      </c>
      <c r="AI14" s="609" t="str">
        <f t="shared" si="10"/>
        <v>-</v>
      </c>
      <c r="AJ14" s="609" t="str">
        <f t="shared" si="11"/>
        <v>-</v>
      </c>
      <c r="AK14" s="247"/>
      <c r="AM14" s="446">
        <v>46128.722222222219</v>
      </c>
      <c r="AN14" s="447">
        <v>1</v>
      </c>
      <c r="AO14" s="447">
        <v>0</v>
      </c>
      <c r="AP14" s="447">
        <v>3</v>
      </c>
      <c r="AQ14" s="447">
        <v>-0.21660799999999999</v>
      </c>
      <c r="AR14" s="447">
        <v>133494</v>
      </c>
      <c r="AS14" s="447">
        <v>111753</v>
      </c>
      <c r="AT14" s="447">
        <v>22.199000000000002</v>
      </c>
      <c r="AV14" s="448">
        <v>46128.722222222219</v>
      </c>
      <c r="AW14" s="449">
        <v>1</v>
      </c>
      <c r="AX14" s="450">
        <v>0</v>
      </c>
      <c r="AY14" s="450">
        <v>3</v>
      </c>
      <c r="AZ14" s="451">
        <v>0</v>
      </c>
      <c r="BB14" s="74">
        <f t="shared" si="0"/>
        <v>3</v>
      </c>
      <c r="BC14" s="11">
        <f t="shared" si="1"/>
        <v>-0.21660799999999999</v>
      </c>
      <c r="BD14" s="319">
        <v>15</v>
      </c>
      <c r="BE14" s="74">
        <v>5</v>
      </c>
      <c r="BF14" s="324">
        <f t="shared" si="2"/>
        <v>44.798492000000003</v>
      </c>
      <c r="BH14" s="74">
        <f t="shared" si="3"/>
        <v>3</v>
      </c>
      <c r="BI14" s="313">
        <f t="shared" si="4"/>
        <v>0</v>
      </c>
      <c r="BJ14" s="319">
        <v>15</v>
      </c>
      <c r="BK14" s="74">
        <v>5</v>
      </c>
      <c r="BL14" s="313">
        <f t="shared" si="5"/>
        <v>44</v>
      </c>
      <c r="BQ14" s="305"/>
      <c r="BR14" s="11"/>
      <c r="BS14" s="11"/>
      <c r="BT14" s="11"/>
      <c r="BV14" s="305"/>
      <c r="CA14" s="314"/>
      <c r="CB14" s="311"/>
      <c r="CC14" s="312"/>
      <c r="CD14" s="11"/>
      <c r="CE14" s="11"/>
      <c r="CG14" s="305"/>
      <c r="CI14" s="305"/>
    </row>
    <row r="15" spans="2:87" ht="15" customHeight="1" x14ac:dyDescent="0.25">
      <c r="B15" s="996"/>
      <c r="C15" s="997"/>
      <c r="D15" s="997"/>
      <c r="E15" s="998"/>
      <c r="F15" s="290"/>
      <c r="G15" s="630">
        <f>AVERAGE(BD_Ciclos!C87:C94)</f>
        <v>403.74920374999999</v>
      </c>
      <c r="H15" s="631">
        <f>_xlfn.STDEV.S(BD_Ciclos!C87:C94)</f>
        <v>0.46733966490697038</v>
      </c>
      <c r="I15" s="631">
        <f>AVERAGE(BD_Ciclos!E87:E94)</f>
        <v>405.125</v>
      </c>
      <c r="J15" s="632">
        <f>_xlfn.STDEV.S(BD_Ciclos!E87:E94)</f>
        <v>0.35355339059327379</v>
      </c>
      <c r="K15" s="585">
        <f t="shared" si="12"/>
        <v>1.3757962500000076</v>
      </c>
      <c r="M15" s="470" t="s">
        <v>460</v>
      </c>
      <c r="N15" s="472"/>
      <c r="O15" s="571" t="s">
        <v>125</v>
      </c>
      <c r="P15" s="78">
        <f>MAX(U25:U300)</f>
        <v>19</v>
      </c>
      <c r="Q15" s="597">
        <f>IF(ISNUMBER(V26), MAX(V27:V300)+V11, "-")</f>
        <v>21.5</v>
      </c>
      <c r="R15" s="597">
        <f>IF(ISNUMBER(W26), MAX(W27:W300)+V11, "-")</f>
        <v>21.45</v>
      </c>
      <c r="S15" s="597">
        <f>IF(ISNUMBER(X26), MAX(X27:X300)+V11, "-")</f>
        <v>21.35</v>
      </c>
      <c r="T15" s="597" t="str">
        <f>IF(ISNUMBER(Y26), MAX(Y27:Y300)+V11, "-")</f>
        <v>-</v>
      </c>
      <c r="U15" s="575" t="s">
        <v>69</v>
      </c>
      <c r="AD15" s="615">
        <f t="shared" si="13"/>
        <v>46128.72152777778</v>
      </c>
      <c r="AE15" s="73">
        <f t="shared" si="14"/>
        <v>22.204000000000001</v>
      </c>
      <c r="AF15" s="608">
        <f t="shared" si="15"/>
        <v>17</v>
      </c>
      <c r="AG15" s="609">
        <f t="shared" si="8"/>
        <v>22.204000000000001</v>
      </c>
      <c r="AH15" s="609" t="str">
        <f t="shared" si="9"/>
        <v>-</v>
      </c>
      <c r="AI15" s="609" t="str">
        <f t="shared" si="10"/>
        <v>-</v>
      </c>
      <c r="AJ15" s="609" t="str">
        <f t="shared" si="11"/>
        <v>-</v>
      </c>
      <c r="AK15" s="247"/>
      <c r="AM15" s="446">
        <v>46128.722222222219</v>
      </c>
      <c r="AN15" s="447">
        <v>1</v>
      </c>
      <c r="AO15" s="447">
        <v>0</v>
      </c>
      <c r="AP15" s="447">
        <v>4</v>
      </c>
      <c r="AQ15" s="447">
        <v>0.15210000000000001</v>
      </c>
      <c r="AR15" s="447">
        <v>133508</v>
      </c>
      <c r="AS15" s="447">
        <v>111764</v>
      </c>
      <c r="AT15" s="447">
        <v>22.196000000000002</v>
      </c>
      <c r="AV15" s="448">
        <v>46128.722222222219</v>
      </c>
      <c r="AW15" s="449">
        <v>1</v>
      </c>
      <c r="AX15" s="450">
        <v>0</v>
      </c>
      <c r="AY15" s="450">
        <v>4</v>
      </c>
      <c r="AZ15" s="451">
        <v>0</v>
      </c>
      <c r="BB15" s="74">
        <f t="shared" si="0"/>
        <v>4</v>
      </c>
      <c r="BC15" s="11">
        <f t="shared" si="1"/>
        <v>0.15210000000000001</v>
      </c>
      <c r="BD15" s="319">
        <v>16</v>
      </c>
      <c r="BE15" s="74">
        <v>6</v>
      </c>
      <c r="BF15" s="324">
        <f t="shared" si="2"/>
        <v>44.223686999999998</v>
      </c>
      <c r="BH15" s="74">
        <f t="shared" si="3"/>
        <v>4</v>
      </c>
      <c r="BI15" s="313">
        <f t="shared" si="4"/>
        <v>0</v>
      </c>
      <c r="BJ15" s="319">
        <v>16</v>
      </c>
      <c r="BK15" s="74">
        <v>6</v>
      </c>
      <c r="BL15" s="313">
        <f t="shared" si="5"/>
        <v>45</v>
      </c>
      <c r="BQ15" s="305"/>
      <c r="BR15" s="11"/>
      <c r="BS15" s="11"/>
      <c r="BT15" s="11"/>
      <c r="BV15" s="305"/>
      <c r="CA15" s="314"/>
      <c r="CB15" s="311"/>
      <c r="CC15" s="312"/>
      <c r="CD15" s="11"/>
      <c r="CE15" s="11"/>
      <c r="CG15" s="305"/>
      <c r="CI15" s="305"/>
    </row>
    <row r="16" spans="2:87" ht="15" customHeight="1" thickBot="1" x14ac:dyDescent="0.3">
      <c r="B16" s="996"/>
      <c r="C16" s="997"/>
      <c r="D16" s="997"/>
      <c r="E16" s="998"/>
      <c r="F16" s="290"/>
      <c r="G16" s="630">
        <f>AVERAGE(BD_Ciclos!C95:C102)</f>
        <v>448.47861525000008</v>
      </c>
      <c r="H16" s="631">
        <f>_xlfn.STDEV.S(BD_Ciclos!C95:C102)</f>
        <v>0.18530125147811941</v>
      </c>
      <c r="I16" s="631">
        <f>AVERAGE(BD_Ciclos!E95:E102)</f>
        <v>449.875</v>
      </c>
      <c r="J16" s="632">
        <f>_xlfn.STDEV.S(BD_Ciclos!E95:E102)</f>
        <v>0.83452296039628016</v>
      </c>
      <c r="K16" s="585">
        <f t="shared" si="12"/>
        <v>1.3963847499999247</v>
      </c>
      <c r="M16" s="650">
        <f>VALUE(MID(M15,4,8))</f>
        <v>26041602</v>
      </c>
      <c r="N16" s="472"/>
      <c r="O16" s="576"/>
      <c r="P16" s="577"/>
      <c r="Q16" s="598">
        <f>IFERROR(Q15-Q14, "-")</f>
        <v>1.1499999999999986</v>
      </c>
      <c r="R16" s="598">
        <f>IFERROR(R15-R14, "-")</f>
        <v>0.84999999999999787</v>
      </c>
      <c r="S16" s="598">
        <f>IFERROR(S15-S14, "-")</f>
        <v>0.55000000000000071</v>
      </c>
      <c r="T16" s="598" t="str">
        <f>IFERROR(T15-T14, "-")</f>
        <v>-</v>
      </c>
      <c r="U16" s="579" t="s">
        <v>127</v>
      </c>
      <c r="AA16" s="11" t="s">
        <v>259</v>
      </c>
      <c r="AD16" s="615">
        <f t="shared" si="13"/>
        <v>46128.72152777778</v>
      </c>
      <c r="AE16" s="73">
        <f t="shared" si="14"/>
        <v>22.202000000000002</v>
      </c>
      <c r="AF16" s="608">
        <f t="shared" si="15"/>
        <v>17</v>
      </c>
      <c r="AG16" s="609">
        <f t="shared" si="8"/>
        <v>22.202000000000002</v>
      </c>
      <c r="AH16" s="609" t="str">
        <f t="shared" si="9"/>
        <v>-</v>
      </c>
      <c r="AI16" s="609" t="str">
        <f t="shared" si="10"/>
        <v>-</v>
      </c>
      <c r="AJ16" s="609" t="str">
        <f t="shared" si="11"/>
        <v>-</v>
      </c>
      <c r="AK16" s="247"/>
      <c r="AM16" s="446">
        <v>46128.722916666666</v>
      </c>
      <c r="AN16" s="447">
        <v>1</v>
      </c>
      <c r="AO16" s="447">
        <v>0</v>
      </c>
      <c r="AP16" s="447">
        <v>5</v>
      </c>
      <c r="AQ16" s="447">
        <v>0.10366400000000001</v>
      </c>
      <c r="AR16" s="447">
        <v>133511</v>
      </c>
      <c r="AS16" s="447">
        <v>111767</v>
      </c>
      <c r="AT16" s="447">
        <v>22.192</v>
      </c>
      <c r="AV16" s="448">
        <v>46128.722916666666</v>
      </c>
      <c r="AW16" s="449">
        <v>1</v>
      </c>
      <c r="AX16" s="450">
        <v>0</v>
      </c>
      <c r="AY16" s="450">
        <v>5</v>
      </c>
      <c r="AZ16" s="451">
        <v>0</v>
      </c>
      <c r="BB16" s="74">
        <f t="shared" si="0"/>
        <v>5</v>
      </c>
      <c r="BC16" s="11">
        <f t="shared" si="1"/>
        <v>0.10366400000000001</v>
      </c>
      <c r="BD16" s="319">
        <v>17</v>
      </c>
      <c r="BE16" s="74">
        <v>7</v>
      </c>
      <c r="BF16" s="324">
        <f t="shared" si="2"/>
        <v>44.496287000000002</v>
      </c>
      <c r="BH16" s="74">
        <f t="shared" si="3"/>
        <v>5</v>
      </c>
      <c r="BI16" s="313">
        <f t="shared" si="4"/>
        <v>0</v>
      </c>
      <c r="BJ16" s="319">
        <v>17</v>
      </c>
      <c r="BK16" s="74">
        <v>7</v>
      </c>
      <c r="BL16" s="313">
        <f t="shared" si="5"/>
        <v>45</v>
      </c>
      <c r="BQ16" s="305"/>
      <c r="BR16" s="11"/>
      <c r="BS16" s="11"/>
      <c r="BT16" s="11"/>
      <c r="BV16" s="305"/>
      <c r="CA16" s="314"/>
      <c r="CB16" s="311"/>
      <c r="CC16" s="312"/>
      <c r="CD16" s="11"/>
      <c r="CE16" s="11"/>
    </row>
    <row r="17" spans="2:85" ht="15.75" customHeight="1" thickBot="1" x14ac:dyDescent="0.3">
      <c r="B17" s="996"/>
      <c r="C17" s="997"/>
      <c r="D17" s="997"/>
      <c r="E17" s="998"/>
      <c r="F17" s="290"/>
      <c r="G17" s="633">
        <f>AVERAGE(BD_Ciclos!C103:C110)</f>
        <v>-0.10216749999999999</v>
      </c>
      <c r="H17" s="634">
        <f>_xlfn.STDEV.S(BD_Ciclos!C103:C110)</f>
        <v>0.30479203046761477</v>
      </c>
      <c r="I17" s="634">
        <f>AVERAGE(BD_Ciclos!E103:E110)</f>
        <v>0</v>
      </c>
      <c r="J17" s="635">
        <f>_xlfn.STDEV.S(BD_Ciclos!E103:E110)</f>
        <v>0</v>
      </c>
      <c r="K17" s="636">
        <f t="shared" si="12"/>
        <v>0.10216749999999999</v>
      </c>
      <c r="M17" s="476">
        <f>VALUE(MID(G3,4,8))</f>
        <v>26041602</v>
      </c>
      <c r="N17" s="472"/>
      <c r="Q17" s="477" t="s">
        <v>270</v>
      </c>
      <c r="R17" s="478">
        <v>6.8287037037037025E-4</v>
      </c>
      <c r="AD17" s="615">
        <f t="shared" si="13"/>
        <v>46128.722222222219</v>
      </c>
      <c r="AE17" s="73">
        <f t="shared" si="14"/>
        <v>22.199000000000002</v>
      </c>
      <c r="AF17" s="608">
        <f t="shared" si="15"/>
        <v>17</v>
      </c>
      <c r="AG17" s="609">
        <f t="shared" si="8"/>
        <v>22.199000000000002</v>
      </c>
      <c r="AH17" s="609" t="str">
        <f t="shared" si="9"/>
        <v>-</v>
      </c>
      <c r="AI17" s="609" t="str">
        <f t="shared" si="10"/>
        <v>-</v>
      </c>
      <c r="AJ17" s="609" t="str">
        <f t="shared" si="11"/>
        <v>-</v>
      </c>
      <c r="AK17" s="247"/>
      <c r="AM17" s="446">
        <v>46128.723611111112</v>
      </c>
      <c r="AN17" s="447">
        <v>1</v>
      </c>
      <c r="AO17" s="447">
        <v>0</v>
      </c>
      <c r="AP17" s="447">
        <v>6</v>
      </c>
      <c r="AQ17" s="447">
        <v>0.36404500000000001</v>
      </c>
      <c r="AR17" s="447">
        <v>133525</v>
      </c>
      <c r="AS17" s="447">
        <v>111777</v>
      </c>
      <c r="AT17" s="447">
        <v>22.187000000000001</v>
      </c>
      <c r="AV17" s="448">
        <v>46128.723611111112</v>
      </c>
      <c r="AW17" s="449">
        <v>1</v>
      </c>
      <c r="AX17" s="450">
        <v>0</v>
      </c>
      <c r="AY17" s="450">
        <v>6</v>
      </c>
      <c r="AZ17" s="451">
        <v>1</v>
      </c>
      <c r="BB17" s="74">
        <f t="shared" si="0"/>
        <v>6</v>
      </c>
      <c r="BC17" s="11">
        <f t="shared" si="1"/>
        <v>0.36404500000000001</v>
      </c>
      <c r="BD17" s="319">
        <v>18</v>
      </c>
      <c r="BE17" s="74">
        <v>8</v>
      </c>
      <c r="BF17" s="324">
        <f t="shared" si="2"/>
        <v>44.550427999999997</v>
      </c>
      <c r="BH17" s="74">
        <f t="shared" si="3"/>
        <v>6</v>
      </c>
      <c r="BI17" s="313">
        <f t="shared" si="4"/>
        <v>1</v>
      </c>
      <c r="BJ17" s="319">
        <v>18</v>
      </c>
      <c r="BK17" s="74">
        <v>8</v>
      </c>
      <c r="BL17" s="313">
        <f t="shared" si="5"/>
        <v>45</v>
      </c>
      <c r="BQ17" s="305"/>
      <c r="BR17" s="11"/>
      <c r="BS17" s="11"/>
      <c r="BT17" s="11"/>
      <c r="BV17" s="305"/>
      <c r="CA17" s="314"/>
      <c r="CB17" s="311"/>
      <c r="CC17" s="312"/>
      <c r="CD17" s="11"/>
      <c r="CE17" s="11"/>
      <c r="CG17" s="310"/>
    </row>
    <row r="18" spans="2:85" ht="15.75" customHeight="1" thickBot="1" x14ac:dyDescent="0.3">
      <c r="B18" s="996"/>
      <c r="C18" s="997"/>
      <c r="D18" s="997"/>
      <c r="E18" s="998"/>
      <c r="M18" s="617"/>
      <c r="N18" s="472"/>
      <c r="P18" s="311"/>
      <c r="Q18" s="477" t="s">
        <v>239</v>
      </c>
      <c r="R18" s="478">
        <f>P21-R19</f>
        <v>0.71665509259534133</v>
      </c>
      <c r="AD18" s="615">
        <f t="shared" si="13"/>
        <v>46128.722222222219</v>
      </c>
      <c r="AE18" s="73">
        <f t="shared" si="14"/>
        <v>22.196000000000002</v>
      </c>
      <c r="AF18" s="608">
        <f t="shared" si="15"/>
        <v>17</v>
      </c>
      <c r="AG18" s="609">
        <f t="shared" si="8"/>
        <v>22.196000000000002</v>
      </c>
      <c r="AH18" s="609" t="str">
        <f t="shared" si="9"/>
        <v>-</v>
      </c>
      <c r="AI18" s="609" t="str">
        <f t="shared" si="10"/>
        <v>-</v>
      </c>
      <c r="AJ18" s="609" t="str">
        <f t="shared" si="11"/>
        <v>-</v>
      </c>
      <c r="AK18" s="247"/>
      <c r="AM18" s="446">
        <v>46128.723611111112</v>
      </c>
      <c r="AN18" s="447">
        <v>1</v>
      </c>
      <c r="AO18" s="447">
        <v>0</v>
      </c>
      <c r="AP18" s="447">
        <v>7</v>
      </c>
      <c r="AQ18" s="447">
        <v>-0.29019400000000001</v>
      </c>
      <c r="AR18" s="447">
        <v>133535</v>
      </c>
      <c r="AS18" s="447">
        <v>111784</v>
      </c>
      <c r="AT18" s="447">
        <v>22.183</v>
      </c>
      <c r="AV18" s="448">
        <v>46128.723611111112</v>
      </c>
      <c r="AW18" s="449">
        <v>1</v>
      </c>
      <c r="AX18" s="450">
        <v>0</v>
      </c>
      <c r="AY18" s="450">
        <v>7</v>
      </c>
      <c r="AZ18" s="451">
        <v>0</v>
      </c>
      <c r="BB18" s="74">
        <f t="shared" si="0"/>
        <v>7</v>
      </c>
      <c r="BC18" s="11">
        <f t="shared" si="1"/>
        <v>-0.29019400000000001</v>
      </c>
      <c r="BD18" s="319">
        <v>21</v>
      </c>
      <c r="BE18" s="74">
        <v>1</v>
      </c>
      <c r="BF18" s="324">
        <f t="shared" si="2"/>
        <v>91.515142999999995</v>
      </c>
      <c r="BH18" s="74">
        <f t="shared" si="3"/>
        <v>7</v>
      </c>
      <c r="BI18" s="313">
        <f t="shared" si="4"/>
        <v>0</v>
      </c>
      <c r="BJ18" s="319">
        <v>21</v>
      </c>
      <c r="BK18" s="74">
        <v>1</v>
      </c>
      <c r="BL18" s="313">
        <f t="shared" si="5"/>
        <v>91</v>
      </c>
      <c r="BQ18" s="305"/>
      <c r="BR18" s="11"/>
      <c r="BS18" s="11"/>
      <c r="BT18" s="11"/>
      <c r="BV18" s="305"/>
      <c r="CA18" s="314"/>
      <c r="CB18" s="311"/>
      <c r="CC18" s="312"/>
      <c r="CD18" s="11"/>
      <c r="CE18" s="11"/>
    </row>
    <row r="19" spans="2:85" ht="15.75" customHeight="1" thickBot="1" x14ac:dyDescent="0.3">
      <c r="B19" s="996"/>
      <c r="C19" s="997"/>
      <c r="D19" s="997"/>
      <c r="E19" s="998"/>
      <c r="G19" s="518" t="s">
        <v>0</v>
      </c>
      <c r="I19" s="1017" t="s">
        <v>6</v>
      </c>
      <c r="J19" s="1018"/>
      <c r="K19" s="1019"/>
      <c r="N19" s="472"/>
      <c r="Q19" s="477" t="s">
        <v>271</v>
      </c>
      <c r="R19" s="478">
        <v>7.0601851851851847E-4</v>
      </c>
      <c r="AD19" s="615">
        <f t="shared" si="13"/>
        <v>46128.722916666666</v>
      </c>
      <c r="AE19" s="73">
        <f t="shared" si="14"/>
        <v>22.192</v>
      </c>
      <c r="AF19" s="608">
        <f t="shared" si="15"/>
        <v>17</v>
      </c>
      <c r="AG19" s="609">
        <f t="shared" si="8"/>
        <v>22.192</v>
      </c>
      <c r="AH19" s="609" t="str">
        <f t="shared" si="9"/>
        <v>-</v>
      </c>
      <c r="AI19" s="609" t="str">
        <f t="shared" si="10"/>
        <v>-</v>
      </c>
      <c r="AJ19" s="609" t="str">
        <f t="shared" si="11"/>
        <v>-</v>
      </c>
      <c r="AK19" s="247"/>
      <c r="AM19" s="446">
        <v>46128.724305555559</v>
      </c>
      <c r="AN19" s="447">
        <v>1</v>
      </c>
      <c r="AO19" s="447">
        <v>0</v>
      </c>
      <c r="AP19" s="447">
        <v>8</v>
      </c>
      <c r="AQ19" s="447">
        <v>0.39392100000000002</v>
      </c>
      <c r="AR19" s="447">
        <v>133542</v>
      </c>
      <c r="AS19" s="447">
        <v>111788</v>
      </c>
      <c r="AT19" s="447">
        <v>22.175000000000001</v>
      </c>
      <c r="AV19" s="448">
        <v>46128.724305555559</v>
      </c>
      <c r="AW19" s="449">
        <v>1</v>
      </c>
      <c r="AX19" s="450">
        <v>0</v>
      </c>
      <c r="AY19" s="450">
        <v>8</v>
      </c>
      <c r="AZ19" s="451">
        <v>0</v>
      </c>
      <c r="BB19" s="74">
        <f t="shared" si="0"/>
        <v>8</v>
      </c>
      <c r="BC19" s="11">
        <f t="shared" si="1"/>
        <v>0.39392100000000002</v>
      </c>
      <c r="BD19" s="319">
        <v>22</v>
      </c>
      <c r="BE19" s="74">
        <v>2</v>
      </c>
      <c r="BF19" s="324">
        <f t="shared" si="2"/>
        <v>91.541976000000005</v>
      </c>
      <c r="BH19" s="74">
        <f t="shared" si="3"/>
        <v>8</v>
      </c>
      <c r="BI19" s="313">
        <f t="shared" si="4"/>
        <v>0</v>
      </c>
      <c r="BJ19" s="319">
        <v>22</v>
      </c>
      <c r="BK19" s="74">
        <v>2</v>
      </c>
      <c r="BL19" s="313">
        <f t="shared" si="5"/>
        <v>91</v>
      </c>
      <c r="BQ19" s="305"/>
      <c r="BR19" s="11"/>
      <c r="BS19" s="11"/>
      <c r="BT19" s="11"/>
      <c r="BV19" s="305"/>
      <c r="CA19" s="314"/>
      <c r="CB19" s="311"/>
      <c r="CC19" s="312"/>
      <c r="CD19" s="11"/>
      <c r="CE19" s="11"/>
    </row>
    <row r="20" spans="2:85" ht="15.75" customHeight="1" thickBot="1" x14ac:dyDescent="0.3">
      <c r="B20" s="996"/>
      <c r="C20" s="997"/>
      <c r="D20" s="997"/>
      <c r="E20" s="998"/>
      <c r="F20" s="290"/>
      <c r="G20" s="520">
        <f>CORREL(I6:I17,G6:G17)</f>
        <v>0.99999877098996537</v>
      </c>
      <c r="I20" s="1034">
        <f>SLOPE(I6:I17,G6:G17)</f>
        <v>1.0032196230638069</v>
      </c>
      <c r="J20" s="1035"/>
      <c r="K20" s="1036"/>
      <c r="N20" s="472"/>
      <c r="O20" s="599" t="s">
        <v>230</v>
      </c>
      <c r="P20" s="536">
        <f>AD5</f>
        <v>46128.717361111114</v>
      </c>
      <c r="Q20" s="477" t="s">
        <v>241</v>
      </c>
      <c r="R20" s="478">
        <f>P22+R17</f>
        <v>0.80415509259226925</v>
      </c>
      <c r="S20" s="131" t="s">
        <v>244</v>
      </c>
      <c r="AD20" s="615">
        <f t="shared" si="13"/>
        <v>46128.723611111112</v>
      </c>
      <c r="AE20" s="73">
        <f t="shared" si="14"/>
        <v>22.187000000000001</v>
      </c>
      <c r="AF20" s="608">
        <f t="shared" si="15"/>
        <v>17</v>
      </c>
      <c r="AG20" s="609">
        <f t="shared" si="8"/>
        <v>22.187000000000001</v>
      </c>
      <c r="AH20" s="609" t="str">
        <f t="shared" si="9"/>
        <v>-</v>
      </c>
      <c r="AI20" s="609" t="str">
        <f t="shared" si="10"/>
        <v>-</v>
      </c>
      <c r="AJ20" s="609" t="str">
        <f t="shared" si="11"/>
        <v>-</v>
      </c>
      <c r="AK20" s="247"/>
      <c r="AM20" s="446">
        <v>46128.724305555559</v>
      </c>
      <c r="AN20" s="447">
        <v>1</v>
      </c>
      <c r="AO20" s="447">
        <v>1</v>
      </c>
      <c r="AP20" s="447" t="s">
        <v>446</v>
      </c>
      <c r="AQ20" s="447">
        <v>26.12519</v>
      </c>
      <c r="AR20" s="447">
        <v>133471</v>
      </c>
      <c r="AS20" s="447">
        <v>111800</v>
      </c>
      <c r="AT20" s="447">
        <v>22.166</v>
      </c>
      <c r="AV20" s="448">
        <v>46128.724999999999</v>
      </c>
      <c r="AW20" s="449">
        <v>1</v>
      </c>
      <c r="AX20" s="450">
        <v>1</v>
      </c>
      <c r="AY20" s="450" t="s">
        <v>446</v>
      </c>
      <c r="AZ20" s="451">
        <v>28</v>
      </c>
      <c r="BB20" s="74" t="str">
        <f t="shared" si="0"/>
        <v>--</v>
      </c>
      <c r="BC20" s="11">
        <f t="shared" si="1"/>
        <v>26.12519</v>
      </c>
      <c r="BD20" s="319">
        <v>23</v>
      </c>
      <c r="BE20" s="74">
        <v>3</v>
      </c>
      <c r="BF20" s="324">
        <f t="shared" si="2"/>
        <v>91.047212000000002</v>
      </c>
      <c r="BH20" s="74" t="str">
        <f t="shared" si="3"/>
        <v>--</v>
      </c>
      <c r="BI20" s="313">
        <f t="shared" si="4"/>
        <v>28</v>
      </c>
      <c r="BJ20" s="319">
        <v>23</v>
      </c>
      <c r="BK20" s="74">
        <v>3</v>
      </c>
      <c r="BL20" s="313">
        <f t="shared" si="5"/>
        <v>91</v>
      </c>
      <c r="BQ20" s="305"/>
      <c r="BR20" s="11"/>
      <c r="BS20" s="11"/>
      <c r="BT20" s="11"/>
      <c r="BV20" s="305"/>
      <c r="CA20" s="314"/>
      <c r="CB20" s="311"/>
      <c r="CC20" s="312"/>
      <c r="CD20" s="11"/>
      <c r="CE20" s="11"/>
    </row>
    <row r="21" spans="2:85" ht="15.75" customHeight="1" thickBot="1" x14ac:dyDescent="0.3">
      <c r="B21" s="996"/>
      <c r="C21" s="997"/>
      <c r="D21" s="997"/>
      <c r="E21" s="998"/>
      <c r="F21" s="290"/>
      <c r="N21" s="472"/>
      <c r="O21" s="600" t="s">
        <v>229</v>
      </c>
      <c r="P21" s="537">
        <f>MIN(AD5:AD300)-INT(P20)</f>
        <v>0.71736111111385981</v>
      </c>
      <c r="R21" s="602">
        <f>MIN(P27:P300)</f>
        <v>0.71712962962962967</v>
      </c>
      <c r="S21" s="603" t="s">
        <v>213</v>
      </c>
      <c r="AD21" s="615">
        <f t="shared" si="13"/>
        <v>46128.723611111112</v>
      </c>
      <c r="AE21" s="73">
        <f t="shared" si="14"/>
        <v>22.183</v>
      </c>
      <c r="AF21" s="608">
        <f t="shared" si="15"/>
        <v>17</v>
      </c>
      <c r="AG21" s="609">
        <f t="shared" si="8"/>
        <v>22.183</v>
      </c>
      <c r="AH21" s="609" t="str">
        <f t="shared" si="9"/>
        <v>-</v>
      </c>
      <c r="AI21" s="609" t="str">
        <f t="shared" si="10"/>
        <v>-</v>
      </c>
      <c r="AJ21" s="609" t="str">
        <f t="shared" si="11"/>
        <v>-</v>
      </c>
      <c r="AK21" s="247"/>
      <c r="AM21" s="446">
        <v>46128.724999999999</v>
      </c>
      <c r="AN21" s="447">
        <v>1</v>
      </c>
      <c r="AO21" s="447">
        <v>1</v>
      </c>
      <c r="AP21" s="447" t="s">
        <v>446</v>
      </c>
      <c r="AQ21" s="447">
        <v>32.536031000000001</v>
      </c>
      <c r="AR21" s="447">
        <v>133566</v>
      </c>
      <c r="AS21" s="447">
        <v>111726</v>
      </c>
      <c r="AT21" s="447">
        <v>22.158999999999999</v>
      </c>
      <c r="AV21" s="448">
        <v>46128.724999999999</v>
      </c>
      <c r="AW21" s="449">
        <v>1</v>
      </c>
      <c r="AX21" s="450">
        <v>1</v>
      </c>
      <c r="AY21" s="450" t="s">
        <v>446</v>
      </c>
      <c r="AZ21" s="451">
        <v>32</v>
      </c>
      <c r="BB21" s="74" t="str">
        <f t="shared" si="0"/>
        <v>--</v>
      </c>
      <c r="BC21" s="11">
        <f t="shared" si="1"/>
        <v>32.536031000000001</v>
      </c>
      <c r="BD21" s="319">
        <v>24</v>
      </c>
      <c r="BE21" s="74">
        <v>4</v>
      </c>
      <c r="BF21" s="324">
        <f t="shared" si="2"/>
        <v>91.523132000000004</v>
      </c>
      <c r="BH21" s="74" t="str">
        <f t="shared" si="3"/>
        <v>--</v>
      </c>
      <c r="BI21" s="313">
        <f t="shared" si="4"/>
        <v>32</v>
      </c>
      <c r="BJ21" s="319">
        <v>24</v>
      </c>
      <c r="BK21" s="74">
        <v>4</v>
      </c>
      <c r="BL21" s="313">
        <f t="shared" si="5"/>
        <v>91</v>
      </c>
      <c r="BQ21" s="305"/>
      <c r="BR21" s="11"/>
      <c r="BS21" s="11"/>
      <c r="BT21" s="11"/>
      <c r="BV21" s="305"/>
      <c r="CA21" s="314"/>
      <c r="CB21" s="311"/>
      <c r="CC21" s="312"/>
      <c r="CD21" s="11"/>
      <c r="CE21" s="11"/>
    </row>
    <row r="22" spans="2:85" ht="15.75" customHeight="1" thickBot="1" x14ac:dyDescent="0.3">
      <c r="B22" s="996"/>
      <c r="C22" s="997"/>
      <c r="D22" s="997"/>
      <c r="E22" s="998"/>
      <c r="F22" s="290"/>
      <c r="G22" s="518" t="s">
        <v>1</v>
      </c>
      <c r="I22" s="1017" t="s">
        <v>7</v>
      </c>
      <c r="J22" s="1018"/>
      <c r="K22" s="1019"/>
      <c r="N22" s="472"/>
      <c r="O22" s="601" t="s">
        <v>228</v>
      </c>
      <c r="P22" s="538">
        <f>MAX(AD5:AD300)-INT(P20)</f>
        <v>0.80347222222189885</v>
      </c>
      <c r="R22" s="602">
        <f>MAX(P27:P300)</f>
        <v>0.80462962962962958</v>
      </c>
      <c r="S22" s="604" t="s">
        <v>214</v>
      </c>
      <c r="AD22" s="615">
        <f t="shared" si="13"/>
        <v>46128.724305555559</v>
      </c>
      <c r="AE22" s="73">
        <f t="shared" si="14"/>
        <v>22.175000000000001</v>
      </c>
      <c r="AF22" s="608">
        <f t="shared" si="15"/>
        <v>17</v>
      </c>
      <c r="AG22" s="609">
        <f t="shared" si="8"/>
        <v>22.175000000000001</v>
      </c>
      <c r="AH22" s="609" t="str">
        <f t="shared" si="9"/>
        <v>-</v>
      </c>
      <c r="AI22" s="609" t="str">
        <f t="shared" si="10"/>
        <v>-</v>
      </c>
      <c r="AJ22" s="609" t="str">
        <f t="shared" si="11"/>
        <v>-</v>
      </c>
      <c r="AK22" s="247"/>
      <c r="AM22" s="446">
        <v>46128.725694444445</v>
      </c>
      <c r="AN22" s="447">
        <v>1</v>
      </c>
      <c r="AO22" s="447">
        <v>1</v>
      </c>
      <c r="AP22" s="447" t="s">
        <v>446</v>
      </c>
      <c r="AQ22" s="447">
        <v>36.450111999999997</v>
      </c>
      <c r="AR22" s="447">
        <v>133468</v>
      </c>
      <c r="AS22" s="447">
        <v>111816</v>
      </c>
      <c r="AT22" s="447">
        <v>22.152999999999999</v>
      </c>
      <c r="AV22" s="448">
        <v>46128.725694444445</v>
      </c>
      <c r="AW22" s="449">
        <v>1</v>
      </c>
      <c r="AX22" s="450">
        <v>1</v>
      </c>
      <c r="AY22" s="450" t="s">
        <v>446</v>
      </c>
      <c r="AZ22" s="451">
        <v>33</v>
      </c>
      <c r="BB22" s="74" t="str">
        <f t="shared" si="0"/>
        <v>--</v>
      </c>
      <c r="BC22" s="11">
        <f t="shared" si="1"/>
        <v>36.450111999999997</v>
      </c>
      <c r="BD22" s="319">
        <v>25</v>
      </c>
      <c r="BE22" s="74">
        <v>5</v>
      </c>
      <c r="BF22" s="324">
        <f t="shared" si="2"/>
        <v>91.437248999999994</v>
      </c>
      <c r="BH22" s="74" t="str">
        <f t="shared" si="3"/>
        <v>--</v>
      </c>
      <c r="BI22" s="313">
        <f t="shared" si="4"/>
        <v>33</v>
      </c>
      <c r="BJ22" s="319">
        <v>25</v>
      </c>
      <c r="BK22" s="74">
        <v>5</v>
      </c>
      <c r="BL22" s="313">
        <f t="shared" si="5"/>
        <v>91</v>
      </c>
      <c r="BQ22" s="305"/>
      <c r="BR22" s="11"/>
      <c r="BS22" s="11"/>
      <c r="BT22" s="11"/>
      <c r="BV22" s="305"/>
      <c r="CA22" s="314"/>
      <c r="CB22" s="311"/>
      <c r="CC22" s="312"/>
      <c r="CD22" s="11"/>
      <c r="CE22" s="11"/>
    </row>
    <row r="23" spans="2:85" ht="15.75" customHeight="1" thickBot="1" x14ac:dyDescent="0.3">
      <c r="B23" s="999"/>
      <c r="C23" s="1000"/>
      <c r="D23" s="1000"/>
      <c r="E23" s="1001"/>
      <c r="F23" s="290"/>
      <c r="G23" s="520">
        <f>LINEST(I6:I17,G6:G17,0,FALSE)</f>
        <v>1.0033051302526306</v>
      </c>
      <c r="I23" s="1034">
        <f>INTERCEPT(I6:I17,G6:G17)</f>
        <v>2.6823534089260193E-2</v>
      </c>
      <c r="J23" s="1035"/>
      <c r="K23" s="1036"/>
      <c r="N23" s="472"/>
      <c r="P23" s="483"/>
      <c r="R23" s="539">
        <f>IF(INT(P20)=O27, P20, O27)</f>
        <v>46128.717361111114</v>
      </c>
      <c r="S23" s="604" t="s">
        <v>243</v>
      </c>
      <c r="AD23" s="615">
        <f t="shared" si="13"/>
        <v>46128.724305555559</v>
      </c>
      <c r="AE23" s="73">
        <f t="shared" si="14"/>
        <v>22.166</v>
      </c>
      <c r="AF23" s="608">
        <f t="shared" si="15"/>
        <v>17</v>
      </c>
      <c r="AG23" s="609">
        <f t="shared" si="8"/>
        <v>22.166</v>
      </c>
      <c r="AH23" s="609" t="str">
        <f t="shared" si="9"/>
        <v>-</v>
      </c>
      <c r="AI23" s="609" t="str">
        <f t="shared" si="10"/>
        <v>-</v>
      </c>
      <c r="AJ23" s="609" t="str">
        <f t="shared" si="11"/>
        <v>-</v>
      </c>
      <c r="AK23" s="247"/>
      <c r="AM23" s="446">
        <v>46128.725694444445</v>
      </c>
      <c r="AN23" s="447">
        <v>1</v>
      </c>
      <c r="AO23" s="447">
        <v>1</v>
      </c>
      <c r="AP23" s="447" t="s">
        <v>446</v>
      </c>
      <c r="AQ23" s="447">
        <v>39.259377000000001</v>
      </c>
      <c r="AR23" s="447">
        <v>133583</v>
      </c>
      <c r="AS23" s="447">
        <v>111727</v>
      </c>
      <c r="AT23" s="447">
        <v>22.143999999999998</v>
      </c>
      <c r="AV23" s="448">
        <v>46128.725694444445</v>
      </c>
      <c r="AW23" s="449">
        <v>1</v>
      </c>
      <c r="AX23" s="450">
        <v>1</v>
      </c>
      <c r="AY23" s="450" t="s">
        <v>446</v>
      </c>
      <c r="AZ23" s="451">
        <v>36</v>
      </c>
      <c r="BB23" s="74" t="str">
        <f t="shared" si="0"/>
        <v>--</v>
      </c>
      <c r="BC23" s="11">
        <f t="shared" si="1"/>
        <v>39.259377000000001</v>
      </c>
      <c r="BD23" s="319">
        <v>26</v>
      </c>
      <c r="BE23" s="74">
        <v>6</v>
      </c>
      <c r="BF23" s="324">
        <f t="shared" si="2"/>
        <v>91.157966999999999</v>
      </c>
      <c r="BH23" s="74" t="str">
        <f t="shared" si="3"/>
        <v>--</v>
      </c>
      <c r="BI23" s="313">
        <f t="shared" si="4"/>
        <v>36</v>
      </c>
      <c r="BJ23" s="319">
        <v>26</v>
      </c>
      <c r="BK23" s="74">
        <v>6</v>
      </c>
      <c r="BL23" s="313">
        <f t="shared" si="5"/>
        <v>91</v>
      </c>
      <c r="BQ23" s="305"/>
      <c r="BR23" s="11"/>
      <c r="BS23" s="11"/>
      <c r="BT23" s="11"/>
      <c r="BV23" s="305"/>
      <c r="CA23" s="314"/>
      <c r="CB23" s="311"/>
      <c r="CC23" s="312"/>
      <c r="CD23" s="11"/>
      <c r="CE23" s="11"/>
    </row>
    <row r="24" spans="2:85" x14ac:dyDescent="0.25">
      <c r="N24" s="472"/>
      <c r="P24" s="618"/>
      <c r="AD24" s="615">
        <f t="shared" si="13"/>
        <v>46128.724999999999</v>
      </c>
      <c r="AE24" s="73">
        <f t="shared" si="14"/>
        <v>22.158999999999999</v>
      </c>
      <c r="AF24" s="608">
        <f t="shared" si="15"/>
        <v>17</v>
      </c>
      <c r="AG24" s="609">
        <f t="shared" si="8"/>
        <v>22.158999999999999</v>
      </c>
      <c r="AH24" s="609" t="str">
        <f t="shared" si="9"/>
        <v>-</v>
      </c>
      <c r="AI24" s="609" t="str">
        <f t="shared" si="10"/>
        <v>-</v>
      </c>
      <c r="AJ24" s="609" t="str">
        <f t="shared" si="11"/>
        <v>-</v>
      </c>
      <c r="AK24" s="247"/>
      <c r="AM24" s="446">
        <v>46128.726388888892</v>
      </c>
      <c r="AN24" s="447">
        <v>1</v>
      </c>
      <c r="AO24" s="447">
        <v>1</v>
      </c>
      <c r="AP24" s="447" t="s">
        <v>446</v>
      </c>
      <c r="AQ24" s="447">
        <v>40.508811999999999</v>
      </c>
      <c r="AR24" s="447">
        <v>133480</v>
      </c>
      <c r="AS24" s="447">
        <v>111832</v>
      </c>
      <c r="AT24" s="447">
        <v>22.135999999999999</v>
      </c>
      <c r="AV24" s="448">
        <v>46128.726388888892</v>
      </c>
      <c r="AW24" s="449">
        <v>1</v>
      </c>
      <c r="AX24" s="450">
        <v>1</v>
      </c>
      <c r="AY24" s="450" t="s">
        <v>446</v>
      </c>
      <c r="AZ24" s="451">
        <v>38</v>
      </c>
      <c r="BB24" s="74" t="str">
        <f t="shared" si="0"/>
        <v>--</v>
      </c>
      <c r="BC24" s="11">
        <f t="shared" si="1"/>
        <v>40.508811999999999</v>
      </c>
      <c r="BD24" s="319">
        <v>27</v>
      </c>
      <c r="BE24" s="74">
        <v>7</v>
      </c>
      <c r="BF24" s="324">
        <f t="shared" si="2"/>
        <v>91.037480000000002</v>
      </c>
      <c r="BH24" s="74" t="str">
        <f t="shared" si="3"/>
        <v>--</v>
      </c>
      <c r="BI24" s="313">
        <f t="shared" si="4"/>
        <v>38</v>
      </c>
      <c r="BJ24" s="319">
        <v>27</v>
      </c>
      <c r="BK24" s="74">
        <v>7</v>
      </c>
      <c r="BL24" s="313">
        <f t="shared" si="5"/>
        <v>91</v>
      </c>
      <c r="BQ24" s="305"/>
      <c r="BR24" s="11"/>
      <c r="BS24" s="11"/>
      <c r="BT24" s="11"/>
      <c r="BV24" s="305"/>
      <c r="CA24" s="314"/>
      <c r="CB24" s="311"/>
      <c r="CC24" s="312"/>
      <c r="CD24" s="11"/>
      <c r="CE24" s="11"/>
    </row>
    <row r="25" spans="2:85" ht="15.75" customHeight="1" x14ac:dyDescent="0.25">
      <c r="B25" s="11" t="s">
        <v>150</v>
      </c>
      <c r="C25" s="247"/>
      <c r="D25" s="247"/>
      <c r="G25" s="637" t="s">
        <v>163</v>
      </c>
      <c r="H25" s="638"/>
      <c r="I25" s="638"/>
      <c r="J25" s="639"/>
      <c r="N25" s="619"/>
      <c r="O25" s="651" t="s">
        <v>15</v>
      </c>
      <c r="P25" s="652" t="s">
        <v>73</v>
      </c>
      <c r="Q25" s="651" t="s">
        <v>43</v>
      </c>
      <c r="R25" s="651" t="s">
        <v>14</v>
      </c>
      <c r="S25" s="651" t="s">
        <v>42</v>
      </c>
      <c r="T25" s="651" t="s">
        <v>10</v>
      </c>
      <c r="AD25" s="615">
        <f t="shared" si="13"/>
        <v>46128.725694444445</v>
      </c>
      <c r="AE25" s="73">
        <f t="shared" si="14"/>
        <v>22.152999999999999</v>
      </c>
      <c r="AF25" s="608">
        <f t="shared" si="15"/>
        <v>17</v>
      </c>
      <c r="AG25" s="609">
        <f t="shared" si="8"/>
        <v>22.152999999999999</v>
      </c>
      <c r="AH25" s="609" t="str">
        <f t="shared" si="9"/>
        <v>-</v>
      </c>
      <c r="AI25" s="609" t="str">
        <f t="shared" si="10"/>
        <v>-</v>
      </c>
      <c r="AJ25" s="609" t="str">
        <f t="shared" si="11"/>
        <v>-</v>
      </c>
      <c r="AK25" s="247"/>
      <c r="AM25" s="446">
        <v>46128.726388888892</v>
      </c>
      <c r="AN25" s="447">
        <v>1</v>
      </c>
      <c r="AO25" s="447">
        <v>1</v>
      </c>
      <c r="AP25" s="447" t="s">
        <v>446</v>
      </c>
      <c r="AQ25" s="447">
        <v>41.830660999999999</v>
      </c>
      <c r="AR25" s="447">
        <v>133600</v>
      </c>
      <c r="AS25" s="447">
        <v>111735</v>
      </c>
      <c r="AT25" s="447">
        <v>22.126000000000001</v>
      </c>
      <c r="AV25" s="448">
        <v>46128.726388888892</v>
      </c>
      <c r="AW25" s="449">
        <v>1</v>
      </c>
      <c r="AX25" s="450">
        <v>1</v>
      </c>
      <c r="AY25" s="450" t="s">
        <v>446</v>
      </c>
      <c r="AZ25" s="451">
        <v>40</v>
      </c>
      <c r="BB25" s="74" t="str">
        <f t="shared" si="0"/>
        <v>--</v>
      </c>
      <c r="BC25" s="11">
        <f t="shared" si="1"/>
        <v>41.830660999999999</v>
      </c>
      <c r="BD25" s="319">
        <v>28</v>
      </c>
      <c r="BE25" s="74">
        <v>8</v>
      </c>
      <c r="BF25" s="324">
        <f t="shared" si="2"/>
        <v>91.507598000000002</v>
      </c>
      <c r="BH25" s="74" t="str">
        <f t="shared" si="3"/>
        <v>--</v>
      </c>
      <c r="BI25" s="313">
        <f t="shared" si="4"/>
        <v>40</v>
      </c>
      <c r="BJ25" s="319">
        <v>28</v>
      </c>
      <c r="BK25" s="74">
        <v>8</v>
      </c>
      <c r="BL25" s="313">
        <f t="shared" si="5"/>
        <v>91</v>
      </c>
      <c r="BQ25" s="305"/>
      <c r="BR25" s="11"/>
      <c r="BS25" s="11"/>
      <c r="BT25" s="11"/>
      <c r="BV25" s="305"/>
      <c r="CA25" s="314"/>
      <c r="CB25" s="311"/>
      <c r="CC25" s="312"/>
      <c r="CD25" s="11"/>
      <c r="CE25" s="11"/>
    </row>
    <row r="26" spans="2:85" x14ac:dyDescent="0.25">
      <c r="C26" s="541" t="s">
        <v>145</v>
      </c>
      <c r="D26" s="247"/>
      <c r="G26" s="640" t="s">
        <v>154</v>
      </c>
      <c r="H26" s="641" t="s">
        <v>156</v>
      </c>
      <c r="I26" s="641" t="s">
        <v>158</v>
      </c>
      <c r="J26" s="641" t="s">
        <v>160</v>
      </c>
      <c r="N26" s="472"/>
      <c r="O26" s="653" t="s">
        <v>72</v>
      </c>
      <c r="P26" s="654" t="s">
        <v>72</v>
      </c>
      <c r="Q26" s="653" t="s">
        <v>71</v>
      </c>
      <c r="R26" s="655"/>
      <c r="S26" s="653" t="s">
        <v>71</v>
      </c>
      <c r="T26" s="653"/>
      <c r="U26" s="489"/>
      <c r="V26" s="606">
        <f>IFERROR(AVERAGE(V27:V300), "-")</f>
        <v>20.848958333333336</v>
      </c>
      <c r="W26" s="606">
        <f>IFERROR(AVERAGE(W27:W300), "-")</f>
        <v>21.085833333333333</v>
      </c>
      <c r="X26" s="606">
        <f>IFERROR(AVERAGE(X27:X300), "-")</f>
        <v>21.031578947368423</v>
      </c>
      <c r="Y26" s="607" t="str">
        <f>IFERROR(AVERAGE(Y27:Y300), "-")</f>
        <v>-</v>
      </c>
      <c r="Z26" s="108" t="s">
        <v>74</v>
      </c>
      <c r="AD26" s="615">
        <f t="shared" si="13"/>
        <v>46128.725694444445</v>
      </c>
      <c r="AE26" s="73">
        <f t="shared" si="14"/>
        <v>22.143999999999998</v>
      </c>
      <c r="AF26" s="608">
        <f t="shared" si="15"/>
        <v>17</v>
      </c>
      <c r="AG26" s="609">
        <f t="shared" si="8"/>
        <v>22.143999999999998</v>
      </c>
      <c r="AH26" s="609" t="str">
        <f t="shared" si="9"/>
        <v>-</v>
      </c>
      <c r="AI26" s="609" t="str">
        <f t="shared" si="10"/>
        <v>-</v>
      </c>
      <c r="AJ26" s="609" t="str">
        <f t="shared" si="11"/>
        <v>-</v>
      </c>
      <c r="AK26" s="247"/>
      <c r="AM26" s="446">
        <v>46128.727083333331</v>
      </c>
      <c r="AN26" s="447">
        <v>1</v>
      </c>
      <c r="AO26" s="447">
        <v>1</v>
      </c>
      <c r="AP26" s="447" t="s">
        <v>446</v>
      </c>
      <c r="AQ26" s="447">
        <v>42.271481000000001</v>
      </c>
      <c r="AR26" s="447">
        <v>133487</v>
      </c>
      <c r="AS26" s="447">
        <v>111840</v>
      </c>
      <c r="AT26" s="447">
        <v>22.117999999999999</v>
      </c>
      <c r="AV26" s="448">
        <v>46128.727083333331</v>
      </c>
      <c r="AW26" s="449">
        <v>1</v>
      </c>
      <c r="AX26" s="450">
        <v>1</v>
      </c>
      <c r="AY26" s="450" t="s">
        <v>446</v>
      </c>
      <c r="AZ26" s="451">
        <v>41</v>
      </c>
      <c r="BB26" s="74" t="str">
        <f t="shared" si="0"/>
        <v>--</v>
      </c>
      <c r="BC26" s="11">
        <f t="shared" si="1"/>
        <v>42.271481000000001</v>
      </c>
      <c r="BD26" s="319">
        <v>31</v>
      </c>
      <c r="BE26" s="74">
        <v>1</v>
      </c>
      <c r="BF26" s="324">
        <f t="shared" si="2"/>
        <v>133.829386</v>
      </c>
      <c r="BH26" s="74" t="str">
        <f t="shared" si="3"/>
        <v>--</v>
      </c>
      <c r="BI26" s="313">
        <f t="shared" si="4"/>
        <v>41</v>
      </c>
      <c r="BJ26" s="319">
        <v>31</v>
      </c>
      <c r="BK26" s="74">
        <v>1</v>
      </c>
      <c r="BL26" s="313">
        <f t="shared" si="5"/>
        <v>134</v>
      </c>
      <c r="BQ26" s="305"/>
      <c r="BR26" s="11"/>
      <c r="BS26" s="11"/>
      <c r="BT26" s="11"/>
      <c r="BV26" s="305"/>
      <c r="CA26" s="314"/>
      <c r="CB26" s="311"/>
      <c r="CC26" s="312"/>
      <c r="CD26" s="11"/>
      <c r="CE26" s="11"/>
    </row>
    <row r="27" spans="2:85" x14ac:dyDescent="0.25">
      <c r="B27" s="492" t="s">
        <v>147</v>
      </c>
      <c r="C27" s="542">
        <f>I16</f>
        <v>449.875</v>
      </c>
      <c r="G27" s="642" t="s">
        <v>155</v>
      </c>
      <c r="H27" s="643" t="s">
        <v>157</v>
      </c>
      <c r="I27" s="643" t="s">
        <v>159</v>
      </c>
      <c r="J27" s="643" t="s">
        <v>161</v>
      </c>
      <c r="K27" s="620"/>
      <c r="N27" s="621"/>
      <c r="O27" s="89">
        <v>46128</v>
      </c>
      <c r="P27" s="55">
        <v>0.71712962962962967</v>
      </c>
      <c r="Q27" s="87">
        <v>30.6</v>
      </c>
      <c r="R27" s="78" t="s">
        <v>14</v>
      </c>
      <c r="S27" s="87">
        <v>21.4</v>
      </c>
      <c r="T27" s="78" t="s">
        <v>45</v>
      </c>
      <c r="U27" s="608">
        <f>IF(ISNUMBER(S27), HOUR(P27), "-")</f>
        <v>17</v>
      </c>
      <c r="V27" s="609">
        <f t="shared" ref="V27" si="16">IF(U27=$Q$13, S27, "-")</f>
        <v>21.4</v>
      </c>
      <c r="W27" s="609" t="str">
        <f t="shared" ref="W27" si="17">IF(U27=$R$13, S27, "-")</f>
        <v>-</v>
      </c>
      <c r="X27" s="609" t="str">
        <f t="shared" ref="X27" si="18">IF(U27=$S$13, S27, "-")</f>
        <v>-</v>
      </c>
      <c r="Y27" s="609" t="str">
        <f t="shared" ref="Y27" si="19">IF(U27=$T$13, S27, "-")</f>
        <v>-</v>
      </c>
      <c r="Z27" s="610" t="s">
        <v>128</v>
      </c>
      <c r="AD27" s="615">
        <f t="shared" si="13"/>
        <v>46128.726388888892</v>
      </c>
      <c r="AE27" s="73">
        <f t="shared" si="14"/>
        <v>22.135999999999999</v>
      </c>
      <c r="AF27" s="608">
        <f t="shared" si="15"/>
        <v>17</v>
      </c>
      <c r="AG27" s="609">
        <f t="shared" si="8"/>
        <v>22.135999999999999</v>
      </c>
      <c r="AH27" s="609" t="str">
        <f t="shared" si="9"/>
        <v>-</v>
      </c>
      <c r="AI27" s="609" t="str">
        <f t="shared" si="10"/>
        <v>-</v>
      </c>
      <c r="AJ27" s="609" t="str">
        <f t="shared" si="11"/>
        <v>-</v>
      </c>
      <c r="AK27" s="247"/>
      <c r="AM27" s="446">
        <v>46128.727083333331</v>
      </c>
      <c r="AN27" s="447">
        <v>1</v>
      </c>
      <c r="AO27" s="447">
        <v>1</v>
      </c>
      <c r="AP27" s="447" t="s">
        <v>446</v>
      </c>
      <c r="AQ27" s="447">
        <v>42.890203999999997</v>
      </c>
      <c r="AR27" s="447">
        <v>133613</v>
      </c>
      <c r="AS27" s="447">
        <v>111743</v>
      </c>
      <c r="AT27" s="447">
        <v>22.106999999999999</v>
      </c>
      <c r="AV27" s="448">
        <v>46128.727083333331</v>
      </c>
      <c r="AW27" s="449">
        <v>1</v>
      </c>
      <c r="AX27" s="450">
        <v>1</v>
      </c>
      <c r="AY27" s="450" t="s">
        <v>446</v>
      </c>
      <c r="AZ27" s="451">
        <v>42</v>
      </c>
      <c r="BB27" s="74" t="str">
        <f t="shared" si="0"/>
        <v>--</v>
      </c>
      <c r="BC27" s="11">
        <f t="shared" si="1"/>
        <v>42.890203999999997</v>
      </c>
      <c r="BD27" s="319">
        <v>32</v>
      </c>
      <c r="BE27" s="74">
        <v>2</v>
      </c>
      <c r="BF27" s="324">
        <f t="shared" si="2"/>
        <v>133.84777500000001</v>
      </c>
      <c r="BH27" s="74" t="str">
        <f t="shared" si="3"/>
        <v>--</v>
      </c>
      <c r="BI27" s="313">
        <f t="shared" si="4"/>
        <v>42</v>
      </c>
      <c r="BJ27" s="319">
        <v>32</v>
      </c>
      <c r="BK27" s="74">
        <v>2</v>
      </c>
      <c r="BL27" s="313">
        <f t="shared" si="5"/>
        <v>134</v>
      </c>
      <c r="BQ27" s="305"/>
      <c r="BR27" s="11"/>
      <c r="BS27" s="11"/>
      <c r="BT27" s="11"/>
      <c r="BV27" s="305"/>
      <c r="CA27" s="314"/>
      <c r="CB27" s="311"/>
      <c r="CC27" s="312"/>
      <c r="CD27" s="11"/>
      <c r="CE27" s="11"/>
    </row>
    <row r="28" spans="2:85" ht="15" customHeight="1" x14ac:dyDescent="0.25">
      <c r="B28" s="492" t="s">
        <v>148</v>
      </c>
      <c r="C28" s="126">
        <f>Fotometro!F24</f>
        <v>427.5</v>
      </c>
      <c r="G28" s="73">
        <f>Fotometro!H25</f>
        <v>45</v>
      </c>
      <c r="H28" s="78">
        <f>G28-15</f>
        <v>30</v>
      </c>
      <c r="I28" s="78">
        <v>49.9</v>
      </c>
      <c r="J28" s="644">
        <f t="shared" ref="J28:J37" si="20">I7</f>
        <v>44.625</v>
      </c>
      <c r="K28" s="620"/>
      <c r="N28" s="620"/>
      <c r="O28" s="89">
        <v>46128</v>
      </c>
      <c r="P28" s="55">
        <v>0.71782407407407411</v>
      </c>
      <c r="Q28" s="87">
        <v>31.7</v>
      </c>
      <c r="R28" s="78" t="s">
        <v>14</v>
      </c>
      <c r="S28" s="87">
        <v>21.5</v>
      </c>
      <c r="T28" s="78" t="s">
        <v>45</v>
      </c>
      <c r="U28" s="608">
        <f t="shared" ref="U28:U91" si="21">IF(ISNUMBER(S28), HOUR(P28), "-")</f>
        <v>17</v>
      </c>
      <c r="V28" s="609">
        <f t="shared" ref="V28:V59" si="22">IF(U28=$Q$13, S28, "-")</f>
        <v>21.5</v>
      </c>
      <c r="W28" s="609" t="str">
        <f t="shared" ref="W28:W59" si="23">IF(U28=$R$13, S28, "-")</f>
        <v>-</v>
      </c>
      <c r="X28" s="609" t="str">
        <f t="shared" ref="X28:X59" si="24">IF(U28=$S$13, S28, "-")</f>
        <v>-</v>
      </c>
      <c r="Y28" s="609" t="str">
        <f t="shared" ref="Y28:Y59" si="25">IF(U28=$T$13, S28, "-")</f>
        <v>-</v>
      </c>
      <c r="AD28" s="615">
        <f t="shared" si="13"/>
        <v>46128.726388888892</v>
      </c>
      <c r="AE28" s="73">
        <f t="shared" si="14"/>
        <v>22.126000000000001</v>
      </c>
      <c r="AF28" s="608">
        <f t="shared" si="15"/>
        <v>17</v>
      </c>
      <c r="AG28" s="609">
        <f t="shared" si="8"/>
        <v>22.126000000000001</v>
      </c>
      <c r="AH28" s="609" t="str">
        <f t="shared" si="9"/>
        <v>-</v>
      </c>
      <c r="AI28" s="609" t="str">
        <f t="shared" si="10"/>
        <v>-</v>
      </c>
      <c r="AJ28" s="609" t="str">
        <f t="shared" si="11"/>
        <v>-</v>
      </c>
      <c r="AK28" s="247"/>
      <c r="AM28" s="446">
        <v>46128.727777777778</v>
      </c>
      <c r="AN28" s="447">
        <v>1</v>
      </c>
      <c r="AO28" s="447">
        <v>1</v>
      </c>
      <c r="AP28" s="447" t="s">
        <v>446</v>
      </c>
      <c r="AQ28" s="447">
        <v>42.942076</v>
      </c>
      <c r="AR28" s="447">
        <v>133495</v>
      </c>
      <c r="AS28" s="447">
        <v>111847</v>
      </c>
      <c r="AT28" s="447">
        <v>22.099</v>
      </c>
      <c r="AV28" s="448">
        <v>46128.727777777778</v>
      </c>
      <c r="AW28" s="449">
        <v>1</v>
      </c>
      <c r="AX28" s="450">
        <v>1</v>
      </c>
      <c r="AY28" s="450" t="s">
        <v>446</v>
      </c>
      <c r="AZ28" s="451">
        <v>43</v>
      </c>
      <c r="BB28" s="74" t="str">
        <f t="shared" si="0"/>
        <v>--</v>
      </c>
      <c r="BC28" s="11">
        <f t="shared" si="1"/>
        <v>42.942076</v>
      </c>
      <c r="BD28" s="319">
        <v>33</v>
      </c>
      <c r="BE28" s="74">
        <v>3</v>
      </c>
      <c r="BF28" s="324">
        <f t="shared" si="2"/>
        <v>134.139454</v>
      </c>
      <c r="BH28" s="74" t="str">
        <f t="shared" si="3"/>
        <v>--</v>
      </c>
      <c r="BI28" s="313">
        <f t="shared" si="4"/>
        <v>43</v>
      </c>
      <c r="BJ28" s="319">
        <v>33</v>
      </c>
      <c r="BK28" s="74">
        <v>3</v>
      </c>
      <c r="BL28" s="313">
        <f t="shared" si="5"/>
        <v>134</v>
      </c>
      <c r="BQ28" s="305"/>
      <c r="BR28" s="11"/>
      <c r="BS28" s="11"/>
      <c r="BT28" s="11"/>
      <c r="BV28" s="305"/>
      <c r="CA28" s="314"/>
      <c r="CB28" s="311"/>
      <c r="CC28" s="312"/>
      <c r="CD28" s="11"/>
      <c r="CE28" s="11"/>
    </row>
    <row r="29" spans="2:85" x14ac:dyDescent="0.25">
      <c r="B29" s="492" t="s">
        <v>149</v>
      </c>
      <c r="C29" s="126">
        <f>Fotometro!F25</f>
        <v>472.5</v>
      </c>
      <c r="G29" s="73">
        <f>Fotometro!H26</f>
        <v>90</v>
      </c>
      <c r="H29" s="78">
        <f t="shared" ref="H29:H37" si="26">G29-15</f>
        <v>75</v>
      </c>
      <c r="I29" s="78">
        <f t="shared" ref="I29:I37" si="27">G29+15</f>
        <v>105</v>
      </c>
      <c r="J29" s="644">
        <f t="shared" si="20"/>
        <v>91</v>
      </c>
      <c r="K29" s="311"/>
      <c r="N29" s="621"/>
      <c r="O29" s="89">
        <v>46128</v>
      </c>
      <c r="P29" s="55">
        <v>0.71851851851851856</v>
      </c>
      <c r="Q29" s="87">
        <v>32.9</v>
      </c>
      <c r="R29" s="78" t="s">
        <v>14</v>
      </c>
      <c r="S29" s="87">
        <v>21.45</v>
      </c>
      <c r="T29" s="78" t="s">
        <v>45</v>
      </c>
      <c r="U29" s="608">
        <f t="shared" si="21"/>
        <v>17</v>
      </c>
      <c r="V29" s="609">
        <f t="shared" si="22"/>
        <v>21.45</v>
      </c>
      <c r="W29" s="609" t="str">
        <f t="shared" si="23"/>
        <v>-</v>
      </c>
      <c r="X29" s="609" t="str">
        <f t="shared" si="24"/>
        <v>-</v>
      </c>
      <c r="Y29" s="609" t="str">
        <f t="shared" si="25"/>
        <v>-</v>
      </c>
      <c r="AD29" s="615">
        <f t="shared" si="13"/>
        <v>46128.727083333331</v>
      </c>
      <c r="AE29" s="73">
        <f t="shared" si="14"/>
        <v>22.117999999999999</v>
      </c>
      <c r="AF29" s="608">
        <f t="shared" si="15"/>
        <v>17</v>
      </c>
      <c r="AG29" s="609">
        <f t="shared" si="8"/>
        <v>22.117999999999999</v>
      </c>
      <c r="AH29" s="609" t="str">
        <f t="shared" si="9"/>
        <v>-</v>
      </c>
      <c r="AI29" s="609" t="str">
        <f t="shared" si="10"/>
        <v>-</v>
      </c>
      <c r="AJ29" s="609" t="str">
        <f t="shared" si="11"/>
        <v>-</v>
      </c>
      <c r="AK29" s="247"/>
      <c r="AM29" s="446">
        <v>46128.727777777778</v>
      </c>
      <c r="AN29" s="447">
        <v>1</v>
      </c>
      <c r="AO29" s="447">
        <v>1</v>
      </c>
      <c r="AP29" s="447" t="s">
        <v>446</v>
      </c>
      <c r="AQ29" s="447">
        <v>43.238602999999998</v>
      </c>
      <c r="AR29" s="447">
        <v>133629</v>
      </c>
      <c r="AS29" s="447">
        <v>111755</v>
      </c>
      <c r="AT29" s="447">
        <v>22.087</v>
      </c>
      <c r="AV29" s="448">
        <v>46128.727777777778</v>
      </c>
      <c r="AW29" s="449">
        <v>1</v>
      </c>
      <c r="AX29" s="450">
        <v>1</v>
      </c>
      <c r="AY29" s="450" t="s">
        <v>446</v>
      </c>
      <c r="AZ29" s="451">
        <v>43</v>
      </c>
      <c r="BB29" s="74" t="str">
        <f t="shared" si="0"/>
        <v>--</v>
      </c>
      <c r="BC29" s="11">
        <f t="shared" si="1"/>
        <v>43.238602999999998</v>
      </c>
      <c r="BD29" s="319">
        <v>34</v>
      </c>
      <c r="BE29" s="74">
        <v>4</v>
      </c>
      <c r="BF29" s="324">
        <f t="shared" si="2"/>
        <v>133.31005999999999</v>
      </c>
      <c r="BH29" s="74" t="str">
        <f t="shared" si="3"/>
        <v>--</v>
      </c>
      <c r="BI29" s="313">
        <f t="shared" si="4"/>
        <v>43</v>
      </c>
      <c r="BJ29" s="319">
        <v>34</v>
      </c>
      <c r="BK29" s="74">
        <v>4</v>
      </c>
      <c r="BL29" s="313">
        <f t="shared" si="5"/>
        <v>134</v>
      </c>
      <c r="BQ29" s="305"/>
      <c r="BR29" s="11"/>
      <c r="BS29" s="11"/>
      <c r="BT29" s="11"/>
      <c r="BV29" s="305"/>
      <c r="CA29" s="314"/>
      <c r="CB29" s="311"/>
      <c r="CC29" s="312"/>
      <c r="CD29" s="11"/>
      <c r="CE29" s="11"/>
    </row>
    <row r="30" spans="2:85" x14ac:dyDescent="0.25">
      <c r="C30" s="645" t="s">
        <v>146</v>
      </c>
      <c r="G30" s="73">
        <f>Fotometro!H27</f>
        <v>135</v>
      </c>
      <c r="H30" s="78">
        <f t="shared" si="26"/>
        <v>120</v>
      </c>
      <c r="I30" s="78">
        <f t="shared" si="27"/>
        <v>150</v>
      </c>
      <c r="J30" s="644">
        <f t="shared" si="20"/>
        <v>134.375</v>
      </c>
      <c r="N30" s="621"/>
      <c r="O30" s="89">
        <v>46128</v>
      </c>
      <c r="P30" s="55">
        <v>0.719212962962963</v>
      </c>
      <c r="Q30" s="87">
        <v>32.200000000000003</v>
      </c>
      <c r="R30" s="78" t="s">
        <v>14</v>
      </c>
      <c r="S30" s="87">
        <v>21.35</v>
      </c>
      <c r="T30" s="78" t="s">
        <v>45</v>
      </c>
      <c r="U30" s="608">
        <f t="shared" si="21"/>
        <v>17</v>
      </c>
      <c r="V30" s="609">
        <f t="shared" si="22"/>
        <v>21.35</v>
      </c>
      <c r="W30" s="609" t="str">
        <f t="shared" si="23"/>
        <v>-</v>
      </c>
      <c r="X30" s="609" t="str">
        <f t="shared" si="24"/>
        <v>-</v>
      </c>
      <c r="Y30" s="609" t="str">
        <f t="shared" si="25"/>
        <v>-</v>
      </c>
      <c r="AD30" s="615">
        <f t="shared" si="13"/>
        <v>46128.727083333331</v>
      </c>
      <c r="AE30" s="73">
        <f t="shared" si="14"/>
        <v>22.106999999999999</v>
      </c>
      <c r="AF30" s="608">
        <f t="shared" si="15"/>
        <v>17</v>
      </c>
      <c r="AG30" s="609">
        <f t="shared" si="8"/>
        <v>22.106999999999999</v>
      </c>
      <c r="AH30" s="609" t="str">
        <f t="shared" si="9"/>
        <v>-</v>
      </c>
      <c r="AI30" s="609" t="str">
        <f t="shared" si="10"/>
        <v>-</v>
      </c>
      <c r="AJ30" s="609" t="str">
        <f t="shared" si="11"/>
        <v>-</v>
      </c>
      <c r="AK30" s="247"/>
      <c r="AM30" s="446">
        <v>46128.728472222225</v>
      </c>
      <c r="AN30" s="447">
        <v>1</v>
      </c>
      <c r="AO30" s="447">
        <v>1</v>
      </c>
      <c r="AP30" s="447">
        <v>0</v>
      </c>
      <c r="AQ30" s="447">
        <v>43.788339999999998</v>
      </c>
      <c r="AR30" s="447">
        <v>133627</v>
      </c>
      <c r="AS30" s="447">
        <v>111752</v>
      </c>
      <c r="AT30" s="447">
        <v>22.07</v>
      </c>
      <c r="AV30" s="448">
        <v>46128.728472222225</v>
      </c>
      <c r="AW30" s="449">
        <v>1</v>
      </c>
      <c r="AX30" s="450">
        <v>1</v>
      </c>
      <c r="AY30" s="450">
        <v>0</v>
      </c>
      <c r="AZ30" s="451">
        <v>43</v>
      </c>
      <c r="BB30" s="74">
        <f t="shared" si="0"/>
        <v>10</v>
      </c>
      <c r="BC30" s="11">
        <f t="shared" si="1"/>
        <v>43.788339999999998</v>
      </c>
      <c r="BD30" s="319">
        <v>35</v>
      </c>
      <c r="BE30" s="74">
        <v>5</v>
      </c>
      <c r="BF30" s="324">
        <f t="shared" si="2"/>
        <v>133.92021500000001</v>
      </c>
      <c r="BH30" s="74">
        <f t="shared" si="3"/>
        <v>10</v>
      </c>
      <c r="BI30" s="313">
        <f t="shared" si="4"/>
        <v>43</v>
      </c>
      <c r="BJ30" s="319">
        <v>35</v>
      </c>
      <c r="BK30" s="74">
        <v>5</v>
      </c>
      <c r="BL30" s="313">
        <f t="shared" si="5"/>
        <v>134</v>
      </c>
      <c r="BQ30" s="305"/>
      <c r="BR30" s="11"/>
      <c r="BS30" s="11"/>
      <c r="BT30" s="11"/>
      <c r="BV30" s="305"/>
      <c r="CA30" s="314"/>
      <c r="CB30" s="311"/>
      <c r="CC30" s="312"/>
      <c r="CD30" s="11"/>
      <c r="CE30" s="11"/>
    </row>
    <row r="31" spans="2:85" x14ac:dyDescent="0.25">
      <c r="G31" s="73">
        <f>Fotometro!H28</f>
        <v>180</v>
      </c>
      <c r="H31" s="78">
        <f t="shared" si="26"/>
        <v>165</v>
      </c>
      <c r="I31" s="78">
        <f t="shared" si="27"/>
        <v>195</v>
      </c>
      <c r="J31" s="644">
        <f t="shared" si="20"/>
        <v>178.875</v>
      </c>
      <c r="N31" s="621"/>
      <c r="O31" s="89">
        <v>46128</v>
      </c>
      <c r="P31" s="55">
        <v>0.71990740740740744</v>
      </c>
      <c r="Q31" s="87">
        <v>31.4</v>
      </c>
      <c r="R31" s="78" t="s">
        <v>14</v>
      </c>
      <c r="S31" s="87">
        <v>21.3</v>
      </c>
      <c r="T31" s="78" t="s">
        <v>45</v>
      </c>
      <c r="U31" s="608">
        <f t="shared" si="21"/>
        <v>17</v>
      </c>
      <c r="V31" s="609">
        <f t="shared" si="22"/>
        <v>21.3</v>
      </c>
      <c r="W31" s="609" t="str">
        <f t="shared" si="23"/>
        <v>-</v>
      </c>
      <c r="X31" s="609" t="str">
        <f t="shared" si="24"/>
        <v>-</v>
      </c>
      <c r="Y31" s="609" t="str">
        <f t="shared" si="25"/>
        <v>-</v>
      </c>
      <c r="AA31" s="490"/>
      <c r="AB31" s="490"/>
      <c r="AD31" s="615">
        <f t="shared" si="13"/>
        <v>46128.727777777778</v>
      </c>
      <c r="AE31" s="73">
        <f t="shared" si="14"/>
        <v>22.099</v>
      </c>
      <c r="AF31" s="608">
        <f t="shared" si="15"/>
        <v>17</v>
      </c>
      <c r="AG31" s="609">
        <f t="shared" si="8"/>
        <v>22.099</v>
      </c>
      <c r="AH31" s="609" t="str">
        <f t="shared" si="9"/>
        <v>-</v>
      </c>
      <c r="AI31" s="609" t="str">
        <f t="shared" si="10"/>
        <v>-</v>
      </c>
      <c r="AJ31" s="609" t="str">
        <f t="shared" si="11"/>
        <v>-</v>
      </c>
      <c r="AK31" s="247"/>
      <c r="AM31" s="446">
        <v>46128.729166666664</v>
      </c>
      <c r="AN31" s="447">
        <v>1</v>
      </c>
      <c r="AO31" s="447">
        <v>1</v>
      </c>
      <c r="AP31" s="447">
        <v>1</v>
      </c>
      <c r="AQ31" s="447">
        <v>43.999105999999998</v>
      </c>
      <c r="AR31" s="447">
        <v>133497</v>
      </c>
      <c r="AS31" s="447">
        <v>111851</v>
      </c>
      <c r="AT31" s="447">
        <v>22.062999999999999</v>
      </c>
      <c r="AV31" s="448">
        <v>46128.729166666664</v>
      </c>
      <c r="AW31" s="449">
        <v>1</v>
      </c>
      <c r="AX31" s="450">
        <v>1</v>
      </c>
      <c r="AY31" s="450">
        <v>1</v>
      </c>
      <c r="AZ31" s="451">
        <v>44</v>
      </c>
      <c r="BB31" s="74">
        <f t="shared" si="0"/>
        <v>11</v>
      </c>
      <c r="BC31" s="11">
        <f t="shared" si="1"/>
        <v>43.999105999999998</v>
      </c>
      <c r="BD31" s="319">
        <v>36</v>
      </c>
      <c r="BE31" s="74">
        <v>6</v>
      </c>
      <c r="BF31" s="324">
        <f t="shared" si="2"/>
        <v>133.792833</v>
      </c>
      <c r="BH31" s="74">
        <f t="shared" si="3"/>
        <v>11</v>
      </c>
      <c r="BI31" s="313">
        <f t="shared" si="4"/>
        <v>44</v>
      </c>
      <c r="BJ31" s="319">
        <v>36</v>
      </c>
      <c r="BK31" s="74">
        <v>6</v>
      </c>
      <c r="BL31" s="313">
        <f t="shared" si="5"/>
        <v>135</v>
      </c>
      <c r="BQ31" s="305"/>
      <c r="BR31" s="11"/>
      <c r="BS31" s="11"/>
      <c r="BT31" s="11"/>
      <c r="BV31" s="305"/>
      <c r="CA31" s="314"/>
      <c r="CB31" s="311"/>
      <c r="CC31" s="312"/>
      <c r="CD31" s="11"/>
      <c r="CE31" s="11"/>
    </row>
    <row r="32" spans="2:85" x14ac:dyDescent="0.25">
      <c r="G32" s="73">
        <f>Fotometro!H29</f>
        <v>225</v>
      </c>
      <c r="H32" s="78">
        <f t="shared" si="26"/>
        <v>210</v>
      </c>
      <c r="I32" s="78">
        <f t="shared" si="27"/>
        <v>240</v>
      </c>
      <c r="J32" s="644">
        <f t="shared" si="20"/>
        <v>224.5</v>
      </c>
      <c r="N32" s="621"/>
      <c r="O32" s="89">
        <v>46128</v>
      </c>
      <c r="P32" s="55">
        <v>0.72060185185185188</v>
      </c>
      <c r="Q32" s="87">
        <v>30.6</v>
      </c>
      <c r="R32" s="78" t="s">
        <v>14</v>
      </c>
      <c r="S32" s="87">
        <v>21.2</v>
      </c>
      <c r="T32" s="78" t="s">
        <v>45</v>
      </c>
      <c r="U32" s="608">
        <f t="shared" si="21"/>
        <v>17</v>
      </c>
      <c r="V32" s="609">
        <f t="shared" si="22"/>
        <v>21.2</v>
      </c>
      <c r="W32" s="609" t="str">
        <f t="shared" si="23"/>
        <v>-</v>
      </c>
      <c r="X32" s="609" t="str">
        <f t="shared" si="24"/>
        <v>-</v>
      </c>
      <c r="Y32" s="609" t="str">
        <f t="shared" si="25"/>
        <v>-</v>
      </c>
      <c r="AD32" s="615">
        <f t="shared" si="13"/>
        <v>46128.727777777778</v>
      </c>
      <c r="AE32" s="73">
        <f t="shared" si="14"/>
        <v>22.087</v>
      </c>
      <c r="AF32" s="608">
        <f t="shared" si="15"/>
        <v>17</v>
      </c>
      <c r="AG32" s="609">
        <f t="shared" si="8"/>
        <v>22.087</v>
      </c>
      <c r="AH32" s="609" t="str">
        <f t="shared" si="9"/>
        <v>-</v>
      </c>
      <c r="AI32" s="609" t="str">
        <f t="shared" si="10"/>
        <v>-</v>
      </c>
      <c r="AJ32" s="609" t="str">
        <f t="shared" si="11"/>
        <v>-</v>
      </c>
      <c r="AK32" s="247"/>
      <c r="AM32" s="446">
        <v>46128.729166666664</v>
      </c>
      <c r="AN32" s="447">
        <v>1</v>
      </c>
      <c r="AO32" s="447">
        <v>1</v>
      </c>
      <c r="AP32" s="447">
        <v>2</v>
      </c>
      <c r="AQ32" s="447">
        <v>44.030763</v>
      </c>
      <c r="AR32" s="447">
        <v>133608</v>
      </c>
      <c r="AS32" s="447">
        <v>111736</v>
      </c>
      <c r="AT32" s="447">
        <v>22.058</v>
      </c>
      <c r="AV32" s="448">
        <v>46128.729166666664</v>
      </c>
      <c r="AW32" s="449">
        <v>1</v>
      </c>
      <c r="AX32" s="450">
        <v>1</v>
      </c>
      <c r="AY32" s="450">
        <v>2</v>
      </c>
      <c r="AZ32" s="451">
        <v>44</v>
      </c>
      <c r="BB32" s="74">
        <f t="shared" si="0"/>
        <v>12</v>
      </c>
      <c r="BC32" s="11">
        <f t="shared" si="1"/>
        <v>44.030763</v>
      </c>
      <c r="BD32" s="319">
        <v>37</v>
      </c>
      <c r="BE32" s="74">
        <v>7</v>
      </c>
      <c r="BF32" s="324">
        <f t="shared" si="2"/>
        <v>134.14237399999999</v>
      </c>
      <c r="BH32" s="74">
        <f t="shared" si="3"/>
        <v>12</v>
      </c>
      <c r="BI32" s="313">
        <f t="shared" si="4"/>
        <v>44</v>
      </c>
      <c r="BJ32" s="319">
        <v>37</v>
      </c>
      <c r="BK32" s="74">
        <v>7</v>
      </c>
      <c r="BL32" s="313">
        <f t="shared" si="5"/>
        <v>135</v>
      </c>
      <c r="BQ32" s="305"/>
      <c r="BR32" s="11"/>
      <c r="BS32" s="11"/>
      <c r="BT32" s="11"/>
      <c r="BV32" s="305"/>
      <c r="CA32" s="314"/>
      <c r="CB32" s="311"/>
      <c r="CC32" s="312"/>
      <c r="CD32" s="11"/>
      <c r="CE32" s="11"/>
    </row>
    <row r="33" spans="2:83" x14ac:dyDescent="0.25">
      <c r="G33" s="73">
        <f>Fotometro!H30</f>
        <v>270</v>
      </c>
      <c r="H33" s="78">
        <f t="shared" si="26"/>
        <v>255</v>
      </c>
      <c r="I33" s="78">
        <f t="shared" si="27"/>
        <v>285</v>
      </c>
      <c r="J33" s="644">
        <f t="shared" si="20"/>
        <v>269</v>
      </c>
      <c r="N33" s="621"/>
      <c r="O33" s="89">
        <v>46128</v>
      </c>
      <c r="P33" s="55">
        <v>0.72129629629629632</v>
      </c>
      <c r="Q33" s="87">
        <v>30.1</v>
      </c>
      <c r="R33" s="78" t="s">
        <v>14</v>
      </c>
      <c r="S33" s="87">
        <v>21.1</v>
      </c>
      <c r="T33" s="78" t="s">
        <v>45</v>
      </c>
      <c r="U33" s="608">
        <f t="shared" si="21"/>
        <v>17</v>
      </c>
      <c r="V33" s="609">
        <f t="shared" si="22"/>
        <v>21.1</v>
      </c>
      <c r="W33" s="609" t="str">
        <f t="shared" si="23"/>
        <v>-</v>
      </c>
      <c r="X33" s="609" t="str">
        <f t="shared" si="24"/>
        <v>-</v>
      </c>
      <c r="Y33" s="609" t="str">
        <f t="shared" si="25"/>
        <v>-</v>
      </c>
      <c r="AD33" s="615">
        <f t="shared" si="13"/>
        <v>46128.728472222225</v>
      </c>
      <c r="AE33" s="73">
        <f t="shared" si="14"/>
        <v>22.07</v>
      </c>
      <c r="AF33" s="608">
        <f t="shared" si="15"/>
        <v>17</v>
      </c>
      <c r="AG33" s="609">
        <f t="shared" si="8"/>
        <v>22.07</v>
      </c>
      <c r="AH33" s="609" t="str">
        <f t="shared" si="9"/>
        <v>-</v>
      </c>
      <c r="AI33" s="609" t="str">
        <f t="shared" si="10"/>
        <v>-</v>
      </c>
      <c r="AJ33" s="609" t="str">
        <f t="shared" si="11"/>
        <v>-</v>
      </c>
      <c r="AK33" s="247"/>
      <c r="AM33" s="446">
        <v>46128.729861111111</v>
      </c>
      <c r="AN33" s="447">
        <v>1</v>
      </c>
      <c r="AO33" s="447">
        <v>1</v>
      </c>
      <c r="AP33" s="447">
        <v>3</v>
      </c>
      <c r="AQ33" s="447">
        <v>44.115037000000001</v>
      </c>
      <c r="AR33" s="447">
        <v>133469</v>
      </c>
      <c r="AS33" s="447">
        <v>111828</v>
      </c>
      <c r="AT33" s="447">
        <v>22.053999999999998</v>
      </c>
      <c r="AV33" s="448">
        <v>46128.729861111111</v>
      </c>
      <c r="AW33" s="449">
        <v>1</v>
      </c>
      <c r="AX33" s="450">
        <v>1</v>
      </c>
      <c r="AY33" s="450">
        <v>3</v>
      </c>
      <c r="AZ33" s="451">
        <v>45</v>
      </c>
      <c r="BB33" s="74">
        <f t="shared" si="0"/>
        <v>13</v>
      </c>
      <c r="BC33" s="11">
        <f t="shared" si="1"/>
        <v>44.115037000000001</v>
      </c>
      <c r="BD33" s="319">
        <v>38</v>
      </c>
      <c r="BE33" s="74">
        <v>8</v>
      </c>
      <c r="BF33" s="324">
        <f t="shared" si="2"/>
        <v>133.73279700000001</v>
      </c>
      <c r="BH33" s="74">
        <f t="shared" si="3"/>
        <v>13</v>
      </c>
      <c r="BI33" s="313">
        <f t="shared" si="4"/>
        <v>45</v>
      </c>
      <c r="BJ33" s="319">
        <v>38</v>
      </c>
      <c r="BK33" s="74">
        <v>8</v>
      </c>
      <c r="BL33" s="313">
        <f t="shared" si="5"/>
        <v>135</v>
      </c>
      <c r="BQ33" s="305"/>
      <c r="BR33" s="11"/>
      <c r="BS33" s="11"/>
      <c r="BT33" s="11"/>
      <c r="BV33" s="305"/>
      <c r="CA33" s="314"/>
      <c r="CB33" s="311"/>
      <c r="CC33" s="312"/>
      <c r="CD33" s="11"/>
      <c r="CE33" s="11"/>
    </row>
    <row r="34" spans="2:83" x14ac:dyDescent="0.25">
      <c r="G34" s="73">
        <f>Fotometro!H31</f>
        <v>315</v>
      </c>
      <c r="H34" s="78">
        <f t="shared" si="26"/>
        <v>300</v>
      </c>
      <c r="I34" s="78">
        <f t="shared" si="27"/>
        <v>330</v>
      </c>
      <c r="J34" s="644">
        <f t="shared" si="20"/>
        <v>315.25</v>
      </c>
      <c r="N34" s="621"/>
      <c r="O34" s="89">
        <v>46128</v>
      </c>
      <c r="P34" s="55">
        <v>0.72199074074074077</v>
      </c>
      <c r="Q34" s="87">
        <v>29.7</v>
      </c>
      <c r="R34" s="78" t="s">
        <v>14</v>
      </c>
      <c r="S34" s="87">
        <v>21.05</v>
      </c>
      <c r="T34" s="78" t="s">
        <v>45</v>
      </c>
      <c r="U34" s="608">
        <f t="shared" si="21"/>
        <v>17</v>
      </c>
      <c r="V34" s="609">
        <f t="shared" si="22"/>
        <v>21.05</v>
      </c>
      <c r="W34" s="609" t="str">
        <f t="shared" si="23"/>
        <v>-</v>
      </c>
      <c r="X34" s="609" t="str">
        <f t="shared" si="24"/>
        <v>-</v>
      </c>
      <c r="Y34" s="609" t="str">
        <f t="shared" si="25"/>
        <v>-</v>
      </c>
      <c r="AD34" s="615">
        <f t="shared" si="13"/>
        <v>46128.729166666664</v>
      </c>
      <c r="AE34" s="73">
        <f t="shared" si="14"/>
        <v>22.062999999999999</v>
      </c>
      <c r="AF34" s="608">
        <f t="shared" si="15"/>
        <v>17</v>
      </c>
      <c r="AG34" s="609">
        <f t="shared" si="8"/>
        <v>22.062999999999999</v>
      </c>
      <c r="AH34" s="609" t="str">
        <f t="shared" si="9"/>
        <v>-</v>
      </c>
      <c r="AI34" s="609" t="str">
        <f t="shared" si="10"/>
        <v>-</v>
      </c>
      <c r="AJ34" s="609" t="str">
        <f t="shared" si="11"/>
        <v>-</v>
      </c>
      <c r="AK34" s="247"/>
      <c r="AM34" s="446">
        <v>46128.730555555558</v>
      </c>
      <c r="AN34" s="447">
        <v>1</v>
      </c>
      <c r="AO34" s="447">
        <v>1</v>
      </c>
      <c r="AP34" s="447">
        <v>4</v>
      </c>
      <c r="AQ34" s="447">
        <v>44.036034999999998</v>
      </c>
      <c r="AR34" s="447">
        <v>133580</v>
      </c>
      <c r="AS34" s="447">
        <v>111713</v>
      </c>
      <c r="AT34" s="447">
        <v>22.053000000000001</v>
      </c>
      <c r="AV34" s="448">
        <v>46128.730555555558</v>
      </c>
      <c r="AW34" s="449">
        <v>1</v>
      </c>
      <c r="AX34" s="450">
        <v>1</v>
      </c>
      <c r="AY34" s="450">
        <v>4</v>
      </c>
      <c r="AZ34" s="451">
        <v>45</v>
      </c>
      <c r="BB34" s="74">
        <f t="shared" si="0"/>
        <v>14</v>
      </c>
      <c r="BC34" s="11">
        <f t="shared" si="1"/>
        <v>44.036034999999998</v>
      </c>
      <c r="BD34" s="319">
        <v>41</v>
      </c>
      <c r="BE34" s="74">
        <v>1</v>
      </c>
      <c r="BF34" s="324">
        <f t="shared" si="2"/>
        <v>178.60283000000001</v>
      </c>
      <c r="BH34" s="74">
        <f t="shared" si="3"/>
        <v>14</v>
      </c>
      <c r="BI34" s="313">
        <f t="shared" si="4"/>
        <v>45</v>
      </c>
      <c r="BJ34" s="319">
        <v>41</v>
      </c>
      <c r="BK34" s="74">
        <v>1</v>
      </c>
      <c r="BL34" s="313">
        <f t="shared" si="5"/>
        <v>179</v>
      </c>
      <c r="BQ34" s="305"/>
      <c r="BR34" s="11"/>
      <c r="BS34" s="11"/>
      <c r="BT34" s="11"/>
      <c r="BV34" s="305"/>
      <c r="CA34" s="314"/>
      <c r="CB34" s="311"/>
      <c r="CC34" s="312"/>
      <c r="CD34" s="11"/>
      <c r="CE34" s="11"/>
    </row>
    <row r="35" spans="2:83" x14ac:dyDescent="0.25">
      <c r="G35" s="73">
        <f>Fotometro!H32</f>
        <v>360</v>
      </c>
      <c r="H35" s="78">
        <f t="shared" si="26"/>
        <v>345</v>
      </c>
      <c r="I35" s="78">
        <f t="shared" si="27"/>
        <v>375</v>
      </c>
      <c r="J35" s="644">
        <f t="shared" si="20"/>
        <v>359.125</v>
      </c>
      <c r="N35" s="621"/>
      <c r="O35" s="89">
        <v>46128</v>
      </c>
      <c r="P35" s="55">
        <v>0.72268518518518521</v>
      </c>
      <c r="Q35" s="87">
        <v>29.3</v>
      </c>
      <c r="R35" s="78" t="s">
        <v>14</v>
      </c>
      <c r="S35" s="87">
        <v>20.95</v>
      </c>
      <c r="T35" s="78" t="s">
        <v>45</v>
      </c>
      <c r="U35" s="608">
        <f t="shared" si="21"/>
        <v>17</v>
      </c>
      <c r="V35" s="609">
        <f t="shared" si="22"/>
        <v>20.95</v>
      </c>
      <c r="W35" s="609" t="str">
        <f t="shared" si="23"/>
        <v>-</v>
      </c>
      <c r="X35" s="609" t="str">
        <f t="shared" si="24"/>
        <v>-</v>
      </c>
      <c r="Y35" s="609" t="str">
        <f t="shared" si="25"/>
        <v>-</v>
      </c>
      <c r="AD35" s="615">
        <f t="shared" si="13"/>
        <v>46128.729166666664</v>
      </c>
      <c r="AE35" s="73">
        <f t="shared" si="14"/>
        <v>22.058</v>
      </c>
      <c r="AF35" s="608">
        <f t="shared" si="15"/>
        <v>17</v>
      </c>
      <c r="AG35" s="609">
        <f t="shared" si="8"/>
        <v>22.058</v>
      </c>
      <c r="AH35" s="609" t="str">
        <f t="shared" si="9"/>
        <v>-</v>
      </c>
      <c r="AI35" s="609" t="str">
        <f t="shared" si="10"/>
        <v>-</v>
      </c>
      <c r="AJ35" s="609" t="str">
        <f t="shared" si="11"/>
        <v>-</v>
      </c>
      <c r="AK35" s="247"/>
      <c r="AM35" s="446">
        <v>46128.730555555558</v>
      </c>
      <c r="AN35" s="447">
        <v>1</v>
      </c>
      <c r="AO35" s="447">
        <v>1</v>
      </c>
      <c r="AP35" s="447">
        <v>5</v>
      </c>
      <c r="AQ35" s="447">
        <v>44.798492000000003</v>
      </c>
      <c r="AR35" s="447">
        <v>133436</v>
      </c>
      <c r="AS35" s="447">
        <v>111804</v>
      </c>
      <c r="AT35" s="447">
        <v>22.052</v>
      </c>
      <c r="AV35" s="448">
        <v>46128.730555555558</v>
      </c>
      <c r="AW35" s="449">
        <v>1</v>
      </c>
      <c r="AX35" s="450">
        <v>1</v>
      </c>
      <c r="AY35" s="450">
        <v>5</v>
      </c>
      <c r="AZ35" s="451">
        <v>44</v>
      </c>
      <c r="BB35" s="74">
        <f t="shared" si="0"/>
        <v>15</v>
      </c>
      <c r="BC35" s="11">
        <f t="shared" si="1"/>
        <v>44.798492000000003</v>
      </c>
      <c r="BD35" s="319">
        <v>42</v>
      </c>
      <c r="BE35" s="74">
        <v>2</v>
      </c>
      <c r="BF35" s="324">
        <f t="shared" si="2"/>
        <v>178.74297200000001</v>
      </c>
      <c r="BH35" s="74">
        <f t="shared" si="3"/>
        <v>15</v>
      </c>
      <c r="BI35" s="313">
        <f t="shared" si="4"/>
        <v>44</v>
      </c>
      <c r="BJ35" s="319">
        <v>42</v>
      </c>
      <c r="BK35" s="74">
        <v>2</v>
      </c>
      <c r="BL35" s="313">
        <f t="shared" si="5"/>
        <v>179</v>
      </c>
      <c r="BQ35" s="305"/>
      <c r="BR35" s="11"/>
      <c r="BS35" s="11"/>
      <c r="BT35" s="11"/>
      <c r="BV35" s="305"/>
      <c r="CA35" s="314"/>
      <c r="CB35" s="311"/>
      <c r="CC35" s="312"/>
      <c r="CD35" s="11"/>
      <c r="CE35" s="11"/>
    </row>
    <row r="36" spans="2:83" x14ac:dyDescent="0.25">
      <c r="G36" s="73">
        <f>Fotometro!H33</f>
        <v>405</v>
      </c>
      <c r="H36" s="78">
        <f t="shared" si="26"/>
        <v>390</v>
      </c>
      <c r="I36" s="78">
        <f t="shared" si="27"/>
        <v>420</v>
      </c>
      <c r="J36" s="644">
        <f t="shared" si="20"/>
        <v>405.125</v>
      </c>
      <c r="N36" s="621"/>
      <c r="O36" s="89">
        <v>46128</v>
      </c>
      <c r="P36" s="55">
        <v>0.72337962962962965</v>
      </c>
      <c r="Q36" s="87">
        <v>29</v>
      </c>
      <c r="R36" s="78" t="s">
        <v>14</v>
      </c>
      <c r="S36" s="87">
        <v>20.9</v>
      </c>
      <c r="T36" s="78" t="s">
        <v>45</v>
      </c>
      <c r="U36" s="608">
        <f t="shared" si="21"/>
        <v>17</v>
      </c>
      <c r="V36" s="609">
        <f t="shared" si="22"/>
        <v>20.9</v>
      </c>
      <c r="W36" s="609" t="str">
        <f t="shared" si="23"/>
        <v>-</v>
      </c>
      <c r="X36" s="609" t="str">
        <f t="shared" si="24"/>
        <v>-</v>
      </c>
      <c r="Y36" s="609" t="str">
        <f t="shared" si="25"/>
        <v>-</v>
      </c>
      <c r="AD36" s="615">
        <f t="shared" si="13"/>
        <v>46128.729861111111</v>
      </c>
      <c r="AE36" s="73">
        <f t="shared" si="14"/>
        <v>22.053999999999998</v>
      </c>
      <c r="AF36" s="608">
        <f t="shared" si="15"/>
        <v>17</v>
      </c>
      <c r="AG36" s="609">
        <f t="shared" si="8"/>
        <v>22.053999999999998</v>
      </c>
      <c r="AH36" s="609" t="str">
        <f t="shared" si="9"/>
        <v>-</v>
      </c>
      <c r="AI36" s="609" t="str">
        <f t="shared" si="10"/>
        <v>-</v>
      </c>
      <c r="AJ36" s="609" t="str">
        <f t="shared" si="11"/>
        <v>-</v>
      </c>
      <c r="AK36" s="247"/>
      <c r="AM36" s="446">
        <v>46128.731249999997</v>
      </c>
      <c r="AN36" s="447">
        <v>1</v>
      </c>
      <c r="AO36" s="447">
        <v>1</v>
      </c>
      <c r="AP36" s="447">
        <v>6</v>
      </c>
      <c r="AQ36" s="447">
        <v>44.223686999999998</v>
      </c>
      <c r="AR36" s="447">
        <v>133548</v>
      </c>
      <c r="AS36" s="447">
        <v>111689</v>
      </c>
      <c r="AT36" s="447">
        <v>22.053999999999998</v>
      </c>
      <c r="AV36" s="448">
        <v>46128.731249999997</v>
      </c>
      <c r="AW36" s="449">
        <v>1</v>
      </c>
      <c r="AX36" s="450">
        <v>1</v>
      </c>
      <c r="AY36" s="450">
        <v>6</v>
      </c>
      <c r="AZ36" s="451">
        <v>45</v>
      </c>
      <c r="BB36" s="74">
        <f t="shared" si="0"/>
        <v>16</v>
      </c>
      <c r="BC36" s="11">
        <f t="shared" si="1"/>
        <v>44.223686999999998</v>
      </c>
      <c r="BD36" s="319">
        <v>43</v>
      </c>
      <c r="BE36" s="74">
        <v>3</v>
      </c>
      <c r="BF36" s="324">
        <f t="shared" si="2"/>
        <v>178.511371</v>
      </c>
      <c r="BH36" s="74">
        <f t="shared" si="3"/>
        <v>16</v>
      </c>
      <c r="BI36" s="313">
        <f t="shared" si="4"/>
        <v>45</v>
      </c>
      <c r="BJ36" s="319">
        <v>43</v>
      </c>
      <c r="BK36" s="74">
        <v>3</v>
      </c>
      <c r="BL36" s="313">
        <f t="shared" si="5"/>
        <v>179</v>
      </c>
      <c r="BQ36" s="305"/>
      <c r="BR36" s="11"/>
      <c r="BS36" s="11"/>
      <c r="BT36" s="11"/>
      <c r="BV36" s="305"/>
      <c r="CA36" s="314"/>
      <c r="CB36" s="311"/>
      <c r="CC36" s="312"/>
      <c r="CD36" s="11"/>
      <c r="CE36" s="11"/>
    </row>
    <row r="37" spans="2:83" x14ac:dyDescent="0.25">
      <c r="D37" s="477" t="s">
        <v>242</v>
      </c>
      <c r="E37" s="478">
        <f>C43+E38</f>
        <v>46128.804166666669</v>
      </c>
      <c r="G37" s="73">
        <f>Fotometro!H34</f>
        <v>455</v>
      </c>
      <c r="H37" s="78">
        <f t="shared" si="26"/>
        <v>440</v>
      </c>
      <c r="I37" s="78">
        <f t="shared" si="27"/>
        <v>470</v>
      </c>
      <c r="J37" s="644">
        <f t="shared" si="20"/>
        <v>449.875</v>
      </c>
      <c r="N37" s="621"/>
      <c r="O37" s="89">
        <v>46128</v>
      </c>
      <c r="P37" s="55">
        <v>0.72407407407407409</v>
      </c>
      <c r="Q37" s="87">
        <v>28.8</v>
      </c>
      <c r="R37" s="78" t="s">
        <v>14</v>
      </c>
      <c r="S37" s="87">
        <v>20.8</v>
      </c>
      <c r="T37" s="78" t="s">
        <v>45</v>
      </c>
      <c r="U37" s="608">
        <f t="shared" si="21"/>
        <v>17</v>
      </c>
      <c r="V37" s="609">
        <f t="shared" si="22"/>
        <v>20.8</v>
      </c>
      <c r="W37" s="609" t="str">
        <f t="shared" si="23"/>
        <v>-</v>
      </c>
      <c r="X37" s="609" t="str">
        <f t="shared" si="24"/>
        <v>-</v>
      </c>
      <c r="Y37" s="609" t="str">
        <f t="shared" si="25"/>
        <v>-</v>
      </c>
      <c r="AD37" s="615">
        <f t="shared" si="13"/>
        <v>46128.730555555558</v>
      </c>
      <c r="AE37" s="73">
        <f t="shared" si="14"/>
        <v>22.053000000000001</v>
      </c>
      <c r="AF37" s="608">
        <f t="shared" si="15"/>
        <v>17</v>
      </c>
      <c r="AG37" s="609">
        <f t="shared" si="8"/>
        <v>22.053000000000001</v>
      </c>
      <c r="AH37" s="609" t="str">
        <f t="shared" si="9"/>
        <v>-</v>
      </c>
      <c r="AI37" s="609" t="str">
        <f t="shared" si="10"/>
        <v>-</v>
      </c>
      <c r="AJ37" s="609" t="str">
        <f t="shared" si="11"/>
        <v>-</v>
      </c>
      <c r="AK37" s="247"/>
      <c r="AM37" s="446">
        <v>46128.731249999997</v>
      </c>
      <c r="AN37" s="447">
        <v>1</v>
      </c>
      <c r="AO37" s="447">
        <v>1</v>
      </c>
      <c r="AP37" s="447">
        <v>7</v>
      </c>
      <c r="AQ37" s="447">
        <v>44.496287000000002</v>
      </c>
      <c r="AR37" s="447">
        <v>133395</v>
      </c>
      <c r="AS37" s="447">
        <v>111771</v>
      </c>
      <c r="AT37" s="447">
        <v>22.058</v>
      </c>
      <c r="AV37" s="448">
        <v>46128.731249999997</v>
      </c>
      <c r="AW37" s="449">
        <v>1</v>
      </c>
      <c r="AX37" s="450">
        <v>1</v>
      </c>
      <c r="AY37" s="450">
        <v>7</v>
      </c>
      <c r="AZ37" s="451">
        <v>45</v>
      </c>
      <c r="BB37" s="74">
        <f t="shared" si="0"/>
        <v>17</v>
      </c>
      <c r="BC37" s="11">
        <f t="shared" si="1"/>
        <v>44.496287000000002</v>
      </c>
      <c r="BD37" s="319">
        <v>44</v>
      </c>
      <c r="BE37" s="74">
        <v>4</v>
      </c>
      <c r="BF37" s="324">
        <f t="shared" si="2"/>
        <v>178.29163199999999</v>
      </c>
      <c r="BH37" s="74">
        <f t="shared" si="3"/>
        <v>17</v>
      </c>
      <c r="BI37" s="313">
        <f t="shared" si="4"/>
        <v>45</v>
      </c>
      <c r="BJ37" s="319">
        <v>44</v>
      </c>
      <c r="BK37" s="74">
        <v>4</v>
      </c>
      <c r="BL37" s="313">
        <f t="shared" si="5"/>
        <v>179</v>
      </c>
      <c r="BQ37" s="305"/>
      <c r="BR37" s="11"/>
      <c r="BS37" s="11"/>
      <c r="BT37" s="11"/>
      <c r="BV37" s="305"/>
      <c r="CA37" s="314"/>
      <c r="CB37" s="311"/>
      <c r="CC37" s="312"/>
      <c r="CD37" s="11"/>
      <c r="CE37" s="11"/>
    </row>
    <row r="38" spans="2:83" x14ac:dyDescent="0.25">
      <c r="D38" s="477" t="s">
        <v>238</v>
      </c>
      <c r="E38" s="478">
        <v>6.9444444444444447E-4</v>
      </c>
      <c r="G38" t="s">
        <v>162</v>
      </c>
      <c r="H38" s="290"/>
      <c r="I38" s="290"/>
      <c r="N38" s="621"/>
      <c r="O38" s="89">
        <v>46128</v>
      </c>
      <c r="P38" s="55">
        <v>0.72476851851851853</v>
      </c>
      <c r="Q38" s="87">
        <v>28.7</v>
      </c>
      <c r="R38" s="78" t="s">
        <v>14</v>
      </c>
      <c r="S38" s="87">
        <v>20.75</v>
      </c>
      <c r="T38" s="78" t="s">
        <v>45</v>
      </c>
      <c r="U38" s="608">
        <f t="shared" si="21"/>
        <v>17</v>
      </c>
      <c r="V38" s="609">
        <f t="shared" si="22"/>
        <v>20.75</v>
      </c>
      <c r="W38" s="609" t="str">
        <f t="shared" si="23"/>
        <v>-</v>
      </c>
      <c r="X38" s="609" t="str">
        <f t="shared" si="24"/>
        <v>-</v>
      </c>
      <c r="Y38" s="609" t="str">
        <f t="shared" si="25"/>
        <v>-</v>
      </c>
      <c r="AD38" s="615">
        <f t="shared" si="13"/>
        <v>46128.730555555558</v>
      </c>
      <c r="AE38" s="73">
        <f t="shared" si="14"/>
        <v>22.052</v>
      </c>
      <c r="AF38" s="608">
        <f t="shared" si="15"/>
        <v>17</v>
      </c>
      <c r="AG38" s="609">
        <f t="shared" si="8"/>
        <v>22.052</v>
      </c>
      <c r="AH38" s="609" t="str">
        <f t="shared" si="9"/>
        <v>-</v>
      </c>
      <c r="AI38" s="609" t="str">
        <f t="shared" si="10"/>
        <v>-</v>
      </c>
      <c r="AJ38" s="609" t="str">
        <f t="shared" si="11"/>
        <v>-</v>
      </c>
      <c r="AK38" s="247"/>
      <c r="AM38" s="446">
        <v>46128.731944444444</v>
      </c>
      <c r="AN38" s="447">
        <v>1</v>
      </c>
      <c r="AO38" s="447">
        <v>1</v>
      </c>
      <c r="AP38" s="447">
        <v>8</v>
      </c>
      <c r="AQ38" s="447">
        <v>44.550427999999997</v>
      </c>
      <c r="AR38" s="447">
        <v>133504</v>
      </c>
      <c r="AS38" s="447">
        <v>111652</v>
      </c>
      <c r="AT38" s="447">
        <v>22.062000000000001</v>
      </c>
      <c r="AV38" s="448">
        <v>46128.731944444444</v>
      </c>
      <c r="AW38" s="449">
        <v>1</v>
      </c>
      <c r="AX38" s="450">
        <v>1</v>
      </c>
      <c r="AY38" s="450">
        <v>8</v>
      </c>
      <c r="AZ38" s="451">
        <v>45</v>
      </c>
      <c r="BB38" s="74">
        <f t="shared" si="0"/>
        <v>18</v>
      </c>
      <c r="BC38" s="11">
        <f t="shared" si="1"/>
        <v>44.550427999999997</v>
      </c>
      <c r="BD38" s="319">
        <v>45</v>
      </c>
      <c r="BE38" s="74">
        <v>5</v>
      </c>
      <c r="BF38" s="324">
        <f t="shared" si="2"/>
        <v>177.937083</v>
      </c>
      <c r="BH38" s="74">
        <f t="shared" si="3"/>
        <v>18</v>
      </c>
      <c r="BI38" s="313">
        <f t="shared" si="4"/>
        <v>45</v>
      </c>
      <c r="BJ38" s="319">
        <v>45</v>
      </c>
      <c r="BK38" s="74">
        <v>5</v>
      </c>
      <c r="BL38" s="313">
        <f t="shared" si="5"/>
        <v>179</v>
      </c>
      <c r="BQ38" s="305"/>
      <c r="BR38" s="11"/>
      <c r="BS38" s="11"/>
      <c r="BT38" s="11"/>
      <c r="BV38" s="305"/>
      <c r="CA38" s="314"/>
      <c r="CB38" s="311"/>
      <c r="CC38" s="312"/>
      <c r="CD38" s="11"/>
      <c r="CE38" s="11"/>
    </row>
    <row r="39" spans="2:83" x14ac:dyDescent="0.25">
      <c r="D39" s="477" t="s">
        <v>239</v>
      </c>
      <c r="E39" s="478">
        <f>C42-E40</f>
        <v>46128.709027777782</v>
      </c>
      <c r="N39" s="621"/>
      <c r="O39" s="89">
        <v>46128</v>
      </c>
      <c r="P39" s="55">
        <v>0.72546296296296298</v>
      </c>
      <c r="Q39" s="87">
        <v>28.5</v>
      </c>
      <c r="R39" s="78" t="s">
        <v>14</v>
      </c>
      <c r="S39" s="87">
        <v>20.7</v>
      </c>
      <c r="T39" s="78" t="s">
        <v>45</v>
      </c>
      <c r="U39" s="608">
        <f t="shared" si="21"/>
        <v>17</v>
      </c>
      <c r="V39" s="609">
        <f t="shared" si="22"/>
        <v>20.7</v>
      </c>
      <c r="W39" s="609" t="str">
        <f t="shared" si="23"/>
        <v>-</v>
      </c>
      <c r="X39" s="609" t="str">
        <f t="shared" si="24"/>
        <v>-</v>
      </c>
      <c r="Y39" s="609" t="str">
        <f t="shared" si="25"/>
        <v>-</v>
      </c>
      <c r="AD39" s="615">
        <f t="shared" si="13"/>
        <v>46128.731249999997</v>
      </c>
      <c r="AE39" s="73">
        <f t="shared" si="14"/>
        <v>22.053999999999998</v>
      </c>
      <c r="AF39" s="608">
        <f t="shared" si="15"/>
        <v>17</v>
      </c>
      <c r="AG39" s="609">
        <f t="shared" si="8"/>
        <v>22.053999999999998</v>
      </c>
      <c r="AH39" s="609" t="str">
        <f t="shared" si="9"/>
        <v>-</v>
      </c>
      <c r="AI39" s="609" t="str">
        <f t="shared" si="10"/>
        <v>-</v>
      </c>
      <c r="AJ39" s="609" t="str">
        <f t="shared" si="11"/>
        <v>-</v>
      </c>
      <c r="AK39" s="247"/>
      <c r="AM39" s="446">
        <v>46128.732638888891</v>
      </c>
      <c r="AN39" s="447">
        <v>1</v>
      </c>
      <c r="AO39" s="447">
        <v>2</v>
      </c>
      <c r="AP39" s="447" t="s">
        <v>446</v>
      </c>
      <c r="AQ39" s="447">
        <v>76.827354</v>
      </c>
      <c r="AR39" s="447">
        <v>133241</v>
      </c>
      <c r="AS39" s="447">
        <v>111755</v>
      </c>
      <c r="AT39" s="447">
        <v>22.067</v>
      </c>
      <c r="AV39" s="448">
        <v>46128.732638888891</v>
      </c>
      <c r="AW39" s="449">
        <v>1</v>
      </c>
      <c r="AX39" s="450">
        <v>2</v>
      </c>
      <c r="AY39" s="450" t="s">
        <v>446</v>
      </c>
      <c r="AZ39" s="451">
        <v>88</v>
      </c>
      <c r="BB39" s="74" t="str">
        <f t="shared" si="0"/>
        <v>--</v>
      </c>
      <c r="BC39" s="11">
        <f t="shared" si="1"/>
        <v>76.827354</v>
      </c>
      <c r="BD39" s="319">
        <v>46</v>
      </c>
      <c r="BE39" s="74">
        <v>6</v>
      </c>
      <c r="BF39" s="324">
        <f t="shared" si="2"/>
        <v>178.04364799999999</v>
      </c>
      <c r="BH39" s="74" t="str">
        <f t="shared" si="3"/>
        <v>--</v>
      </c>
      <c r="BI39" s="313">
        <f t="shared" si="4"/>
        <v>88</v>
      </c>
      <c r="BJ39" s="319">
        <v>46</v>
      </c>
      <c r="BK39" s="74">
        <v>6</v>
      </c>
      <c r="BL39" s="313">
        <f t="shared" si="5"/>
        <v>179</v>
      </c>
      <c r="BQ39" s="305"/>
      <c r="BR39" s="11"/>
      <c r="BS39" s="11"/>
      <c r="BT39" s="11"/>
      <c r="BV39" s="305"/>
      <c r="CA39" s="314"/>
      <c r="CB39" s="311"/>
      <c r="CC39" s="312"/>
      <c r="CD39" s="11"/>
      <c r="CE39" s="11"/>
    </row>
    <row r="40" spans="2:83" ht="15.75" thickBot="1" x14ac:dyDescent="0.3">
      <c r="D40" s="477" t="s">
        <v>240</v>
      </c>
      <c r="E40" s="478">
        <v>8.3333333333333332E-3</v>
      </c>
      <c r="N40" s="621"/>
      <c r="O40" s="89">
        <v>46128</v>
      </c>
      <c r="P40" s="55">
        <v>0.72615740740740742</v>
      </c>
      <c r="Q40" s="87">
        <v>28.4</v>
      </c>
      <c r="R40" s="78" t="s">
        <v>14</v>
      </c>
      <c r="S40" s="87">
        <v>20.6</v>
      </c>
      <c r="T40" s="78" t="s">
        <v>45</v>
      </c>
      <c r="U40" s="608">
        <f t="shared" si="21"/>
        <v>17</v>
      </c>
      <c r="V40" s="609">
        <f t="shared" si="22"/>
        <v>20.6</v>
      </c>
      <c r="W40" s="609" t="str">
        <f t="shared" si="23"/>
        <v>-</v>
      </c>
      <c r="X40" s="609" t="str">
        <f t="shared" si="24"/>
        <v>-</v>
      </c>
      <c r="Y40" s="609" t="str">
        <f t="shared" si="25"/>
        <v>-</v>
      </c>
      <c r="AD40" s="615">
        <f t="shared" si="13"/>
        <v>46128.731249999997</v>
      </c>
      <c r="AE40" s="73">
        <f t="shared" si="14"/>
        <v>22.058</v>
      </c>
      <c r="AF40" s="608">
        <f t="shared" si="15"/>
        <v>17</v>
      </c>
      <c r="AG40" s="609">
        <f t="shared" si="8"/>
        <v>22.058</v>
      </c>
      <c r="AH40" s="609" t="str">
        <f t="shared" si="9"/>
        <v>-</v>
      </c>
      <c r="AI40" s="609" t="str">
        <f t="shared" si="10"/>
        <v>-</v>
      </c>
      <c r="AJ40" s="609" t="str">
        <f t="shared" si="11"/>
        <v>-</v>
      </c>
      <c r="AK40" s="247"/>
      <c r="AM40" s="446">
        <v>46128.732638888891</v>
      </c>
      <c r="AN40" s="447">
        <v>1</v>
      </c>
      <c r="AO40" s="447">
        <v>2</v>
      </c>
      <c r="AP40" s="447" t="s">
        <v>446</v>
      </c>
      <c r="AQ40" s="447">
        <v>92.785058000000006</v>
      </c>
      <c r="AR40" s="447">
        <v>133495</v>
      </c>
      <c r="AS40" s="447">
        <v>111530</v>
      </c>
      <c r="AT40" s="447">
        <v>22.07</v>
      </c>
      <c r="AV40" s="448">
        <v>46128.732638888891</v>
      </c>
      <c r="AW40" s="449">
        <v>1</v>
      </c>
      <c r="AX40" s="450">
        <v>2</v>
      </c>
      <c r="AY40" s="450" t="s">
        <v>446</v>
      </c>
      <c r="AZ40" s="451">
        <v>95</v>
      </c>
      <c r="BB40" s="74" t="str">
        <f t="shared" si="0"/>
        <v>--</v>
      </c>
      <c r="BC40" s="11">
        <f t="shared" si="1"/>
        <v>92.785058000000006</v>
      </c>
      <c r="BD40" s="319">
        <v>47</v>
      </c>
      <c r="BE40" s="74">
        <v>7</v>
      </c>
      <c r="BF40" s="324">
        <f t="shared" si="2"/>
        <v>177.78164599999999</v>
      </c>
      <c r="BH40" s="74" t="str">
        <f t="shared" si="3"/>
        <v>--</v>
      </c>
      <c r="BI40" s="313">
        <f t="shared" si="4"/>
        <v>95</v>
      </c>
      <c r="BJ40" s="319">
        <v>47</v>
      </c>
      <c r="BK40" s="74">
        <v>7</v>
      </c>
      <c r="BL40" s="313">
        <f t="shared" si="5"/>
        <v>179</v>
      </c>
      <c r="BQ40" s="305"/>
      <c r="BR40" s="11"/>
      <c r="BS40" s="11"/>
      <c r="BT40" s="11"/>
      <c r="BV40" s="305"/>
      <c r="CA40" s="314"/>
      <c r="CB40" s="311"/>
      <c r="CC40" s="312"/>
      <c r="CD40" s="11"/>
      <c r="CE40" s="11"/>
    </row>
    <row r="41" spans="2:83" ht="15" customHeight="1" x14ac:dyDescent="0.25">
      <c r="B41" s="599" t="s">
        <v>230</v>
      </c>
      <c r="C41" s="536">
        <f>AD5</f>
        <v>46128.717361111114</v>
      </c>
      <c r="D41" s="477" t="s">
        <v>241</v>
      </c>
      <c r="E41" s="478">
        <f>C43+E40</f>
        <v>46128.811805555553</v>
      </c>
      <c r="F41" s="622"/>
      <c r="G41" s="648" t="s">
        <v>269</v>
      </c>
      <c r="N41" s="621"/>
      <c r="O41" s="89">
        <v>46128</v>
      </c>
      <c r="P41" s="55">
        <v>0.72685185185185186</v>
      </c>
      <c r="Q41" s="87">
        <v>28.3</v>
      </c>
      <c r="R41" s="78" t="s">
        <v>14</v>
      </c>
      <c r="S41" s="87">
        <v>20.55</v>
      </c>
      <c r="T41" s="78" t="s">
        <v>45</v>
      </c>
      <c r="U41" s="608">
        <f t="shared" si="21"/>
        <v>17</v>
      </c>
      <c r="V41" s="609">
        <f t="shared" si="22"/>
        <v>20.55</v>
      </c>
      <c r="W41" s="609" t="str">
        <f t="shared" si="23"/>
        <v>-</v>
      </c>
      <c r="X41" s="609" t="str">
        <f t="shared" si="24"/>
        <v>-</v>
      </c>
      <c r="Y41" s="609" t="str">
        <f t="shared" si="25"/>
        <v>-</v>
      </c>
      <c r="AD41" s="615">
        <f t="shared" si="13"/>
        <v>46128.731944444444</v>
      </c>
      <c r="AE41" s="73">
        <f t="shared" si="14"/>
        <v>22.062000000000001</v>
      </c>
      <c r="AF41" s="608">
        <f t="shared" si="15"/>
        <v>17</v>
      </c>
      <c r="AG41" s="609">
        <f t="shared" si="8"/>
        <v>22.062000000000001</v>
      </c>
      <c r="AH41" s="609" t="str">
        <f t="shared" si="9"/>
        <v>-</v>
      </c>
      <c r="AI41" s="609" t="str">
        <f t="shared" si="10"/>
        <v>-</v>
      </c>
      <c r="AJ41" s="609" t="str">
        <f t="shared" si="11"/>
        <v>-</v>
      </c>
      <c r="AK41" s="247"/>
      <c r="AM41" s="446">
        <v>46128.73333333333</v>
      </c>
      <c r="AN41" s="447">
        <v>1</v>
      </c>
      <c r="AO41" s="447">
        <v>2</v>
      </c>
      <c r="AP41" s="447" t="s">
        <v>446</v>
      </c>
      <c r="AQ41" s="447">
        <v>93.157385000000005</v>
      </c>
      <c r="AR41" s="447">
        <v>133240</v>
      </c>
      <c r="AS41" s="447">
        <v>111756</v>
      </c>
      <c r="AT41" s="447">
        <v>22.071999999999999</v>
      </c>
      <c r="AV41" s="448">
        <v>46128.73333333333</v>
      </c>
      <c r="AW41" s="449">
        <v>1</v>
      </c>
      <c r="AX41" s="450">
        <v>2</v>
      </c>
      <c r="AY41" s="450" t="s">
        <v>446</v>
      </c>
      <c r="AZ41" s="451">
        <v>95</v>
      </c>
      <c r="BB41" s="74" t="str">
        <f t="shared" si="0"/>
        <v>--</v>
      </c>
      <c r="BC41" s="11">
        <f t="shared" si="1"/>
        <v>93.157385000000005</v>
      </c>
      <c r="BD41" s="319">
        <v>48</v>
      </c>
      <c r="BE41" s="74">
        <v>8</v>
      </c>
      <c r="BF41" s="324">
        <f t="shared" si="2"/>
        <v>177.78132400000001</v>
      </c>
      <c r="BH41" s="74" t="str">
        <f t="shared" si="3"/>
        <v>--</v>
      </c>
      <c r="BI41" s="313">
        <f t="shared" si="4"/>
        <v>95</v>
      </c>
      <c r="BJ41" s="319">
        <v>48</v>
      </c>
      <c r="BK41" s="74">
        <v>8</v>
      </c>
      <c r="BL41" s="313">
        <f t="shared" si="5"/>
        <v>178</v>
      </c>
      <c r="BQ41" s="305"/>
      <c r="BR41" s="11"/>
      <c r="BS41" s="11"/>
      <c r="BT41" s="11"/>
      <c r="BV41" s="305"/>
      <c r="CA41" s="314"/>
      <c r="CB41" s="311"/>
      <c r="CC41" s="312"/>
      <c r="CD41" s="11"/>
      <c r="CE41" s="11"/>
    </row>
    <row r="42" spans="2:83" x14ac:dyDescent="0.25">
      <c r="B42" s="600" t="s">
        <v>229</v>
      </c>
      <c r="C42" s="537">
        <f>MIN(AD5:AD300)</f>
        <v>46128.717361111114</v>
      </c>
      <c r="E42" s="602">
        <f>MIN(B49:B300)</f>
        <v>46128.716736111113</v>
      </c>
      <c r="F42" s="646"/>
      <c r="G42" s="603" t="s">
        <v>213</v>
      </c>
      <c r="N42" s="621"/>
      <c r="O42" s="89">
        <v>46128</v>
      </c>
      <c r="P42" s="55">
        <v>0.7275462962962963</v>
      </c>
      <c r="Q42" s="87">
        <v>28.3</v>
      </c>
      <c r="R42" s="78" t="s">
        <v>14</v>
      </c>
      <c r="S42" s="87">
        <v>20.5</v>
      </c>
      <c r="T42" s="78" t="s">
        <v>45</v>
      </c>
      <c r="U42" s="608">
        <f t="shared" si="21"/>
        <v>17</v>
      </c>
      <c r="V42" s="609">
        <f t="shared" si="22"/>
        <v>20.5</v>
      </c>
      <c r="W42" s="609" t="str">
        <f t="shared" si="23"/>
        <v>-</v>
      </c>
      <c r="X42" s="609" t="str">
        <f t="shared" si="24"/>
        <v>-</v>
      </c>
      <c r="Y42" s="609" t="str">
        <f t="shared" si="25"/>
        <v>-</v>
      </c>
      <c r="AD42" s="615">
        <f t="shared" si="13"/>
        <v>46128.732638888891</v>
      </c>
      <c r="AE42" s="73">
        <f t="shared" si="14"/>
        <v>22.067</v>
      </c>
      <c r="AF42" s="608">
        <f t="shared" si="15"/>
        <v>17</v>
      </c>
      <c r="AG42" s="609">
        <f t="shared" si="8"/>
        <v>22.067</v>
      </c>
      <c r="AH42" s="609" t="str">
        <f t="shared" si="9"/>
        <v>-</v>
      </c>
      <c r="AI42" s="609" t="str">
        <f t="shared" si="10"/>
        <v>-</v>
      </c>
      <c r="AJ42" s="609" t="str">
        <f t="shared" si="11"/>
        <v>-</v>
      </c>
      <c r="AK42" s="247"/>
      <c r="AM42" s="446">
        <v>46128.73333333333</v>
      </c>
      <c r="AN42" s="447">
        <v>1</v>
      </c>
      <c r="AO42" s="447">
        <v>2</v>
      </c>
      <c r="AP42" s="447" t="s">
        <v>446</v>
      </c>
      <c r="AQ42" s="447">
        <v>92.574273000000005</v>
      </c>
      <c r="AR42" s="447">
        <v>133488</v>
      </c>
      <c r="AS42" s="447">
        <v>111527</v>
      </c>
      <c r="AT42" s="447">
        <v>22.073</v>
      </c>
      <c r="AV42" s="448">
        <v>46128.73333333333</v>
      </c>
      <c r="AW42" s="449">
        <v>1</v>
      </c>
      <c r="AX42" s="450">
        <v>2</v>
      </c>
      <c r="AY42" s="450" t="s">
        <v>446</v>
      </c>
      <c r="AZ42" s="451">
        <v>94</v>
      </c>
      <c r="BB42" s="74" t="str">
        <f t="shared" si="0"/>
        <v>--</v>
      </c>
      <c r="BC42" s="11">
        <f t="shared" si="1"/>
        <v>92.574273000000005</v>
      </c>
      <c r="BD42" s="319">
        <v>51</v>
      </c>
      <c r="BE42" s="74">
        <v>1</v>
      </c>
      <c r="BF42" s="324">
        <f t="shared" si="2"/>
        <v>223.34177299999999</v>
      </c>
      <c r="BH42" s="74" t="str">
        <f t="shared" si="3"/>
        <v>--</v>
      </c>
      <c r="BI42" s="313">
        <f t="shared" si="4"/>
        <v>94</v>
      </c>
      <c r="BJ42" s="319">
        <v>51</v>
      </c>
      <c r="BK42" s="74">
        <v>1</v>
      </c>
      <c r="BL42" s="313">
        <f t="shared" si="5"/>
        <v>225</v>
      </c>
      <c r="BQ42" s="305"/>
      <c r="BR42" s="11"/>
      <c r="BS42" s="11"/>
      <c r="BT42" s="11"/>
      <c r="BV42" s="305"/>
      <c r="CA42" s="314"/>
      <c r="CB42" s="311"/>
      <c r="CC42" s="312"/>
      <c r="CD42" s="11"/>
      <c r="CE42" s="11"/>
    </row>
    <row r="43" spans="2:83" ht="15.75" thickBot="1" x14ac:dyDescent="0.3">
      <c r="B43" s="601" t="s">
        <v>228</v>
      </c>
      <c r="C43" s="538">
        <f>MAX(AD5:AD300)</f>
        <v>46128.803472222222</v>
      </c>
      <c r="E43" s="602">
        <f>MAX(B49:B300)</f>
        <v>46128.804236111115</v>
      </c>
      <c r="F43" s="647"/>
      <c r="G43" s="604" t="s">
        <v>214</v>
      </c>
      <c r="N43" s="621"/>
      <c r="O43" s="89">
        <v>46128</v>
      </c>
      <c r="P43" s="55">
        <v>0.72824074074074074</v>
      </c>
      <c r="Q43" s="87">
        <v>28.2</v>
      </c>
      <c r="R43" s="78" t="s">
        <v>14</v>
      </c>
      <c r="S43" s="87">
        <v>20.5</v>
      </c>
      <c r="T43" s="78" t="s">
        <v>45</v>
      </c>
      <c r="U43" s="608">
        <f t="shared" si="21"/>
        <v>17</v>
      </c>
      <c r="V43" s="609">
        <f t="shared" si="22"/>
        <v>20.5</v>
      </c>
      <c r="W43" s="609" t="str">
        <f t="shared" si="23"/>
        <v>-</v>
      </c>
      <c r="X43" s="609" t="str">
        <f t="shared" si="24"/>
        <v>-</v>
      </c>
      <c r="Y43" s="609" t="str">
        <f t="shared" si="25"/>
        <v>-</v>
      </c>
      <c r="AD43" s="615">
        <f t="shared" si="13"/>
        <v>46128.732638888891</v>
      </c>
      <c r="AE43" s="73">
        <f t="shared" si="14"/>
        <v>22.07</v>
      </c>
      <c r="AF43" s="608">
        <f t="shared" si="15"/>
        <v>17</v>
      </c>
      <c r="AG43" s="609">
        <f t="shared" si="8"/>
        <v>22.07</v>
      </c>
      <c r="AH43" s="609" t="str">
        <f t="shared" si="9"/>
        <v>-</v>
      </c>
      <c r="AI43" s="609" t="str">
        <f t="shared" si="10"/>
        <v>-</v>
      </c>
      <c r="AJ43" s="609" t="str">
        <f t="shared" si="11"/>
        <v>-</v>
      </c>
      <c r="AK43" s="247"/>
      <c r="AM43" s="446">
        <v>46128.734027777777</v>
      </c>
      <c r="AN43" s="447">
        <v>1</v>
      </c>
      <c r="AO43" s="447">
        <v>2</v>
      </c>
      <c r="AP43" s="447" t="s">
        <v>446</v>
      </c>
      <c r="AQ43" s="447">
        <v>92.012074999999996</v>
      </c>
      <c r="AR43" s="447">
        <v>133249</v>
      </c>
      <c r="AS43" s="447">
        <v>111761</v>
      </c>
      <c r="AT43" s="447">
        <v>22.073</v>
      </c>
      <c r="AV43" s="448">
        <v>46128.734027777777</v>
      </c>
      <c r="AW43" s="449">
        <v>1</v>
      </c>
      <c r="AX43" s="450">
        <v>2</v>
      </c>
      <c r="AY43" s="450" t="s">
        <v>446</v>
      </c>
      <c r="AZ43" s="451">
        <v>93</v>
      </c>
      <c r="BB43" s="74" t="str">
        <f t="shared" si="0"/>
        <v>--</v>
      </c>
      <c r="BC43" s="11">
        <f t="shared" si="1"/>
        <v>92.012074999999996</v>
      </c>
      <c r="BD43" s="319">
        <v>52</v>
      </c>
      <c r="BE43" s="74">
        <v>2</v>
      </c>
      <c r="BF43" s="324">
        <f t="shared" si="2"/>
        <v>223.221259</v>
      </c>
      <c r="BH43" s="74" t="str">
        <f t="shared" si="3"/>
        <v>--</v>
      </c>
      <c r="BI43" s="313">
        <f t="shared" si="4"/>
        <v>93</v>
      </c>
      <c r="BJ43" s="319">
        <v>52</v>
      </c>
      <c r="BK43" s="74">
        <v>2</v>
      </c>
      <c r="BL43" s="313">
        <f t="shared" si="5"/>
        <v>225</v>
      </c>
      <c r="BQ43" s="305"/>
      <c r="BR43" s="11"/>
      <c r="BS43" s="11"/>
      <c r="BT43" s="11"/>
      <c r="BV43" s="305"/>
      <c r="CA43" s="314"/>
      <c r="CB43" s="311"/>
      <c r="CC43" s="312"/>
      <c r="CD43" s="11"/>
      <c r="CE43" s="11"/>
    </row>
    <row r="44" spans="2:83" x14ac:dyDescent="0.25">
      <c r="E44" s="539">
        <f>IF(INT(C41)=INT(B49), C41, B49)</f>
        <v>46128.717361111114</v>
      </c>
      <c r="F44" s="646"/>
      <c r="G44" s="603" t="s">
        <v>243</v>
      </c>
      <c r="N44" s="621"/>
      <c r="O44" s="89">
        <v>46128</v>
      </c>
      <c r="P44" s="55">
        <v>0.72893518518518519</v>
      </c>
      <c r="Q44" s="87">
        <v>28.4</v>
      </c>
      <c r="R44" s="78" t="s">
        <v>14</v>
      </c>
      <c r="S44" s="87">
        <v>20.6</v>
      </c>
      <c r="T44" s="78" t="s">
        <v>45</v>
      </c>
      <c r="U44" s="608">
        <f t="shared" si="21"/>
        <v>17</v>
      </c>
      <c r="V44" s="609">
        <f t="shared" si="22"/>
        <v>20.6</v>
      </c>
      <c r="W44" s="609" t="str">
        <f t="shared" si="23"/>
        <v>-</v>
      </c>
      <c r="X44" s="609" t="str">
        <f t="shared" si="24"/>
        <v>-</v>
      </c>
      <c r="Y44" s="609" t="str">
        <f t="shared" si="25"/>
        <v>-</v>
      </c>
      <c r="Z44" s="490"/>
      <c r="AD44" s="615">
        <f t="shared" si="13"/>
        <v>46128.73333333333</v>
      </c>
      <c r="AE44" s="73">
        <f t="shared" si="14"/>
        <v>22.071999999999999</v>
      </c>
      <c r="AF44" s="608">
        <f t="shared" si="15"/>
        <v>17</v>
      </c>
      <c r="AG44" s="609">
        <f t="shared" si="8"/>
        <v>22.071999999999999</v>
      </c>
      <c r="AH44" s="609" t="str">
        <f t="shared" si="9"/>
        <v>-</v>
      </c>
      <c r="AI44" s="609" t="str">
        <f t="shared" si="10"/>
        <v>-</v>
      </c>
      <c r="AJ44" s="609" t="str">
        <f t="shared" si="11"/>
        <v>-</v>
      </c>
      <c r="AK44" s="247"/>
      <c r="AM44" s="446">
        <v>46128.734027777777</v>
      </c>
      <c r="AN44" s="447">
        <v>1</v>
      </c>
      <c r="AO44" s="447">
        <v>2</v>
      </c>
      <c r="AP44" s="447" t="s">
        <v>446</v>
      </c>
      <c r="AQ44" s="447">
        <v>91.540069000000003</v>
      </c>
      <c r="AR44" s="447">
        <v>133502</v>
      </c>
      <c r="AS44" s="447">
        <v>111541</v>
      </c>
      <c r="AT44" s="447">
        <v>22.073</v>
      </c>
      <c r="AV44" s="448">
        <v>46128.734027777777</v>
      </c>
      <c r="AW44" s="449">
        <v>1</v>
      </c>
      <c r="AX44" s="450">
        <v>2</v>
      </c>
      <c r="AY44" s="450" t="s">
        <v>446</v>
      </c>
      <c r="AZ44" s="451">
        <v>92</v>
      </c>
      <c r="BB44" s="74" t="str">
        <f t="shared" si="0"/>
        <v>--</v>
      </c>
      <c r="BC44" s="11">
        <f t="shared" si="1"/>
        <v>91.540069000000003</v>
      </c>
      <c r="BD44" s="319">
        <v>53</v>
      </c>
      <c r="BE44" s="74">
        <v>3</v>
      </c>
      <c r="BF44" s="324">
        <f t="shared" si="2"/>
        <v>223.54063400000001</v>
      </c>
      <c r="BH44" s="74" t="str">
        <f t="shared" si="3"/>
        <v>--</v>
      </c>
      <c r="BI44" s="313">
        <f t="shared" si="4"/>
        <v>92</v>
      </c>
      <c r="BJ44" s="319">
        <v>53</v>
      </c>
      <c r="BK44" s="74">
        <v>3</v>
      </c>
      <c r="BL44" s="313">
        <f t="shared" si="5"/>
        <v>225</v>
      </c>
      <c r="BQ44" s="305"/>
      <c r="BR44" s="11"/>
      <c r="BS44" s="11"/>
      <c r="BT44" s="11"/>
      <c r="BV44" s="305"/>
      <c r="CA44" s="314"/>
      <c r="CB44" s="311"/>
      <c r="CC44" s="312"/>
      <c r="CD44" s="11"/>
      <c r="CE44" s="11"/>
    </row>
    <row r="45" spans="2:83" ht="15.75" thickBot="1" x14ac:dyDescent="0.3">
      <c r="N45" s="621"/>
      <c r="O45" s="89">
        <v>46128</v>
      </c>
      <c r="P45" s="55">
        <v>0.72962962962962963</v>
      </c>
      <c r="Q45" s="87">
        <v>28.5</v>
      </c>
      <c r="R45" s="78" t="s">
        <v>14</v>
      </c>
      <c r="S45" s="87">
        <v>20.75</v>
      </c>
      <c r="T45" s="78" t="s">
        <v>45</v>
      </c>
      <c r="U45" s="608">
        <f t="shared" si="21"/>
        <v>17</v>
      </c>
      <c r="V45" s="609">
        <f t="shared" si="22"/>
        <v>20.75</v>
      </c>
      <c r="W45" s="609" t="str">
        <f t="shared" si="23"/>
        <v>-</v>
      </c>
      <c r="X45" s="609" t="str">
        <f t="shared" si="24"/>
        <v>-</v>
      </c>
      <c r="Y45" s="609" t="str">
        <f t="shared" si="25"/>
        <v>-</v>
      </c>
      <c r="AD45" s="615">
        <f t="shared" si="13"/>
        <v>46128.73333333333</v>
      </c>
      <c r="AE45" s="73">
        <f t="shared" si="14"/>
        <v>22.073</v>
      </c>
      <c r="AF45" s="608">
        <f t="shared" si="15"/>
        <v>17</v>
      </c>
      <c r="AG45" s="609">
        <f t="shared" si="8"/>
        <v>22.073</v>
      </c>
      <c r="AH45" s="609" t="str">
        <f t="shared" si="9"/>
        <v>-</v>
      </c>
      <c r="AI45" s="609" t="str">
        <f t="shared" si="10"/>
        <v>-</v>
      </c>
      <c r="AJ45" s="609" t="str">
        <f t="shared" si="11"/>
        <v>-</v>
      </c>
      <c r="AK45" s="247"/>
      <c r="AM45" s="446">
        <v>46128.734722222223</v>
      </c>
      <c r="AN45" s="447">
        <v>1</v>
      </c>
      <c r="AO45" s="447">
        <v>2</v>
      </c>
      <c r="AP45" s="447" t="s">
        <v>446</v>
      </c>
      <c r="AQ45" s="447">
        <v>91.190593000000007</v>
      </c>
      <c r="AR45" s="447">
        <v>133264</v>
      </c>
      <c r="AS45" s="447">
        <v>111772</v>
      </c>
      <c r="AT45" s="447">
        <v>22.071999999999999</v>
      </c>
      <c r="AV45" s="448">
        <v>46128.734722222223</v>
      </c>
      <c r="AW45" s="449">
        <v>1</v>
      </c>
      <c r="AX45" s="450">
        <v>2</v>
      </c>
      <c r="AY45" s="450" t="s">
        <v>446</v>
      </c>
      <c r="AZ45" s="451">
        <v>92</v>
      </c>
      <c r="BB45" s="74" t="str">
        <f t="shared" si="0"/>
        <v>--</v>
      </c>
      <c r="BC45" s="11">
        <f t="shared" si="1"/>
        <v>91.190593000000007</v>
      </c>
      <c r="BD45" s="319">
        <v>54</v>
      </c>
      <c r="BE45" s="74">
        <v>4</v>
      </c>
      <c r="BF45" s="324">
        <f t="shared" si="2"/>
        <v>222.95616999999999</v>
      </c>
      <c r="BH45" s="74" t="str">
        <f t="shared" si="3"/>
        <v>--</v>
      </c>
      <c r="BI45" s="313">
        <f t="shared" si="4"/>
        <v>92</v>
      </c>
      <c r="BJ45" s="319">
        <v>54</v>
      </c>
      <c r="BK45" s="74">
        <v>4</v>
      </c>
      <c r="BL45" s="313">
        <f t="shared" si="5"/>
        <v>224</v>
      </c>
      <c r="BQ45" s="305"/>
      <c r="BR45" s="11"/>
      <c r="BS45" s="11"/>
      <c r="BT45" s="11"/>
      <c r="BV45" s="305"/>
      <c r="CA45" s="314"/>
      <c r="CB45" s="311"/>
      <c r="CC45" s="312"/>
      <c r="CD45" s="11"/>
      <c r="CE45" s="11"/>
    </row>
    <row r="46" spans="2:83" ht="15" customHeight="1" x14ac:dyDescent="0.25">
      <c r="B46" s="649" t="s">
        <v>18</v>
      </c>
      <c r="C46" s="545" t="s">
        <v>29</v>
      </c>
      <c r="D46" s="545" t="s">
        <v>117</v>
      </c>
      <c r="E46" s="545" t="s">
        <v>118</v>
      </c>
      <c r="F46" s="1032" t="s">
        <v>120</v>
      </c>
      <c r="G46" s="1033"/>
      <c r="N46" s="621"/>
      <c r="O46" s="89">
        <v>46128</v>
      </c>
      <c r="P46" s="55">
        <v>0.73032407407407407</v>
      </c>
      <c r="Q46" s="87">
        <v>28.5</v>
      </c>
      <c r="R46" s="78" t="s">
        <v>14</v>
      </c>
      <c r="S46" s="87">
        <v>20.85</v>
      </c>
      <c r="T46" s="78" t="s">
        <v>45</v>
      </c>
      <c r="U46" s="608">
        <f t="shared" si="21"/>
        <v>17</v>
      </c>
      <c r="V46" s="609">
        <f t="shared" si="22"/>
        <v>20.85</v>
      </c>
      <c r="W46" s="609" t="str">
        <f t="shared" si="23"/>
        <v>-</v>
      </c>
      <c r="X46" s="609" t="str">
        <f t="shared" si="24"/>
        <v>-</v>
      </c>
      <c r="Y46" s="609" t="str">
        <f t="shared" si="25"/>
        <v>-</v>
      </c>
      <c r="AD46" s="615">
        <f t="shared" si="13"/>
        <v>46128.734027777777</v>
      </c>
      <c r="AE46" s="73">
        <f t="shared" si="14"/>
        <v>22.073</v>
      </c>
      <c r="AF46" s="608">
        <f t="shared" si="15"/>
        <v>17</v>
      </c>
      <c r="AG46" s="609">
        <f t="shared" si="8"/>
        <v>22.073</v>
      </c>
      <c r="AH46" s="609" t="str">
        <f t="shared" si="9"/>
        <v>-</v>
      </c>
      <c r="AI46" s="609" t="str">
        <f t="shared" si="10"/>
        <v>-</v>
      </c>
      <c r="AJ46" s="609" t="str">
        <f t="shared" si="11"/>
        <v>-</v>
      </c>
      <c r="AK46" s="247"/>
      <c r="AM46" s="446">
        <v>46128.734722222223</v>
      </c>
      <c r="AN46" s="447">
        <v>1</v>
      </c>
      <c r="AO46" s="447">
        <v>2</v>
      </c>
      <c r="AP46" s="447" t="s">
        <v>446</v>
      </c>
      <c r="AQ46" s="447">
        <v>91.317643000000004</v>
      </c>
      <c r="AR46" s="447">
        <v>133523</v>
      </c>
      <c r="AS46" s="447">
        <v>111558</v>
      </c>
      <c r="AT46" s="447">
        <v>22.071000000000002</v>
      </c>
      <c r="AV46" s="448">
        <v>46128.734722222223</v>
      </c>
      <c r="AW46" s="449">
        <v>1</v>
      </c>
      <c r="AX46" s="450">
        <v>2</v>
      </c>
      <c r="AY46" s="450" t="s">
        <v>446</v>
      </c>
      <c r="AZ46" s="451">
        <v>91</v>
      </c>
      <c r="BB46" s="74" t="str">
        <f t="shared" si="0"/>
        <v>--</v>
      </c>
      <c r="BC46" s="11">
        <f t="shared" si="1"/>
        <v>91.317643000000004</v>
      </c>
      <c r="BD46" s="319">
        <v>55</v>
      </c>
      <c r="BE46" s="74">
        <v>5</v>
      </c>
      <c r="BF46" s="324">
        <f t="shared" si="2"/>
        <v>223.30927299999999</v>
      </c>
      <c r="BH46" s="74" t="str">
        <f t="shared" si="3"/>
        <v>--</v>
      </c>
      <c r="BI46" s="313">
        <f t="shared" si="4"/>
        <v>91</v>
      </c>
      <c r="BJ46" s="319">
        <v>55</v>
      </c>
      <c r="BK46" s="74">
        <v>5</v>
      </c>
      <c r="BL46" s="313">
        <f t="shared" si="5"/>
        <v>224</v>
      </c>
      <c r="BQ46" s="305"/>
      <c r="BR46" s="11"/>
      <c r="BS46" s="11"/>
      <c r="BT46" s="11"/>
      <c r="BV46" s="305"/>
      <c r="CA46" s="314"/>
      <c r="CB46" s="311"/>
      <c r="CC46" s="312"/>
      <c r="CD46" s="11"/>
      <c r="CE46" s="11"/>
    </row>
    <row r="47" spans="2:83" ht="15" customHeight="1" thickBot="1" x14ac:dyDescent="0.3">
      <c r="B47" s="547" t="s">
        <v>216</v>
      </c>
      <c r="C47" s="544">
        <f>IFERROR(AVERAGE(C49:C300)+D48,"-")</f>
        <v>850.39335294117643</v>
      </c>
      <c r="D47" s="544">
        <f>IFERROR(MIN(C49:C300)+D48,"-")</f>
        <v>849.19299999999998</v>
      </c>
      <c r="E47" s="544">
        <f>IFERROR(MAX(C49:C300)+D48,"-")</f>
        <v>851.26300000000003</v>
      </c>
      <c r="F47" s="1030">
        <f>IFERROR((_xlfn.STDEV.S(C49:C300)),"-")</f>
        <v>0.66883951925779905</v>
      </c>
      <c r="G47" s="1031"/>
      <c r="N47" s="621"/>
      <c r="O47" s="89">
        <v>46128</v>
      </c>
      <c r="P47" s="55">
        <v>0.73101851851851851</v>
      </c>
      <c r="Q47" s="87">
        <v>28.7</v>
      </c>
      <c r="R47" s="78" t="s">
        <v>14</v>
      </c>
      <c r="S47" s="87">
        <v>21</v>
      </c>
      <c r="T47" s="78" t="s">
        <v>45</v>
      </c>
      <c r="U47" s="608">
        <f t="shared" si="21"/>
        <v>17</v>
      </c>
      <c r="V47" s="609">
        <f t="shared" si="22"/>
        <v>21</v>
      </c>
      <c r="W47" s="609" t="str">
        <f t="shared" si="23"/>
        <v>-</v>
      </c>
      <c r="X47" s="609" t="str">
        <f t="shared" si="24"/>
        <v>-</v>
      </c>
      <c r="Y47" s="609" t="str">
        <f t="shared" si="25"/>
        <v>-</v>
      </c>
      <c r="AD47" s="615">
        <f t="shared" si="13"/>
        <v>46128.734027777777</v>
      </c>
      <c r="AE47" s="73">
        <f t="shared" si="14"/>
        <v>22.073</v>
      </c>
      <c r="AF47" s="608">
        <f t="shared" si="15"/>
        <v>17</v>
      </c>
      <c r="AG47" s="609">
        <f t="shared" si="8"/>
        <v>22.073</v>
      </c>
      <c r="AH47" s="609" t="str">
        <f t="shared" si="9"/>
        <v>-</v>
      </c>
      <c r="AI47" s="609" t="str">
        <f t="shared" si="10"/>
        <v>-</v>
      </c>
      <c r="AJ47" s="609" t="str">
        <f t="shared" si="11"/>
        <v>-</v>
      </c>
      <c r="AK47" s="247"/>
      <c r="AM47" s="446">
        <v>46128.73541666667</v>
      </c>
      <c r="AN47" s="447">
        <v>1</v>
      </c>
      <c r="AO47" s="447">
        <v>2</v>
      </c>
      <c r="AP47" s="447">
        <v>0</v>
      </c>
      <c r="AQ47" s="447">
        <v>91.373785999999996</v>
      </c>
      <c r="AR47" s="447">
        <v>133543</v>
      </c>
      <c r="AS47" s="447">
        <v>111573</v>
      </c>
      <c r="AT47" s="447">
        <v>22.065999999999999</v>
      </c>
      <c r="AV47" s="448">
        <v>46128.73541666667</v>
      </c>
      <c r="AW47" s="449">
        <v>1</v>
      </c>
      <c r="AX47" s="450">
        <v>2</v>
      </c>
      <c r="AY47" s="450">
        <v>0</v>
      </c>
      <c r="AZ47" s="451">
        <v>92</v>
      </c>
      <c r="BB47" s="74">
        <f t="shared" si="0"/>
        <v>20</v>
      </c>
      <c r="BC47" s="11">
        <f t="shared" si="1"/>
        <v>91.373785999999996</v>
      </c>
      <c r="BD47" s="319">
        <v>56</v>
      </c>
      <c r="BE47" s="74">
        <v>6</v>
      </c>
      <c r="BF47" s="324">
        <f t="shared" si="2"/>
        <v>223.483688</v>
      </c>
      <c r="BH47" s="74">
        <f t="shared" si="3"/>
        <v>20</v>
      </c>
      <c r="BI47" s="313">
        <f t="shared" si="4"/>
        <v>92</v>
      </c>
      <c r="BJ47" s="319">
        <v>56</v>
      </c>
      <c r="BK47" s="74">
        <v>6</v>
      </c>
      <c r="BL47" s="313">
        <f t="shared" si="5"/>
        <v>224</v>
      </c>
      <c r="BQ47" s="305"/>
      <c r="BR47" s="11"/>
      <c r="BS47" s="11"/>
      <c r="BT47" s="11"/>
      <c r="BV47" s="305"/>
      <c r="CA47" s="314"/>
      <c r="CB47" s="311"/>
      <c r="CC47" s="312"/>
      <c r="CD47" s="11"/>
      <c r="CE47" s="11"/>
    </row>
    <row r="48" spans="2:83" ht="15.75" thickBot="1" x14ac:dyDescent="0.3">
      <c r="B48" s="548" t="s">
        <v>34</v>
      </c>
      <c r="C48" s="546" t="s">
        <v>219</v>
      </c>
      <c r="D48" s="623">
        <f>Resumen!I29</f>
        <v>4.2999999999999997E-2</v>
      </c>
      <c r="N48" s="621"/>
      <c r="O48" s="89">
        <v>46128</v>
      </c>
      <c r="P48" s="55">
        <v>0.73171296296296295</v>
      </c>
      <c r="Q48" s="87">
        <v>29.4</v>
      </c>
      <c r="R48" s="78" t="s">
        <v>14</v>
      </c>
      <c r="S48" s="87">
        <v>21.15</v>
      </c>
      <c r="T48" s="78" t="s">
        <v>45</v>
      </c>
      <c r="U48" s="608">
        <f t="shared" si="21"/>
        <v>17</v>
      </c>
      <c r="V48" s="609">
        <f t="shared" si="22"/>
        <v>21.15</v>
      </c>
      <c r="W48" s="609" t="str">
        <f t="shared" si="23"/>
        <v>-</v>
      </c>
      <c r="X48" s="609" t="str">
        <f t="shared" si="24"/>
        <v>-</v>
      </c>
      <c r="Y48" s="609" t="str">
        <f t="shared" si="25"/>
        <v>-</v>
      </c>
      <c r="AD48" s="615">
        <f t="shared" si="13"/>
        <v>46128.734722222223</v>
      </c>
      <c r="AE48" s="73">
        <f t="shared" si="14"/>
        <v>22.071999999999999</v>
      </c>
      <c r="AF48" s="608">
        <f t="shared" si="15"/>
        <v>17</v>
      </c>
      <c r="AG48" s="609">
        <f t="shared" si="8"/>
        <v>22.071999999999999</v>
      </c>
      <c r="AH48" s="609" t="str">
        <f t="shared" si="9"/>
        <v>-</v>
      </c>
      <c r="AI48" s="609" t="str">
        <f t="shared" si="10"/>
        <v>-</v>
      </c>
      <c r="AJ48" s="609" t="str">
        <f t="shared" si="11"/>
        <v>-</v>
      </c>
      <c r="AK48" s="247"/>
      <c r="AM48" s="446">
        <v>46128.736111111109</v>
      </c>
      <c r="AN48" s="447">
        <v>1</v>
      </c>
      <c r="AO48" s="447">
        <v>2</v>
      </c>
      <c r="AP48" s="447">
        <v>1</v>
      </c>
      <c r="AQ48" s="447">
        <v>91.515142999999995</v>
      </c>
      <c r="AR48" s="447">
        <v>133297</v>
      </c>
      <c r="AS48" s="447">
        <v>111799</v>
      </c>
      <c r="AT48" s="447">
        <v>22.062000000000001</v>
      </c>
      <c r="AV48" s="448">
        <v>46128.736111111109</v>
      </c>
      <c r="AW48" s="449">
        <v>1</v>
      </c>
      <c r="AX48" s="450">
        <v>2</v>
      </c>
      <c r="AY48" s="450">
        <v>1</v>
      </c>
      <c r="AZ48" s="451">
        <v>91</v>
      </c>
      <c r="BB48" s="74">
        <f t="shared" si="0"/>
        <v>21</v>
      </c>
      <c r="BC48" s="11">
        <f t="shared" si="1"/>
        <v>91.515142999999995</v>
      </c>
      <c r="BD48" s="319">
        <v>57</v>
      </c>
      <c r="BE48" s="74">
        <v>7</v>
      </c>
      <c r="BF48" s="324">
        <f t="shared" si="2"/>
        <v>223.74951300000001</v>
      </c>
      <c r="BH48" s="74">
        <f t="shared" si="3"/>
        <v>21</v>
      </c>
      <c r="BI48" s="313">
        <f t="shared" si="4"/>
        <v>91</v>
      </c>
      <c r="BJ48" s="319">
        <v>57</v>
      </c>
      <c r="BK48" s="74">
        <v>7</v>
      </c>
      <c r="BL48" s="313">
        <f t="shared" si="5"/>
        <v>224</v>
      </c>
      <c r="BQ48" s="305"/>
      <c r="BR48" s="11"/>
      <c r="BS48" s="11"/>
      <c r="BT48" s="11"/>
      <c r="BV48" s="305"/>
      <c r="CA48" s="314"/>
      <c r="CB48" s="311"/>
      <c r="CC48" s="312"/>
      <c r="CD48" s="11"/>
      <c r="CE48" s="11"/>
    </row>
    <row r="49" spans="2:83" x14ac:dyDescent="0.25">
      <c r="B49" s="129">
        <v>46128.716736111113</v>
      </c>
      <c r="C49" s="87">
        <v>849.16</v>
      </c>
      <c r="E49" s="290"/>
      <c r="N49" s="621"/>
      <c r="O49" s="89">
        <v>46128</v>
      </c>
      <c r="P49" s="55">
        <v>0.7324074074074074</v>
      </c>
      <c r="Q49" s="87">
        <v>30.2</v>
      </c>
      <c r="R49" s="78" t="s">
        <v>14</v>
      </c>
      <c r="S49" s="87">
        <v>21.1</v>
      </c>
      <c r="T49" s="78" t="s">
        <v>45</v>
      </c>
      <c r="U49" s="608">
        <f t="shared" si="21"/>
        <v>17</v>
      </c>
      <c r="V49" s="609">
        <f t="shared" si="22"/>
        <v>21.1</v>
      </c>
      <c r="W49" s="609" t="str">
        <f t="shared" si="23"/>
        <v>-</v>
      </c>
      <c r="X49" s="609" t="str">
        <f t="shared" si="24"/>
        <v>-</v>
      </c>
      <c r="Y49" s="609" t="str">
        <f t="shared" si="25"/>
        <v>-</v>
      </c>
      <c r="AD49" s="615">
        <f t="shared" si="13"/>
        <v>46128.734722222223</v>
      </c>
      <c r="AE49" s="73">
        <f t="shared" si="14"/>
        <v>22.071000000000002</v>
      </c>
      <c r="AF49" s="608">
        <f t="shared" si="15"/>
        <v>17</v>
      </c>
      <c r="AG49" s="609">
        <f t="shared" si="8"/>
        <v>22.071000000000002</v>
      </c>
      <c r="AH49" s="609" t="str">
        <f t="shared" si="9"/>
        <v>-</v>
      </c>
      <c r="AI49" s="609" t="str">
        <f t="shared" si="10"/>
        <v>-</v>
      </c>
      <c r="AJ49" s="609" t="str">
        <f t="shared" si="11"/>
        <v>-</v>
      </c>
      <c r="AK49" s="247"/>
      <c r="AM49" s="446">
        <v>46128.736805555556</v>
      </c>
      <c r="AN49" s="447">
        <v>1</v>
      </c>
      <c r="AO49" s="447">
        <v>2</v>
      </c>
      <c r="AP49" s="447">
        <v>2</v>
      </c>
      <c r="AQ49" s="447">
        <v>91.541976000000005</v>
      </c>
      <c r="AR49" s="447">
        <v>133567</v>
      </c>
      <c r="AS49" s="447">
        <v>111593</v>
      </c>
      <c r="AT49" s="447">
        <v>22.056999999999999</v>
      </c>
      <c r="AV49" s="448">
        <v>46128.736805555556</v>
      </c>
      <c r="AW49" s="449">
        <v>1</v>
      </c>
      <c r="AX49" s="450">
        <v>2</v>
      </c>
      <c r="AY49" s="450">
        <v>2</v>
      </c>
      <c r="AZ49" s="451">
        <v>91</v>
      </c>
      <c r="BB49" s="74">
        <f t="shared" si="0"/>
        <v>22</v>
      </c>
      <c r="BC49" s="11">
        <f t="shared" si="1"/>
        <v>91.541976000000005</v>
      </c>
      <c r="BD49" s="319">
        <v>58</v>
      </c>
      <c r="BE49" s="74">
        <v>8</v>
      </c>
      <c r="BF49" s="324">
        <f t="shared" si="2"/>
        <v>223.47902500000001</v>
      </c>
      <c r="BH49" s="74">
        <f t="shared" si="3"/>
        <v>22</v>
      </c>
      <c r="BI49" s="313">
        <f t="shared" si="4"/>
        <v>91</v>
      </c>
      <c r="BJ49" s="319">
        <v>58</v>
      </c>
      <c r="BK49" s="74">
        <v>8</v>
      </c>
      <c r="BL49" s="313">
        <f t="shared" si="5"/>
        <v>225</v>
      </c>
      <c r="BQ49" s="305"/>
      <c r="BR49" s="11"/>
      <c r="BS49" s="11"/>
      <c r="BT49" s="11"/>
      <c r="BV49" s="305"/>
      <c r="CA49" s="314"/>
      <c r="CB49" s="311"/>
      <c r="CC49" s="312"/>
      <c r="CD49" s="11"/>
      <c r="CE49" s="11"/>
    </row>
    <row r="50" spans="2:83" x14ac:dyDescent="0.25">
      <c r="B50" s="129">
        <v>46128.717777777776</v>
      </c>
      <c r="C50" s="87">
        <v>849.15</v>
      </c>
      <c r="D50" s="494"/>
      <c r="E50" s="290"/>
      <c r="N50" s="621"/>
      <c r="O50" s="89">
        <v>46128</v>
      </c>
      <c r="P50" s="55">
        <v>0.73310185185185184</v>
      </c>
      <c r="Q50" s="87">
        <v>30.1</v>
      </c>
      <c r="R50" s="78" t="s">
        <v>14</v>
      </c>
      <c r="S50" s="87">
        <v>21.05</v>
      </c>
      <c r="T50" s="78" t="s">
        <v>45</v>
      </c>
      <c r="U50" s="608">
        <f t="shared" si="21"/>
        <v>17</v>
      </c>
      <c r="V50" s="609">
        <f t="shared" si="22"/>
        <v>21.05</v>
      </c>
      <c r="W50" s="609" t="str">
        <f t="shared" si="23"/>
        <v>-</v>
      </c>
      <c r="X50" s="609" t="str">
        <f t="shared" si="24"/>
        <v>-</v>
      </c>
      <c r="Y50" s="609" t="str">
        <f t="shared" si="25"/>
        <v>-</v>
      </c>
      <c r="AD50" s="615">
        <f t="shared" si="13"/>
        <v>46128.73541666667</v>
      </c>
      <c r="AE50" s="73">
        <f t="shared" si="14"/>
        <v>22.065999999999999</v>
      </c>
      <c r="AF50" s="608">
        <f t="shared" si="15"/>
        <v>17</v>
      </c>
      <c r="AG50" s="609">
        <f t="shared" si="8"/>
        <v>22.065999999999999</v>
      </c>
      <c r="AH50" s="609" t="str">
        <f t="shared" si="9"/>
        <v>-</v>
      </c>
      <c r="AI50" s="609" t="str">
        <f t="shared" si="10"/>
        <v>-</v>
      </c>
      <c r="AJ50" s="609" t="str">
        <f t="shared" si="11"/>
        <v>-</v>
      </c>
      <c r="AK50" s="247"/>
      <c r="AM50" s="446">
        <v>46128.736805555556</v>
      </c>
      <c r="AN50" s="447">
        <v>1</v>
      </c>
      <c r="AO50" s="447">
        <v>2</v>
      </c>
      <c r="AP50" s="447">
        <v>3</v>
      </c>
      <c r="AQ50" s="447">
        <v>91.047212000000002</v>
      </c>
      <c r="AR50" s="447">
        <v>133314</v>
      </c>
      <c r="AS50" s="447">
        <v>111811</v>
      </c>
      <c r="AT50" s="447">
        <v>22.052</v>
      </c>
      <c r="AV50" s="448">
        <v>46128.736805555556</v>
      </c>
      <c r="AW50" s="449">
        <v>1</v>
      </c>
      <c r="AX50" s="450">
        <v>2</v>
      </c>
      <c r="AY50" s="450">
        <v>3</v>
      </c>
      <c r="AZ50" s="451">
        <v>91</v>
      </c>
      <c r="BB50" s="74">
        <f t="shared" si="0"/>
        <v>23</v>
      </c>
      <c r="BC50" s="11">
        <f t="shared" si="1"/>
        <v>91.047212000000002</v>
      </c>
      <c r="BD50" s="319">
        <v>61</v>
      </c>
      <c r="BE50" s="74">
        <v>1</v>
      </c>
      <c r="BF50" s="324">
        <f t="shared" si="2"/>
        <v>268.37807700000002</v>
      </c>
      <c r="BH50" s="74">
        <f t="shared" si="3"/>
        <v>23</v>
      </c>
      <c r="BI50" s="313">
        <f t="shared" si="4"/>
        <v>91</v>
      </c>
      <c r="BJ50" s="319">
        <v>61</v>
      </c>
      <c r="BK50" s="74">
        <v>1</v>
      </c>
      <c r="BL50" s="313">
        <f t="shared" si="5"/>
        <v>269</v>
      </c>
      <c r="BQ50" s="305"/>
      <c r="BR50" s="11"/>
      <c r="BS50" s="11"/>
      <c r="BT50" s="11"/>
      <c r="CA50" s="314"/>
      <c r="CB50" s="311"/>
      <c r="CC50" s="312"/>
      <c r="CD50" s="11"/>
      <c r="CE50" s="11"/>
    </row>
    <row r="51" spans="2:83" x14ac:dyDescent="0.25">
      <c r="B51" s="129">
        <v>46128.718819444446</v>
      </c>
      <c r="C51" s="87">
        <v>849.16</v>
      </c>
      <c r="D51" s="494"/>
      <c r="E51" s="290"/>
      <c r="N51" s="621"/>
      <c r="O51" s="89">
        <v>46128</v>
      </c>
      <c r="P51" s="55">
        <v>0.73379629629629628</v>
      </c>
      <c r="Q51" s="87">
        <v>29.8</v>
      </c>
      <c r="R51" s="78" t="s">
        <v>14</v>
      </c>
      <c r="S51" s="87">
        <v>21</v>
      </c>
      <c r="T51" s="78" t="s">
        <v>45</v>
      </c>
      <c r="U51" s="608">
        <f t="shared" si="21"/>
        <v>17</v>
      </c>
      <c r="V51" s="609">
        <f t="shared" si="22"/>
        <v>21</v>
      </c>
      <c r="W51" s="609" t="str">
        <f t="shared" si="23"/>
        <v>-</v>
      </c>
      <c r="X51" s="609" t="str">
        <f t="shared" si="24"/>
        <v>-</v>
      </c>
      <c r="Y51" s="609" t="str">
        <f t="shared" si="25"/>
        <v>-</v>
      </c>
      <c r="AD51" s="615">
        <f t="shared" si="13"/>
        <v>46128.736111111109</v>
      </c>
      <c r="AE51" s="73">
        <f t="shared" si="14"/>
        <v>22.062000000000001</v>
      </c>
      <c r="AF51" s="608">
        <f t="shared" si="15"/>
        <v>17</v>
      </c>
      <c r="AG51" s="609">
        <f t="shared" si="8"/>
        <v>22.062000000000001</v>
      </c>
      <c r="AH51" s="609" t="str">
        <f t="shared" si="9"/>
        <v>-</v>
      </c>
      <c r="AI51" s="609" t="str">
        <f t="shared" si="10"/>
        <v>-</v>
      </c>
      <c r="AJ51" s="609" t="str">
        <f t="shared" si="11"/>
        <v>-</v>
      </c>
      <c r="AK51" s="247"/>
      <c r="AM51" s="446">
        <v>46128.737500000003</v>
      </c>
      <c r="AN51" s="447">
        <v>1</v>
      </c>
      <c r="AO51" s="447">
        <v>2</v>
      </c>
      <c r="AP51" s="447">
        <v>4</v>
      </c>
      <c r="AQ51" s="447">
        <v>91.523132000000004</v>
      </c>
      <c r="AR51" s="447">
        <v>133578</v>
      </c>
      <c r="AS51" s="447">
        <v>111600</v>
      </c>
      <c r="AT51" s="447">
        <v>22.045999999999999</v>
      </c>
      <c r="AV51" s="448">
        <v>46128.737500000003</v>
      </c>
      <c r="AW51" s="449">
        <v>1</v>
      </c>
      <c r="AX51" s="450">
        <v>2</v>
      </c>
      <c r="AY51" s="450">
        <v>4</v>
      </c>
      <c r="AZ51" s="451">
        <v>91</v>
      </c>
      <c r="BB51" s="74">
        <f t="shared" si="0"/>
        <v>24</v>
      </c>
      <c r="BC51" s="11">
        <f t="shared" si="1"/>
        <v>91.523132000000004</v>
      </c>
      <c r="BD51" s="319">
        <v>62</v>
      </c>
      <c r="BE51" s="74">
        <v>2</v>
      </c>
      <c r="BF51" s="324">
        <f t="shared" si="2"/>
        <v>268.49051500000002</v>
      </c>
      <c r="BH51" s="74">
        <f t="shared" si="3"/>
        <v>24</v>
      </c>
      <c r="BI51" s="313">
        <f t="shared" si="4"/>
        <v>91</v>
      </c>
      <c r="BJ51" s="319">
        <v>62</v>
      </c>
      <c r="BK51" s="74">
        <v>2</v>
      </c>
      <c r="BL51" s="313">
        <f t="shared" si="5"/>
        <v>269</v>
      </c>
      <c r="BQ51" s="305"/>
      <c r="BR51" s="11"/>
      <c r="BS51" s="11"/>
      <c r="BT51" s="11"/>
      <c r="CA51" s="314"/>
      <c r="CB51" s="311"/>
      <c r="CC51" s="312"/>
      <c r="CD51" s="11"/>
      <c r="CE51" s="11"/>
    </row>
    <row r="52" spans="2:83" ht="15" customHeight="1" x14ac:dyDescent="0.25">
      <c r="B52" s="129">
        <v>46128.719861111109</v>
      </c>
      <c r="C52" s="87">
        <v>849.16</v>
      </c>
      <c r="D52" s="494"/>
      <c r="N52" s="621"/>
      <c r="O52" s="89">
        <v>46128</v>
      </c>
      <c r="P52" s="55">
        <v>0.73449074074074072</v>
      </c>
      <c r="Q52" s="87">
        <v>29.5</v>
      </c>
      <c r="R52" s="78" t="s">
        <v>14</v>
      </c>
      <c r="S52" s="87">
        <v>20.9</v>
      </c>
      <c r="T52" s="78" t="s">
        <v>45</v>
      </c>
      <c r="U52" s="608">
        <f t="shared" si="21"/>
        <v>17</v>
      </c>
      <c r="V52" s="609">
        <f t="shared" si="22"/>
        <v>20.9</v>
      </c>
      <c r="W52" s="609" t="str">
        <f t="shared" si="23"/>
        <v>-</v>
      </c>
      <c r="X52" s="609" t="str">
        <f t="shared" si="24"/>
        <v>-</v>
      </c>
      <c r="Y52" s="609" t="str">
        <f t="shared" si="25"/>
        <v>-</v>
      </c>
      <c r="AD52" s="615">
        <f t="shared" si="13"/>
        <v>46128.736805555556</v>
      </c>
      <c r="AE52" s="73">
        <f t="shared" si="14"/>
        <v>22.056999999999999</v>
      </c>
      <c r="AF52" s="608">
        <f t="shared" si="15"/>
        <v>17</v>
      </c>
      <c r="AG52" s="609">
        <f t="shared" si="8"/>
        <v>22.056999999999999</v>
      </c>
      <c r="AH52" s="609" t="str">
        <f t="shared" si="9"/>
        <v>-</v>
      </c>
      <c r="AI52" s="609" t="str">
        <f t="shared" si="10"/>
        <v>-</v>
      </c>
      <c r="AJ52" s="609" t="str">
        <f t="shared" si="11"/>
        <v>-</v>
      </c>
      <c r="AK52" s="247"/>
      <c r="AM52" s="446">
        <v>46128.737500000003</v>
      </c>
      <c r="AN52" s="447">
        <v>1</v>
      </c>
      <c r="AO52" s="447">
        <v>2</v>
      </c>
      <c r="AP52" s="447">
        <v>5</v>
      </c>
      <c r="AQ52" s="447">
        <v>91.437248999999994</v>
      </c>
      <c r="AR52" s="447">
        <v>133331</v>
      </c>
      <c r="AS52" s="447">
        <v>111825</v>
      </c>
      <c r="AT52" s="447">
        <v>22.041</v>
      </c>
      <c r="AV52" s="448">
        <v>46128.737500000003</v>
      </c>
      <c r="AW52" s="449">
        <v>1</v>
      </c>
      <c r="AX52" s="450">
        <v>2</v>
      </c>
      <c r="AY52" s="450">
        <v>5</v>
      </c>
      <c r="AZ52" s="451">
        <v>91</v>
      </c>
      <c r="BB52" s="74">
        <f t="shared" si="0"/>
        <v>25</v>
      </c>
      <c r="BC52" s="11">
        <f t="shared" si="1"/>
        <v>91.437248999999994</v>
      </c>
      <c r="BD52" s="319">
        <v>63</v>
      </c>
      <c r="BE52" s="74">
        <v>3</v>
      </c>
      <c r="BF52" s="324">
        <f t="shared" si="2"/>
        <v>268.21632199999999</v>
      </c>
      <c r="BH52" s="74">
        <f t="shared" si="3"/>
        <v>25</v>
      </c>
      <c r="BI52" s="313">
        <f t="shared" si="4"/>
        <v>91</v>
      </c>
      <c r="BJ52" s="319">
        <v>63</v>
      </c>
      <c r="BK52" s="74">
        <v>3</v>
      </c>
      <c r="BL52" s="313">
        <f t="shared" si="5"/>
        <v>269</v>
      </c>
      <c r="BQ52" s="305"/>
      <c r="BR52" s="11"/>
      <c r="BS52" s="11"/>
      <c r="BT52" s="11"/>
      <c r="CA52" s="314"/>
      <c r="CB52" s="311"/>
      <c r="CC52" s="312"/>
      <c r="CD52" s="11"/>
      <c r="CE52" s="11"/>
    </row>
    <row r="53" spans="2:83" x14ac:dyDescent="0.25">
      <c r="B53" s="129">
        <v>46128.720902777779</v>
      </c>
      <c r="C53" s="87">
        <v>849.18</v>
      </c>
      <c r="D53" s="494"/>
      <c r="N53" s="621"/>
      <c r="O53" s="89">
        <v>46128</v>
      </c>
      <c r="P53" s="55">
        <v>0.73518518518518516</v>
      </c>
      <c r="Q53" s="87">
        <v>29.2</v>
      </c>
      <c r="R53" s="78" t="s">
        <v>14</v>
      </c>
      <c r="S53" s="87">
        <v>20.8</v>
      </c>
      <c r="T53" s="78" t="s">
        <v>45</v>
      </c>
      <c r="U53" s="608">
        <f t="shared" si="21"/>
        <v>17</v>
      </c>
      <c r="V53" s="609">
        <f t="shared" si="22"/>
        <v>20.8</v>
      </c>
      <c r="W53" s="609" t="str">
        <f t="shared" si="23"/>
        <v>-</v>
      </c>
      <c r="X53" s="609" t="str">
        <f t="shared" si="24"/>
        <v>-</v>
      </c>
      <c r="Y53" s="609" t="str">
        <f t="shared" si="25"/>
        <v>-</v>
      </c>
      <c r="AD53" s="615">
        <f t="shared" si="13"/>
        <v>46128.736805555556</v>
      </c>
      <c r="AE53" s="73">
        <f t="shared" si="14"/>
        <v>22.052</v>
      </c>
      <c r="AF53" s="608">
        <f t="shared" si="15"/>
        <v>17</v>
      </c>
      <c r="AG53" s="609">
        <f t="shared" si="8"/>
        <v>22.052</v>
      </c>
      <c r="AH53" s="609" t="str">
        <f t="shared" si="9"/>
        <v>-</v>
      </c>
      <c r="AI53" s="609" t="str">
        <f t="shared" si="10"/>
        <v>-</v>
      </c>
      <c r="AJ53" s="609" t="str">
        <f t="shared" si="11"/>
        <v>-</v>
      </c>
      <c r="AK53" s="247"/>
      <c r="AM53" s="446">
        <v>46128.738194444442</v>
      </c>
      <c r="AN53" s="447">
        <v>1</v>
      </c>
      <c r="AO53" s="447">
        <v>2</v>
      </c>
      <c r="AP53" s="447">
        <v>6</v>
      </c>
      <c r="AQ53" s="447">
        <v>91.157966999999999</v>
      </c>
      <c r="AR53" s="447">
        <v>133605</v>
      </c>
      <c r="AS53" s="447">
        <v>111624</v>
      </c>
      <c r="AT53" s="447">
        <v>22.032</v>
      </c>
      <c r="AV53" s="448">
        <v>46128.738194444442</v>
      </c>
      <c r="AW53" s="449">
        <v>1</v>
      </c>
      <c r="AX53" s="450">
        <v>2</v>
      </c>
      <c r="AY53" s="450">
        <v>6</v>
      </c>
      <c r="AZ53" s="451">
        <v>91</v>
      </c>
      <c r="BB53" s="74">
        <f t="shared" si="0"/>
        <v>26</v>
      </c>
      <c r="BC53" s="11">
        <f t="shared" si="1"/>
        <v>91.157966999999999</v>
      </c>
      <c r="BD53" s="319">
        <v>64</v>
      </c>
      <c r="BE53" s="74">
        <v>4</v>
      </c>
      <c r="BF53" s="324">
        <f t="shared" si="2"/>
        <v>268.25424099999998</v>
      </c>
      <c r="BH53" s="74">
        <f t="shared" si="3"/>
        <v>26</v>
      </c>
      <c r="BI53" s="313">
        <f t="shared" si="4"/>
        <v>91</v>
      </c>
      <c r="BJ53" s="319">
        <v>64</v>
      </c>
      <c r="BK53" s="74">
        <v>4</v>
      </c>
      <c r="BL53" s="313">
        <f t="shared" si="5"/>
        <v>269</v>
      </c>
      <c r="BQ53" s="305"/>
      <c r="BR53" s="11"/>
      <c r="BS53" s="11"/>
      <c r="BT53" s="11"/>
      <c r="CA53" s="314"/>
      <c r="CB53" s="311"/>
      <c r="CC53" s="312"/>
      <c r="CD53" s="11"/>
      <c r="CE53" s="11"/>
    </row>
    <row r="54" spans="2:83" x14ac:dyDescent="0.25">
      <c r="B54" s="129">
        <v>46128.721944444442</v>
      </c>
      <c r="C54" s="87">
        <v>849.2</v>
      </c>
      <c r="D54" s="290"/>
      <c r="E54" s="624"/>
      <c r="N54" s="621"/>
      <c r="O54" s="89">
        <v>46128</v>
      </c>
      <c r="P54" s="55">
        <v>0.73587962962962961</v>
      </c>
      <c r="Q54" s="87">
        <v>28.9</v>
      </c>
      <c r="R54" s="78" t="s">
        <v>14</v>
      </c>
      <c r="S54" s="87">
        <v>20.75</v>
      </c>
      <c r="T54" s="78" t="s">
        <v>45</v>
      </c>
      <c r="U54" s="608">
        <f t="shared" si="21"/>
        <v>17</v>
      </c>
      <c r="V54" s="609">
        <f t="shared" si="22"/>
        <v>20.75</v>
      </c>
      <c r="W54" s="609" t="str">
        <f t="shared" si="23"/>
        <v>-</v>
      </c>
      <c r="X54" s="609" t="str">
        <f t="shared" si="24"/>
        <v>-</v>
      </c>
      <c r="Y54" s="609" t="str">
        <f t="shared" si="25"/>
        <v>-</v>
      </c>
      <c r="AD54" s="615">
        <f t="shared" si="13"/>
        <v>46128.737500000003</v>
      </c>
      <c r="AE54" s="73">
        <f t="shared" si="14"/>
        <v>22.045999999999999</v>
      </c>
      <c r="AF54" s="608">
        <f t="shared" si="15"/>
        <v>17</v>
      </c>
      <c r="AG54" s="609">
        <f t="shared" si="8"/>
        <v>22.045999999999999</v>
      </c>
      <c r="AH54" s="609" t="str">
        <f t="shared" si="9"/>
        <v>-</v>
      </c>
      <c r="AI54" s="609" t="str">
        <f t="shared" si="10"/>
        <v>-</v>
      </c>
      <c r="AJ54" s="609" t="str">
        <f t="shared" si="11"/>
        <v>-</v>
      </c>
      <c r="AK54" s="247"/>
      <c r="AM54" s="446">
        <v>46128.738888888889</v>
      </c>
      <c r="AN54" s="447">
        <v>1</v>
      </c>
      <c r="AO54" s="447">
        <v>2</v>
      </c>
      <c r="AP54" s="447">
        <v>7</v>
      </c>
      <c r="AQ54" s="447">
        <v>91.037480000000002</v>
      </c>
      <c r="AR54" s="447">
        <v>133353</v>
      </c>
      <c r="AS54" s="447">
        <v>111843</v>
      </c>
      <c r="AT54" s="447">
        <v>22.024999999999999</v>
      </c>
      <c r="AV54" s="448">
        <v>46128.738888888889</v>
      </c>
      <c r="AW54" s="449">
        <v>1</v>
      </c>
      <c r="AX54" s="450">
        <v>2</v>
      </c>
      <c r="AY54" s="450">
        <v>7</v>
      </c>
      <c r="AZ54" s="451">
        <v>91</v>
      </c>
      <c r="BB54" s="74">
        <f t="shared" si="0"/>
        <v>27</v>
      </c>
      <c r="BC54" s="11">
        <f t="shared" si="1"/>
        <v>91.037480000000002</v>
      </c>
      <c r="BD54" s="319">
        <v>65</v>
      </c>
      <c r="BE54" s="74">
        <v>5</v>
      </c>
      <c r="BF54" s="324">
        <f t="shared" si="2"/>
        <v>267.94851899999998</v>
      </c>
      <c r="BH54" s="74">
        <f t="shared" si="3"/>
        <v>27</v>
      </c>
      <c r="BI54" s="313">
        <f t="shared" si="4"/>
        <v>91</v>
      </c>
      <c r="BJ54" s="319">
        <v>65</v>
      </c>
      <c r="BK54" s="74">
        <v>5</v>
      </c>
      <c r="BL54" s="313">
        <f t="shared" si="5"/>
        <v>269</v>
      </c>
      <c r="BQ54" s="305"/>
      <c r="BR54" s="11"/>
      <c r="BS54" s="11"/>
      <c r="BT54" s="11"/>
      <c r="CA54" s="314"/>
      <c r="CB54" s="311"/>
      <c r="CC54" s="312"/>
      <c r="CD54" s="11"/>
      <c r="CE54" s="11"/>
    </row>
    <row r="55" spans="2:83" x14ac:dyDescent="0.25">
      <c r="B55" s="129">
        <v>46128.722986111112</v>
      </c>
      <c r="C55" s="87">
        <v>849.25</v>
      </c>
      <c r="D55" s="290"/>
      <c r="E55" s="290"/>
      <c r="N55" s="621"/>
      <c r="O55" s="89">
        <v>46128</v>
      </c>
      <c r="P55" s="55">
        <v>0.73657407407407405</v>
      </c>
      <c r="Q55" s="87">
        <v>28.8</v>
      </c>
      <c r="R55" s="78" t="s">
        <v>14</v>
      </c>
      <c r="S55" s="87">
        <v>20.65</v>
      </c>
      <c r="T55" s="78" t="s">
        <v>45</v>
      </c>
      <c r="U55" s="608">
        <f t="shared" si="21"/>
        <v>17</v>
      </c>
      <c r="V55" s="609">
        <f t="shared" si="22"/>
        <v>20.65</v>
      </c>
      <c r="W55" s="609" t="str">
        <f t="shared" si="23"/>
        <v>-</v>
      </c>
      <c r="X55" s="609" t="str">
        <f t="shared" si="24"/>
        <v>-</v>
      </c>
      <c r="Y55" s="609" t="str">
        <f t="shared" si="25"/>
        <v>-</v>
      </c>
      <c r="AD55" s="615">
        <f t="shared" si="13"/>
        <v>46128.737500000003</v>
      </c>
      <c r="AE55" s="73">
        <f t="shared" si="14"/>
        <v>22.041</v>
      </c>
      <c r="AF55" s="608">
        <f t="shared" si="15"/>
        <v>17</v>
      </c>
      <c r="AG55" s="609">
        <f t="shared" si="8"/>
        <v>22.041</v>
      </c>
      <c r="AH55" s="609" t="str">
        <f t="shared" si="9"/>
        <v>-</v>
      </c>
      <c r="AI55" s="609" t="str">
        <f t="shared" si="10"/>
        <v>-</v>
      </c>
      <c r="AJ55" s="609" t="str">
        <f t="shared" si="11"/>
        <v>-</v>
      </c>
      <c r="AK55" s="247"/>
      <c r="AM55" s="446">
        <v>46128.738888888889</v>
      </c>
      <c r="AN55" s="447">
        <v>1</v>
      </c>
      <c r="AO55" s="447">
        <v>2</v>
      </c>
      <c r="AP55" s="447">
        <v>8</v>
      </c>
      <c r="AQ55" s="447">
        <v>91.507598000000002</v>
      </c>
      <c r="AR55" s="447">
        <v>133598</v>
      </c>
      <c r="AS55" s="447">
        <v>111616</v>
      </c>
      <c r="AT55" s="447">
        <v>22.016999999999999</v>
      </c>
      <c r="AV55" s="448">
        <v>46128.738888888889</v>
      </c>
      <c r="AW55" s="449">
        <v>1</v>
      </c>
      <c r="AX55" s="450">
        <v>2</v>
      </c>
      <c r="AY55" s="450">
        <v>8</v>
      </c>
      <c r="AZ55" s="451">
        <v>91</v>
      </c>
      <c r="BB55" s="74">
        <f t="shared" si="0"/>
        <v>28</v>
      </c>
      <c r="BC55" s="11">
        <f t="shared" si="1"/>
        <v>91.507598000000002</v>
      </c>
      <c r="BD55" s="319">
        <v>66</v>
      </c>
      <c r="BE55" s="74">
        <v>6</v>
      </c>
      <c r="BF55" s="324">
        <f t="shared" si="2"/>
        <v>268.10510499999998</v>
      </c>
      <c r="BH55" s="74">
        <f t="shared" si="3"/>
        <v>28</v>
      </c>
      <c r="BI55" s="313">
        <f t="shared" si="4"/>
        <v>91</v>
      </c>
      <c r="BJ55" s="319">
        <v>66</v>
      </c>
      <c r="BK55" s="74">
        <v>6</v>
      </c>
      <c r="BL55" s="313">
        <f t="shared" si="5"/>
        <v>269</v>
      </c>
      <c r="BQ55" s="305"/>
      <c r="BR55" s="11"/>
      <c r="BS55" s="11"/>
      <c r="BT55" s="11"/>
      <c r="CA55" s="314"/>
      <c r="CB55" s="311"/>
      <c r="CC55" s="312"/>
      <c r="CD55" s="11"/>
      <c r="CE55" s="11"/>
    </row>
    <row r="56" spans="2:83" x14ac:dyDescent="0.25">
      <c r="B56" s="129">
        <v>46128.724027777775</v>
      </c>
      <c r="C56" s="87">
        <v>849.26</v>
      </c>
      <c r="D56" s="290"/>
      <c r="E56" s="290"/>
      <c r="N56" s="621"/>
      <c r="O56" s="89">
        <v>46128</v>
      </c>
      <c r="P56" s="55">
        <v>0.73726851851851849</v>
      </c>
      <c r="Q56" s="87">
        <v>28.6</v>
      </c>
      <c r="R56" s="78" t="s">
        <v>14</v>
      </c>
      <c r="S56" s="87">
        <v>20.6</v>
      </c>
      <c r="T56" s="78" t="s">
        <v>45</v>
      </c>
      <c r="U56" s="608">
        <f t="shared" si="21"/>
        <v>17</v>
      </c>
      <c r="V56" s="609">
        <f t="shared" si="22"/>
        <v>20.6</v>
      </c>
      <c r="W56" s="609" t="str">
        <f t="shared" si="23"/>
        <v>-</v>
      </c>
      <c r="X56" s="609" t="str">
        <f t="shared" si="24"/>
        <v>-</v>
      </c>
      <c r="Y56" s="609" t="str">
        <f t="shared" si="25"/>
        <v>-</v>
      </c>
      <c r="AD56" s="615">
        <f t="shared" si="13"/>
        <v>46128.738194444442</v>
      </c>
      <c r="AE56" s="73">
        <f t="shared" si="14"/>
        <v>22.032</v>
      </c>
      <c r="AF56" s="608">
        <f t="shared" si="15"/>
        <v>17</v>
      </c>
      <c r="AG56" s="609">
        <f t="shared" si="8"/>
        <v>22.032</v>
      </c>
      <c r="AH56" s="609" t="str">
        <f t="shared" si="9"/>
        <v>-</v>
      </c>
      <c r="AI56" s="609" t="str">
        <f t="shared" si="10"/>
        <v>-</v>
      </c>
      <c r="AJ56" s="609" t="str">
        <f t="shared" si="11"/>
        <v>-</v>
      </c>
      <c r="AK56" s="247"/>
      <c r="AM56" s="446">
        <v>46128.739583333336</v>
      </c>
      <c r="AN56" s="447">
        <v>1</v>
      </c>
      <c r="AO56" s="447">
        <v>3</v>
      </c>
      <c r="AP56" s="447" t="s">
        <v>446</v>
      </c>
      <c r="AQ56" s="447">
        <v>124.14462399999999</v>
      </c>
      <c r="AR56" s="447">
        <v>133253</v>
      </c>
      <c r="AS56" s="447">
        <v>111862</v>
      </c>
      <c r="AT56" s="447">
        <v>22.004000000000001</v>
      </c>
      <c r="AV56" s="448">
        <v>46128.739583333336</v>
      </c>
      <c r="AW56" s="449">
        <v>1</v>
      </c>
      <c r="AX56" s="450">
        <v>3</v>
      </c>
      <c r="AY56" s="450" t="s">
        <v>446</v>
      </c>
      <c r="AZ56" s="451">
        <v>131</v>
      </c>
      <c r="BB56" s="74" t="str">
        <f t="shared" si="0"/>
        <v>--</v>
      </c>
      <c r="BC56" s="11">
        <f t="shared" si="1"/>
        <v>124.14462399999999</v>
      </c>
      <c r="BD56" s="319">
        <v>67</v>
      </c>
      <c r="BE56" s="74">
        <v>7</v>
      </c>
      <c r="BF56" s="324">
        <f t="shared" si="2"/>
        <v>267.99953699999998</v>
      </c>
      <c r="BH56" s="74" t="str">
        <f t="shared" si="3"/>
        <v>--</v>
      </c>
      <c r="BI56" s="313">
        <f t="shared" si="4"/>
        <v>131</v>
      </c>
      <c r="BJ56" s="319">
        <v>67</v>
      </c>
      <c r="BK56" s="74">
        <v>7</v>
      </c>
      <c r="BL56" s="313">
        <f t="shared" si="5"/>
        <v>269</v>
      </c>
      <c r="BQ56" s="305"/>
      <c r="BR56" s="11"/>
      <c r="BS56" s="11"/>
      <c r="BT56" s="11"/>
      <c r="CA56" s="314"/>
      <c r="CB56" s="311"/>
      <c r="CC56" s="312"/>
      <c r="CD56" s="11"/>
      <c r="CE56" s="11"/>
    </row>
    <row r="57" spans="2:83" x14ac:dyDescent="0.25">
      <c r="B57" s="129">
        <v>46128.725069444445</v>
      </c>
      <c r="C57" s="87">
        <v>849.29</v>
      </c>
      <c r="D57" s="290"/>
      <c r="E57" s="290"/>
      <c r="N57" s="621"/>
      <c r="O57" s="89">
        <v>46128</v>
      </c>
      <c r="P57" s="55">
        <v>0.73796296296296293</v>
      </c>
      <c r="Q57" s="87">
        <v>28.5</v>
      </c>
      <c r="R57" s="78" t="s">
        <v>14</v>
      </c>
      <c r="S57" s="87">
        <v>20.55</v>
      </c>
      <c r="T57" s="78" t="s">
        <v>45</v>
      </c>
      <c r="U57" s="608">
        <f t="shared" si="21"/>
        <v>17</v>
      </c>
      <c r="V57" s="609">
        <f t="shared" si="22"/>
        <v>20.55</v>
      </c>
      <c r="W57" s="609" t="str">
        <f t="shared" si="23"/>
        <v>-</v>
      </c>
      <c r="X57" s="609" t="str">
        <f t="shared" si="24"/>
        <v>-</v>
      </c>
      <c r="Y57" s="609" t="str">
        <f t="shared" si="25"/>
        <v>-</v>
      </c>
      <c r="AD57" s="615">
        <f t="shared" si="13"/>
        <v>46128.738888888889</v>
      </c>
      <c r="AE57" s="73">
        <f t="shared" si="14"/>
        <v>22.024999999999999</v>
      </c>
      <c r="AF57" s="608">
        <f t="shared" si="15"/>
        <v>17</v>
      </c>
      <c r="AG57" s="609">
        <f t="shared" si="8"/>
        <v>22.024999999999999</v>
      </c>
      <c r="AH57" s="609" t="str">
        <f t="shared" si="9"/>
        <v>-</v>
      </c>
      <c r="AI57" s="609" t="str">
        <f t="shared" si="10"/>
        <v>-</v>
      </c>
      <c r="AJ57" s="609" t="str">
        <f t="shared" si="11"/>
        <v>-</v>
      </c>
      <c r="AK57" s="247"/>
      <c r="AM57" s="446">
        <v>46128.739583333336</v>
      </c>
      <c r="AN57" s="447">
        <v>1</v>
      </c>
      <c r="AO57" s="447">
        <v>3</v>
      </c>
      <c r="AP57" s="447" t="s">
        <v>446</v>
      </c>
      <c r="AQ57" s="447">
        <v>135.72337300000001</v>
      </c>
      <c r="AR57" s="447">
        <v>133641</v>
      </c>
      <c r="AS57" s="447">
        <v>111546</v>
      </c>
      <c r="AT57" s="447">
        <v>21.997</v>
      </c>
      <c r="AV57" s="448">
        <v>46128.739583333336</v>
      </c>
      <c r="AW57" s="449">
        <v>1</v>
      </c>
      <c r="AX57" s="450">
        <v>3</v>
      </c>
      <c r="AY57" s="450" t="s">
        <v>446</v>
      </c>
      <c r="AZ57" s="451">
        <v>136</v>
      </c>
      <c r="BB57" s="74" t="str">
        <f t="shared" si="0"/>
        <v>--</v>
      </c>
      <c r="BC57" s="11">
        <f t="shared" si="1"/>
        <v>135.72337300000001</v>
      </c>
      <c r="BD57" s="319">
        <v>68</v>
      </c>
      <c r="BE57" s="74">
        <v>8</v>
      </c>
      <c r="BF57" s="324">
        <f t="shared" si="2"/>
        <v>267.94179000000003</v>
      </c>
      <c r="BH57" s="74" t="str">
        <f t="shared" si="3"/>
        <v>--</v>
      </c>
      <c r="BI57" s="313">
        <f t="shared" si="4"/>
        <v>136</v>
      </c>
      <c r="BJ57" s="319">
        <v>68</v>
      </c>
      <c r="BK57" s="74">
        <v>8</v>
      </c>
      <c r="BL57" s="313">
        <f t="shared" si="5"/>
        <v>269</v>
      </c>
      <c r="BQ57" s="305"/>
      <c r="BR57" s="11"/>
      <c r="BS57" s="11"/>
      <c r="BT57" s="11"/>
      <c r="CA57" s="314"/>
      <c r="CB57" s="311"/>
      <c r="CC57" s="312"/>
      <c r="CD57" s="11"/>
      <c r="CE57" s="11"/>
    </row>
    <row r="58" spans="2:83" x14ac:dyDescent="0.25">
      <c r="B58" s="129">
        <v>46128.726111111115</v>
      </c>
      <c r="C58" s="87">
        <v>849.32</v>
      </c>
      <c r="D58" s="625"/>
      <c r="E58" s="290"/>
      <c r="N58" s="621"/>
      <c r="O58" s="89">
        <v>46128</v>
      </c>
      <c r="P58" s="55">
        <v>0.73865740740740737</v>
      </c>
      <c r="Q58" s="87">
        <v>28.6</v>
      </c>
      <c r="R58" s="78" t="s">
        <v>14</v>
      </c>
      <c r="S58" s="87">
        <v>20.5</v>
      </c>
      <c r="T58" s="78" t="s">
        <v>45</v>
      </c>
      <c r="U58" s="608">
        <f t="shared" si="21"/>
        <v>17</v>
      </c>
      <c r="V58" s="609">
        <f t="shared" si="22"/>
        <v>20.5</v>
      </c>
      <c r="W58" s="609" t="str">
        <f t="shared" si="23"/>
        <v>-</v>
      </c>
      <c r="X58" s="609" t="str">
        <f t="shared" si="24"/>
        <v>-</v>
      </c>
      <c r="Y58" s="609" t="str">
        <f t="shared" si="25"/>
        <v>-</v>
      </c>
      <c r="AD58" s="615">
        <f t="shared" si="13"/>
        <v>46128.738888888889</v>
      </c>
      <c r="AE58" s="73">
        <f t="shared" si="14"/>
        <v>22.016999999999999</v>
      </c>
      <c r="AF58" s="608">
        <f t="shared" si="15"/>
        <v>17</v>
      </c>
      <c r="AG58" s="609">
        <f t="shared" si="8"/>
        <v>22.016999999999999</v>
      </c>
      <c r="AH58" s="609" t="str">
        <f t="shared" si="9"/>
        <v>-</v>
      </c>
      <c r="AI58" s="609" t="str">
        <f t="shared" si="10"/>
        <v>-</v>
      </c>
      <c r="AJ58" s="609" t="str">
        <f t="shared" si="11"/>
        <v>-</v>
      </c>
      <c r="AK58" s="247"/>
      <c r="AM58" s="446">
        <v>46128.740277777775</v>
      </c>
      <c r="AN58" s="447">
        <v>1</v>
      </c>
      <c r="AO58" s="447">
        <v>3</v>
      </c>
      <c r="AP58" s="447" t="s">
        <v>446</v>
      </c>
      <c r="AQ58" s="447">
        <v>135.32536300000001</v>
      </c>
      <c r="AR58" s="447">
        <v>133261</v>
      </c>
      <c r="AS58" s="447">
        <v>111867</v>
      </c>
      <c r="AT58" s="447">
        <v>21.989000000000001</v>
      </c>
      <c r="AV58" s="448">
        <v>46128.740277777775</v>
      </c>
      <c r="AW58" s="449">
        <v>1</v>
      </c>
      <c r="AX58" s="450">
        <v>3</v>
      </c>
      <c r="AY58" s="450" t="s">
        <v>446</v>
      </c>
      <c r="AZ58" s="451">
        <v>136</v>
      </c>
      <c r="BB58" s="74" t="str">
        <f t="shared" si="0"/>
        <v>--</v>
      </c>
      <c r="BC58" s="11">
        <f t="shared" si="1"/>
        <v>135.32536300000001</v>
      </c>
      <c r="BD58" s="319">
        <v>71</v>
      </c>
      <c r="BE58" s="74">
        <v>1</v>
      </c>
      <c r="BF58" s="324">
        <f t="shared" si="2"/>
        <v>314.54651100000001</v>
      </c>
      <c r="BH58" s="74" t="str">
        <f t="shared" si="3"/>
        <v>--</v>
      </c>
      <c r="BI58" s="313">
        <f t="shared" si="4"/>
        <v>136</v>
      </c>
      <c r="BJ58" s="319">
        <v>71</v>
      </c>
      <c r="BK58" s="74">
        <v>1</v>
      </c>
      <c r="BL58" s="313">
        <f t="shared" si="5"/>
        <v>316</v>
      </c>
      <c r="BQ58" s="305"/>
      <c r="BR58" s="11"/>
      <c r="BS58" s="11"/>
      <c r="BT58" s="11"/>
      <c r="CA58" s="314"/>
      <c r="CB58" s="311"/>
      <c r="CC58" s="312"/>
      <c r="CD58" s="11"/>
      <c r="CE58" s="11"/>
    </row>
    <row r="59" spans="2:83" x14ac:dyDescent="0.25">
      <c r="B59" s="129">
        <v>46128.727152777778</v>
      </c>
      <c r="C59" s="87">
        <v>849.36</v>
      </c>
      <c r="D59" s="290"/>
      <c r="E59" s="290"/>
      <c r="N59" s="621"/>
      <c r="O59" s="89">
        <v>46128</v>
      </c>
      <c r="P59" s="55">
        <v>0.73935185185185182</v>
      </c>
      <c r="Q59" s="87">
        <v>29</v>
      </c>
      <c r="R59" s="78" t="s">
        <v>14</v>
      </c>
      <c r="S59" s="87">
        <v>20.5</v>
      </c>
      <c r="T59" s="78" t="s">
        <v>45</v>
      </c>
      <c r="U59" s="608">
        <f t="shared" si="21"/>
        <v>17</v>
      </c>
      <c r="V59" s="609">
        <f t="shared" si="22"/>
        <v>20.5</v>
      </c>
      <c r="W59" s="609" t="str">
        <f t="shared" si="23"/>
        <v>-</v>
      </c>
      <c r="X59" s="609" t="str">
        <f t="shared" si="24"/>
        <v>-</v>
      </c>
      <c r="Y59" s="609" t="str">
        <f t="shared" si="25"/>
        <v>-</v>
      </c>
      <c r="AD59" s="615">
        <f t="shared" si="13"/>
        <v>46128.739583333336</v>
      </c>
      <c r="AE59" s="73">
        <f t="shared" si="14"/>
        <v>22.004000000000001</v>
      </c>
      <c r="AF59" s="608">
        <f t="shared" si="15"/>
        <v>17</v>
      </c>
      <c r="AG59" s="609">
        <f t="shared" si="8"/>
        <v>22.004000000000001</v>
      </c>
      <c r="AH59" s="609" t="str">
        <f t="shared" si="9"/>
        <v>-</v>
      </c>
      <c r="AI59" s="609" t="str">
        <f t="shared" si="10"/>
        <v>-</v>
      </c>
      <c r="AJ59" s="609" t="str">
        <f t="shared" si="11"/>
        <v>-</v>
      </c>
      <c r="AK59" s="247"/>
      <c r="AM59" s="446">
        <v>46128.740972222222</v>
      </c>
      <c r="AN59" s="447">
        <v>1</v>
      </c>
      <c r="AO59" s="447">
        <v>3</v>
      </c>
      <c r="AP59" s="447" t="s">
        <v>446</v>
      </c>
      <c r="AQ59" s="447">
        <v>134.88373799999999</v>
      </c>
      <c r="AR59" s="447">
        <v>133648</v>
      </c>
      <c r="AS59" s="447">
        <v>111554</v>
      </c>
      <c r="AT59" s="447">
        <v>21.98</v>
      </c>
      <c r="AV59" s="448">
        <v>46128.740972222222</v>
      </c>
      <c r="AW59" s="449">
        <v>1</v>
      </c>
      <c r="AX59" s="450">
        <v>3</v>
      </c>
      <c r="AY59" s="450" t="s">
        <v>446</v>
      </c>
      <c r="AZ59" s="451">
        <v>136</v>
      </c>
      <c r="BB59" s="74" t="str">
        <f t="shared" si="0"/>
        <v>--</v>
      </c>
      <c r="BC59" s="11">
        <f t="shared" si="1"/>
        <v>134.88373799999999</v>
      </c>
      <c r="BD59" s="319">
        <v>72</v>
      </c>
      <c r="BE59" s="74">
        <v>2</v>
      </c>
      <c r="BF59" s="324">
        <f t="shared" si="2"/>
        <v>314.56655999999998</v>
      </c>
      <c r="BH59" s="74" t="str">
        <f t="shared" si="3"/>
        <v>--</v>
      </c>
      <c r="BI59" s="313">
        <f t="shared" si="4"/>
        <v>136</v>
      </c>
      <c r="BJ59" s="319">
        <v>72</v>
      </c>
      <c r="BK59" s="74">
        <v>2</v>
      </c>
      <c r="BL59" s="313">
        <f t="shared" si="5"/>
        <v>316</v>
      </c>
      <c r="BQ59" s="305"/>
      <c r="BR59" s="11"/>
      <c r="BS59" s="11"/>
      <c r="BT59" s="11"/>
      <c r="CA59" s="314"/>
      <c r="CB59" s="311"/>
      <c r="CC59" s="312"/>
      <c r="CD59" s="11"/>
      <c r="CE59" s="11"/>
    </row>
    <row r="60" spans="2:83" x14ac:dyDescent="0.25">
      <c r="B60" s="129">
        <v>46128.728194444448</v>
      </c>
      <c r="C60" s="87">
        <v>849.4</v>
      </c>
      <c r="D60" s="290"/>
      <c r="E60" s="290"/>
      <c r="N60" s="621"/>
      <c r="O60" s="89">
        <v>46128</v>
      </c>
      <c r="P60" s="55">
        <v>0.74004629629629626</v>
      </c>
      <c r="Q60" s="87">
        <v>28.8</v>
      </c>
      <c r="R60" s="78" t="s">
        <v>14</v>
      </c>
      <c r="S60" s="87">
        <v>20.45</v>
      </c>
      <c r="T60" s="78" t="s">
        <v>45</v>
      </c>
      <c r="U60" s="608">
        <f t="shared" si="21"/>
        <v>17</v>
      </c>
      <c r="V60" s="609">
        <f t="shared" ref="V60:V90" si="28">IF(U60=$Q$13, S60, "-")</f>
        <v>20.45</v>
      </c>
      <c r="W60" s="609" t="str">
        <f t="shared" ref="W60:W90" si="29">IF(U60=$R$13, S60, "-")</f>
        <v>-</v>
      </c>
      <c r="X60" s="609" t="str">
        <f t="shared" ref="X60:X90" si="30">IF(U60=$S$13, S60, "-")</f>
        <v>-</v>
      </c>
      <c r="Y60" s="609" t="str">
        <f t="shared" ref="Y60:Y90" si="31">IF(U60=$T$13, S60, "-")</f>
        <v>-</v>
      </c>
      <c r="AD60" s="615">
        <f t="shared" si="13"/>
        <v>46128.739583333336</v>
      </c>
      <c r="AE60" s="73">
        <f t="shared" si="14"/>
        <v>21.997</v>
      </c>
      <c r="AF60" s="608">
        <f t="shared" si="15"/>
        <v>17</v>
      </c>
      <c r="AG60" s="609">
        <f t="shared" si="8"/>
        <v>21.997</v>
      </c>
      <c r="AH60" s="609" t="str">
        <f t="shared" si="9"/>
        <v>-</v>
      </c>
      <c r="AI60" s="609" t="str">
        <f t="shared" si="10"/>
        <v>-</v>
      </c>
      <c r="AJ60" s="609" t="str">
        <f t="shared" si="11"/>
        <v>-</v>
      </c>
      <c r="AK60" s="247"/>
      <c r="AM60" s="446">
        <v>46128.740972222222</v>
      </c>
      <c r="AN60" s="447">
        <v>1</v>
      </c>
      <c r="AO60" s="447">
        <v>3</v>
      </c>
      <c r="AP60" s="447" t="s">
        <v>446</v>
      </c>
      <c r="AQ60" s="447">
        <v>134.49052499999999</v>
      </c>
      <c r="AR60" s="447">
        <v>133275</v>
      </c>
      <c r="AS60" s="447">
        <v>111877</v>
      </c>
      <c r="AT60" s="447">
        <v>21.971</v>
      </c>
      <c r="AV60" s="448">
        <v>46128.740972222222</v>
      </c>
      <c r="AW60" s="449">
        <v>1</v>
      </c>
      <c r="AX60" s="450">
        <v>3</v>
      </c>
      <c r="AY60" s="450" t="s">
        <v>446</v>
      </c>
      <c r="AZ60" s="451">
        <v>136</v>
      </c>
      <c r="BB60" s="74" t="str">
        <f t="shared" si="0"/>
        <v>--</v>
      </c>
      <c r="BC60" s="11">
        <f t="shared" si="1"/>
        <v>134.49052499999999</v>
      </c>
      <c r="BD60" s="319">
        <v>73</v>
      </c>
      <c r="BE60" s="74">
        <v>3</v>
      </c>
      <c r="BF60" s="324">
        <f t="shared" si="2"/>
        <v>314.68346600000001</v>
      </c>
      <c r="BH60" s="74" t="str">
        <f t="shared" si="3"/>
        <v>--</v>
      </c>
      <c r="BI60" s="313">
        <f t="shared" si="4"/>
        <v>136</v>
      </c>
      <c r="BJ60" s="319">
        <v>73</v>
      </c>
      <c r="BK60" s="74">
        <v>3</v>
      </c>
      <c r="BL60" s="313">
        <f t="shared" si="5"/>
        <v>315</v>
      </c>
      <c r="BQ60" s="305"/>
      <c r="BR60" s="11"/>
      <c r="BS60" s="11"/>
      <c r="BT60" s="11"/>
      <c r="CA60" s="314"/>
      <c r="CB60" s="311"/>
      <c r="CC60" s="312"/>
      <c r="CD60" s="11"/>
      <c r="CE60" s="11"/>
    </row>
    <row r="61" spans="2:83" x14ac:dyDescent="0.25">
      <c r="B61" s="129">
        <v>46128.72923611111</v>
      </c>
      <c r="C61" s="87">
        <v>849.44</v>
      </c>
      <c r="D61" s="290"/>
      <c r="E61" s="290"/>
      <c r="N61" s="621"/>
      <c r="O61" s="89">
        <v>46128</v>
      </c>
      <c r="P61" s="55">
        <v>0.7407407407407407</v>
      </c>
      <c r="Q61" s="87">
        <v>28.7</v>
      </c>
      <c r="R61" s="78" t="s">
        <v>14</v>
      </c>
      <c r="S61" s="87">
        <v>20.399999999999999</v>
      </c>
      <c r="T61" s="78" t="s">
        <v>45</v>
      </c>
      <c r="U61" s="608">
        <f t="shared" si="21"/>
        <v>17</v>
      </c>
      <c r="V61" s="609">
        <f t="shared" si="28"/>
        <v>20.399999999999999</v>
      </c>
      <c r="W61" s="609" t="str">
        <f t="shared" si="29"/>
        <v>-</v>
      </c>
      <c r="X61" s="609" t="str">
        <f t="shared" si="30"/>
        <v>-</v>
      </c>
      <c r="Y61" s="609" t="str">
        <f t="shared" si="31"/>
        <v>-</v>
      </c>
      <c r="AD61" s="615">
        <f t="shared" si="13"/>
        <v>46128.740277777775</v>
      </c>
      <c r="AE61" s="73">
        <f t="shared" si="14"/>
        <v>21.989000000000001</v>
      </c>
      <c r="AF61" s="608">
        <f t="shared" si="15"/>
        <v>17</v>
      </c>
      <c r="AG61" s="609">
        <f t="shared" si="8"/>
        <v>21.989000000000001</v>
      </c>
      <c r="AH61" s="609" t="str">
        <f t="shared" si="9"/>
        <v>-</v>
      </c>
      <c r="AI61" s="609" t="str">
        <f t="shared" si="10"/>
        <v>-</v>
      </c>
      <c r="AJ61" s="609" t="str">
        <f t="shared" si="11"/>
        <v>-</v>
      </c>
      <c r="AK61" s="247"/>
      <c r="AM61" s="446">
        <v>46128.741666666669</v>
      </c>
      <c r="AN61" s="447">
        <v>1</v>
      </c>
      <c r="AO61" s="447">
        <v>3</v>
      </c>
      <c r="AP61" s="447" t="s">
        <v>446</v>
      </c>
      <c r="AQ61" s="447">
        <v>134.61805899999999</v>
      </c>
      <c r="AR61" s="447">
        <v>133657</v>
      </c>
      <c r="AS61" s="447">
        <v>111561</v>
      </c>
      <c r="AT61" s="447">
        <v>21.960999999999999</v>
      </c>
      <c r="AV61" s="448">
        <v>46128.741666666669</v>
      </c>
      <c r="AW61" s="449">
        <v>1</v>
      </c>
      <c r="AX61" s="450">
        <v>3</v>
      </c>
      <c r="AY61" s="450" t="s">
        <v>446</v>
      </c>
      <c r="AZ61" s="451">
        <v>136</v>
      </c>
      <c r="BB61" s="74" t="str">
        <f t="shared" si="0"/>
        <v>--</v>
      </c>
      <c r="BC61" s="11">
        <f t="shared" si="1"/>
        <v>134.61805899999999</v>
      </c>
      <c r="BD61" s="319">
        <v>74</v>
      </c>
      <c r="BE61" s="74">
        <v>4</v>
      </c>
      <c r="BF61" s="324">
        <f t="shared" si="2"/>
        <v>313.94984799999997</v>
      </c>
      <c r="BH61" s="74" t="str">
        <f t="shared" si="3"/>
        <v>--</v>
      </c>
      <c r="BI61" s="313">
        <f t="shared" si="4"/>
        <v>136</v>
      </c>
      <c r="BJ61" s="319">
        <v>74</v>
      </c>
      <c r="BK61" s="74">
        <v>4</v>
      </c>
      <c r="BL61" s="313">
        <f t="shared" si="5"/>
        <v>315</v>
      </c>
      <c r="BQ61" s="305"/>
      <c r="BR61" s="11"/>
      <c r="BS61" s="11"/>
      <c r="BT61" s="11"/>
      <c r="CA61" s="314"/>
      <c r="CB61" s="311"/>
      <c r="CC61" s="312"/>
      <c r="CD61" s="11"/>
      <c r="CE61" s="11"/>
    </row>
    <row r="62" spans="2:83" x14ac:dyDescent="0.25">
      <c r="B62" s="129">
        <v>46128.73027777778</v>
      </c>
      <c r="C62" s="87">
        <v>849.51</v>
      </c>
      <c r="D62" s="290"/>
      <c r="E62" s="290"/>
      <c r="N62" s="621"/>
      <c r="O62" s="89">
        <v>46128</v>
      </c>
      <c r="P62" s="55">
        <v>0.74143518518518514</v>
      </c>
      <c r="Q62" s="87">
        <v>28.6</v>
      </c>
      <c r="R62" s="78" t="s">
        <v>14</v>
      </c>
      <c r="S62" s="87">
        <v>20.350000000000001</v>
      </c>
      <c r="T62" s="78" t="s">
        <v>45</v>
      </c>
      <c r="U62" s="608">
        <f t="shared" si="21"/>
        <v>17</v>
      </c>
      <c r="V62" s="609">
        <f t="shared" si="28"/>
        <v>20.350000000000001</v>
      </c>
      <c r="W62" s="609" t="str">
        <f t="shared" si="29"/>
        <v>-</v>
      </c>
      <c r="X62" s="609" t="str">
        <f t="shared" si="30"/>
        <v>-</v>
      </c>
      <c r="Y62" s="609" t="str">
        <f t="shared" si="31"/>
        <v>-</v>
      </c>
      <c r="AD62" s="615">
        <f t="shared" si="13"/>
        <v>46128.740972222222</v>
      </c>
      <c r="AE62" s="73">
        <f t="shared" si="14"/>
        <v>21.98</v>
      </c>
      <c r="AF62" s="608">
        <f t="shared" si="15"/>
        <v>17</v>
      </c>
      <c r="AG62" s="609">
        <f t="shared" si="8"/>
        <v>21.98</v>
      </c>
      <c r="AH62" s="609" t="str">
        <f t="shared" si="9"/>
        <v>-</v>
      </c>
      <c r="AI62" s="609" t="str">
        <f t="shared" si="10"/>
        <v>-</v>
      </c>
      <c r="AJ62" s="609" t="str">
        <f t="shared" si="11"/>
        <v>-</v>
      </c>
      <c r="AK62" s="247"/>
      <c r="AM62" s="446">
        <v>46128.742361111108</v>
      </c>
      <c r="AN62" s="447">
        <v>1</v>
      </c>
      <c r="AO62" s="447">
        <v>3</v>
      </c>
      <c r="AP62" s="447">
        <v>0</v>
      </c>
      <c r="AQ62" s="447">
        <v>133.88884400000001</v>
      </c>
      <c r="AR62" s="447">
        <v>133662</v>
      </c>
      <c r="AS62" s="447">
        <v>111566</v>
      </c>
      <c r="AT62" s="447">
        <v>21.945</v>
      </c>
      <c r="AV62" s="448">
        <v>46128.742361111108</v>
      </c>
      <c r="AW62" s="449">
        <v>1</v>
      </c>
      <c r="AX62" s="450">
        <v>3</v>
      </c>
      <c r="AY62" s="450">
        <v>0</v>
      </c>
      <c r="AZ62" s="451">
        <v>135</v>
      </c>
      <c r="BB62" s="74">
        <f t="shared" si="0"/>
        <v>30</v>
      </c>
      <c r="BC62" s="11">
        <f t="shared" si="1"/>
        <v>133.88884400000001</v>
      </c>
      <c r="BD62" s="319">
        <v>75</v>
      </c>
      <c r="BE62" s="74">
        <v>5</v>
      </c>
      <c r="BF62" s="324">
        <f t="shared" si="2"/>
        <v>313.91864199999998</v>
      </c>
      <c r="BH62" s="74">
        <f t="shared" si="3"/>
        <v>30</v>
      </c>
      <c r="BI62" s="313">
        <f t="shared" si="4"/>
        <v>135</v>
      </c>
      <c r="BJ62" s="319">
        <v>75</v>
      </c>
      <c r="BK62" s="74">
        <v>5</v>
      </c>
      <c r="BL62" s="313">
        <f t="shared" si="5"/>
        <v>315</v>
      </c>
      <c r="BQ62" s="305"/>
      <c r="BR62" s="11"/>
      <c r="BS62" s="11"/>
      <c r="BT62" s="11"/>
      <c r="CA62" s="314"/>
      <c r="CB62" s="311"/>
      <c r="CC62" s="312"/>
      <c r="CD62" s="11"/>
      <c r="CE62" s="11"/>
    </row>
    <row r="63" spans="2:83" x14ac:dyDescent="0.25">
      <c r="B63" s="129">
        <v>46128.731319444443</v>
      </c>
      <c r="C63" s="87">
        <v>849.55</v>
      </c>
      <c r="D63" s="290"/>
      <c r="E63" s="290"/>
      <c r="N63" s="621"/>
      <c r="O63" s="89">
        <v>46128</v>
      </c>
      <c r="P63" s="55">
        <v>0.74212962962962958</v>
      </c>
      <c r="Q63" s="87">
        <v>28.7</v>
      </c>
      <c r="R63" s="78" t="s">
        <v>14</v>
      </c>
      <c r="S63" s="87">
        <v>20.399999999999999</v>
      </c>
      <c r="T63" s="78" t="s">
        <v>45</v>
      </c>
      <c r="U63" s="608">
        <f t="shared" si="21"/>
        <v>17</v>
      </c>
      <c r="V63" s="609">
        <f t="shared" si="28"/>
        <v>20.399999999999999</v>
      </c>
      <c r="W63" s="609" t="str">
        <f t="shared" si="29"/>
        <v>-</v>
      </c>
      <c r="X63" s="609" t="str">
        <f t="shared" si="30"/>
        <v>-</v>
      </c>
      <c r="Y63" s="609" t="str">
        <f t="shared" si="31"/>
        <v>-</v>
      </c>
      <c r="AD63" s="615">
        <f t="shared" si="13"/>
        <v>46128.740972222222</v>
      </c>
      <c r="AE63" s="73">
        <f t="shared" si="14"/>
        <v>21.971</v>
      </c>
      <c r="AF63" s="608">
        <f t="shared" si="15"/>
        <v>17</v>
      </c>
      <c r="AG63" s="609">
        <f t="shared" si="8"/>
        <v>21.971</v>
      </c>
      <c r="AH63" s="609" t="str">
        <f t="shared" si="9"/>
        <v>-</v>
      </c>
      <c r="AI63" s="609" t="str">
        <f t="shared" si="10"/>
        <v>-</v>
      </c>
      <c r="AJ63" s="609" t="str">
        <f t="shared" si="11"/>
        <v>-</v>
      </c>
      <c r="AK63" s="247"/>
      <c r="AM63" s="446">
        <v>46128.742361111108</v>
      </c>
      <c r="AN63" s="447">
        <v>1</v>
      </c>
      <c r="AO63" s="447">
        <v>3</v>
      </c>
      <c r="AP63" s="447">
        <v>1</v>
      </c>
      <c r="AQ63" s="447">
        <v>133.829386</v>
      </c>
      <c r="AR63" s="447">
        <v>133277</v>
      </c>
      <c r="AS63" s="447">
        <v>111876</v>
      </c>
      <c r="AT63" s="447">
        <v>21.937999999999999</v>
      </c>
      <c r="AV63" s="448">
        <v>46128.742361111108</v>
      </c>
      <c r="AW63" s="449">
        <v>1</v>
      </c>
      <c r="AX63" s="450">
        <v>3</v>
      </c>
      <c r="AY63" s="450">
        <v>1</v>
      </c>
      <c r="AZ63" s="451">
        <v>134</v>
      </c>
      <c r="BB63" s="74">
        <f t="shared" si="0"/>
        <v>31</v>
      </c>
      <c r="BC63" s="11">
        <f t="shared" si="1"/>
        <v>133.829386</v>
      </c>
      <c r="BD63" s="319">
        <v>76</v>
      </c>
      <c r="BE63" s="74">
        <v>6</v>
      </c>
      <c r="BF63" s="324">
        <f t="shared" si="2"/>
        <v>313.69177400000001</v>
      </c>
      <c r="BH63" s="74">
        <f t="shared" si="3"/>
        <v>31</v>
      </c>
      <c r="BI63" s="313">
        <f t="shared" si="4"/>
        <v>134</v>
      </c>
      <c r="BJ63" s="319">
        <v>76</v>
      </c>
      <c r="BK63" s="74">
        <v>6</v>
      </c>
      <c r="BL63" s="313">
        <f t="shared" si="5"/>
        <v>315</v>
      </c>
      <c r="BQ63" s="305"/>
      <c r="BR63" s="11"/>
      <c r="BS63" s="11"/>
      <c r="BT63" s="11"/>
      <c r="CA63" s="314"/>
      <c r="CB63" s="311"/>
      <c r="CC63" s="312"/>
      <c r="CD63" s="11"/>
      <c r="CE63" s="11"/>
    </row>
    <row r="64" spans="2:83" x14ac:dyDescent="0.25">
      <c r="B64" s="129">
        <v>46128.732361111113</v>
      </c>
      <c r="C64" s="87">
        <v>849.61</v>
      </c>
      <c r="D64" s="290"/>
      <c r="E64" s="290"/>
      <c r="N64" s="621"/>
      <c r="O64" s="89">
        <v>46128</v>
      </c>
      <c r="P64" s="55">
        <v>0.74282407407407403</v>
      </c>
      <c r="Q64" s="87">
        <v>29</v>
      </c>
      <c r="R64" s="78" t="s">
        <v>14</v>
      </c>
      <c r="S64" s="87">
        <v>20.5</v>
      </c>
      <c r="T64" s="78" t="s">
        <v>45</v>
      </c>
      <c r="U64" s="608">
        <f t="shared" si="21"/>
        <v>17</v>
      </c>
      <c r="V64" s="609">
        <f t="shared" si="28"/>
        <v>20.5</v>
      </c>
      <c r="W64" s="609" t="str">
        <f t="shared" si="29"/>
        <v>-</v>
      </c>
      <c r="X64" s="609" t="str">
        <f t="shared" si="30"/>
        <v>-</v>
      </c>
      <c r="Y64" s="609" t="str">
        <f t="shared" si="31"/>
        <v>-</v>
      </c>
      <c r="AD64" s="615">
        <f t="shared" si="13"/>
        <v>46128.741666666669</v>
      </c>
      <c r="AE64" s="73">
        <f t="shared" si="14"/>
        <v>21.960999999999999</v>
      </c>
      <c r="AF64" s="608">
        <f t="shared" si="15"/>
        <v>17</v>
      </c>
      <c r="AG64" s="609">
        <f t="shared" si="8"/>
        <v>21.960999999999999</v>
      </c>
      <c r="AH64" s="609" t="str">
        <f t="shared" si="9"/>
        <v>-</v>
      </c>
      <c r="AI64" s="609" t="str">
        <f t="shared" si="10"/>
        <v>-</v>
      </c>
      <c r="AJ64" s="609" t="str">
        <f t="shared" si="11"/>
        <v>-</v>
      </c>
      <c r="AK64" s="247"/>
      <c r="AM64" s="446">
        <v>46128.743055555555</v>
      </c>
      <c r="AN64" s="447">
        <v>1</v>
      </c>
      <c r="AO64" s="447">
        <v>3</v>
      </c>
      <c r="AP64" s="447">
        <v>2</v>
      </c>
      <c r="AQ64" s="447">
        <v>133.84777500000001</v>
      </c>
      <c r="AR64" s="447">
        <v>133638</v>
      </c>
      <c r="AS64" s="447">
        <v>111546</v>
      </c>
      <c r="AT64" s="447">
        <v>21.931999999999999</v>
      </c>
      <c r="AV64" s="448">
        <v>46128.743055555555</v>
      </c>
      <c r="AW64" s="449">
        <v>1</v>
      </c>
      <c r="AX64" s="450">
        <v>3</v>
      </c>
      <c r="AY64" s="450">
        <v>2</v>
      </c>
      <c r="AZ64" s="451">
        <v>134</v>
      </c>
      <c r="BB64" s="74">
        <f t="shared" si="0"/>
        <v>32</v>
      </c>
      <c r="BC64" s="11">
        <f t="shared" si="1"/>
        <v>133.84777500000001</v>
      </c>
      <c r="BD64" s="319">
        <v>77</v>
      </c>
      <c r="BE64" s="74">
        <v>7</v>
      </c>
      <c r="BF64" s="324">
        <f t="shared" si="2"/>
        <v>313.87444399999998</v>
      </c>
      <c r="BH64" s="74">
        <f t="shared" si="3"/>
        <v>32</v>
      </c>
      <c r="BI64" s="313">
        <f t="shared" si="4"/>
        <v>134</v>
      </c>
      <c r="BJ64" s="319">
        <v>77</v>
      </c>
      <c r="BK64" s="74">
        <v>7</v>
      </c>
      <c r="BL64" s="313">
        <f t="shared" si="5"/>
        <v>315</v>
      </c>
      <c r="BQ64" s="305"/>
      <c r="BR64" s="11"/>
      <c r="BS64" s="11"/>
      <c r="BT64" s="11"/>
      <c r="CA64" s="314"/>
      <c r="CB64" s="311"/>
      <c r="CC64" s="312"/>
      <c r="CD64" s="11"/>
      <c r="CE64" s="11"/>
    </row>
    <row r="65" spans="2:83" x14ac:dyDescent="0.25">
      <c r="B65" s="129">
        <v>46128.733402777776</v>
      </c>
      <c r="C65" s="87">
        <v>849.65</v>
      </c>
      <c r="D65" s="290"/>
      <c r="E65" s="290"/>
      <c r="N65" s="621"/>
      <c r="O65" s="89">
        <v>46128</v>
      </c>
      <c r="P65" s="55">
        <v>0.74351851851851847</v>
      </c>
      <c r="Q65" s="87">
        <v>29.7</v>
      </c>
      <c r="R65" s="78" t="s">
        <v>14</v>
      </c>
      <c r="S65" s="87">
        <v>20.65</v>
      </c>
      <c r="T65" s="78" t="s">
        <v>45</v>
      </c>
      <c r="U65" s="608">
        <f t="shared" si="21"/>
        <v>17</v>
      </c>
      <c r="V65" s="609">
        <f t="shared" si="28"/>
        <v>20.65</v>
      </c>
      <c r="W65" s="609" t="str">
        <f t="shared" si="29"/>
        <v>-</v>
      </c>
      <c r="X65" s="609" t="str">
        <f t="shared" si="30"/>
        <v>-</v>
      </c>
      <c r="Y65" s="609" t="str">
        <f t="shared" si="31"/>
        <v>-</v>
      </c>
      <c r="AD65" s="615">
        <f t="shared" si="13"/>
        <v>46128.742361111108</v>
      </c>
      <c r="AE65" s="73">
        <f t="shared" si="14"/>
        <v>21.945</v>
      </c>
      <c r="AF65" s="608">
        <f t="shared" si="15"/>
        <v>17</v>
      </c>
      <c r="AG65" s="609">
        <f t="shared" si="8"/>
        <v>21.945</v>
      </c>
      <c r="AH65" s="609" t="str">
        <f t="shared" si="9"/>
        <v>-</v>
      </c>
      <c r="AI65" s="609" t="str">
        <f t="shared" si="10"/>
        <v>-</v>
      </c>
      <c r="AJ65" s="609" t="str">
        <f t="shared" si="11"/>
        <v>-</v>
      </c>
      <c r="AK65" s="247"/>
      <c r="AM65" s="446">
        <v>46128.743055555555</v>
      </c>
      <c r="AN65" s="447">
        <v>1</v>
      </c>
      <c r="AO65" s="447">
        <v>3</v>
      </c>
      <c r="AP65" s="447">
        <v>3</v>
      </c>
      <c r="AQ65" s="447">
        <v>134.139454</v>
      </c>
      <c r="AR65" s="447">
        <v>133243</v>
      </c>
      <c r="AS65" s="447">
        <v>111849</v>
      </c>
      <c r="AT65" s="447">
        <v>21.93</v>
      </c>
      <c r="AV65" s="448">
        <v>46128.743055555555</v>
      </c>
      <c r="AW65" s="449">
        <v>1</v>
      </c>
      <c r="AX65" s="450">
        <v>3</v>
      </c>
      <c r="AY65" s="450">
        <v>3</v>
      </c>
      <c r="AZ65" s="451">
        <v>134</v>
      </c>
      <c r="BB65" s="74">
        <f t="shared" si="0"/>
        <v>33</v>
      </c>
      <c r="BC65" s="11">
        <f t="shared" si="1"/>
        <v>134.139454</v>
      </c>
      <c r="BD65" s="319">
        <v>78</v>
      </c>
      <c r="BE65" s="74">
        <v>8</v>
      </c>
      <c r="BF65" s="324">
        <f t="shared" si="2"/>
        <v>313.88489199999998</v>
      </c>
      <c r="BH65" s="74">
        <f t="shared" si="3"/>
        <v>33</v>
      </c>
      <c r="BI65" s="313">
        <f t="shared" si="4"/>
        <v>134</v>
      </c>
      <c r="BJ65" s="319">
        <v>78</v>
      </c>
      <c r="BK65" s="74">
        <v>8</v>
      </c>
      <c r="BL65" s="313">
        <f t="shared" si="5"/>
        <v>315</v>
      </c>
      <c r="BQ65" s="305"/>
      <c r="BR65" s="11"/>
      <c r="BS65" s="11"/>
      <c r="BT65" s="11"/>
      <c r="CA65" s="314"/>
      <c r="CB65" s="311"/>
      <c r="CC65" s="312"/>
      <c r="CD65" s="11"/>
      <c r="CE65" s="11"/>
    </row>
    <row r="66" spans="2:83" x14ac:dyDescent="0.25">
      <c r="B66" s="129">
        <v>46128.734444444446</v>
      </c>
      <c r="C66" s="87">
        <v>849.67</v>
      </c>
      <c r="D66" s="290"/>
      <c r="E66" s="290"/>
      <c r="N66" s="621"/>
      <c r="O66" s="89">
        <v>46128</v>
      </c>
      <c r="P66" s="55">
        <v>0.74421296296296291</v>
      </c>
      <c r="Q66" s="87">
        <v>30</v>
      </c>
      <c r="R66" s="78" t="s">
        <v>14</v>
      </c>
      <c r="S66" s="87">
        <v>20.85</v>
      </c>
      <c r="T66" s="78" t="s">
        <v>45</v>
      </c>
      <c r="U66" s="608">
        <f t="shared" si="21"/>
        <v>17</v>
      </c>
      <c r="V66" s="609">
        <f t="shared" si="28"/>
        <v>20.85</v>
      </c>
      <c r="W66" s="609" t="str">
        <f t="shared" si="29"/>
        <v>-</v>
      </c>
      <c r="X66" s="609" t="str">
        <f t="shared" si="30"/>
        <v>-</v>
      </c>
      <c r="Y66" s="609" t="str">
        <f t="shared" si="31"/>
        <v>-</v>
      </c>
      <c r="AD66" s="615">
        <f t="shared" si="13"/>
        <v>46128.742361111108</v>
      </c>
      <c r="AE66" s="73">
        <f t="shared" si="14"/>
        <v>21.937999999999999</v>
      </c>
      <c r="AF66" s="608">
        <f t="shared" si="15"/>
        <v>17</v>
      </c>
      <c r="AG66" s="609">
        <f t="shared" si="8"/>
        <v>21.937999999999999</v>
      </c>
      <c r="AH66" s="609" t="str">
        <f t="shared" si="9"/>
        <v>-</v>
      </c>
      <c r="AI66" s="609" t="str">
        <f t="shared" si="10"/>
        <v>-</v>
      </c>
      <c r="AJ66" s="609" t="str">
        <f t="shared" si="11"/>
        <v>-</v>
      </c>
      <c r="AK66" s="247"/>
      <c r="AM66" s="446">
        <v>46128.743750000001</v>
      </c>
      <c r="AN66" s="447">
        <v>1</v>
      </c>
      <c r="AO66" s="447">
        <v>3</v>
      </c>
      <c r="AP66" s="447">
        <v>4</v>
      </c>
      <c r="AQ66" s="447">
        <v>133.31005999999999</v>
      </c>
      <c r="AR66" s="447">
        <v>133608</v>
      </c>
      <c r="AS66" s="447">
        <v>111525</v>
      </c>
      <c r="AT66" s="447">
        <v>21.928999999999998</v>
      </c>
      <c r="AV66" s="448">
        <v>46128.743750000001</v>
      </c>
      <c r="AW66" s="449">
        <v>1</v>
      </c>
      <c r="AX66" s="450">
        <v>3</v>
      </c>
      <c r="AY66" s="450">
        <v>4</v>
      </c>
      <c r="AZ66" s="451">
        <v>134</v>
      </c>
      <c r="BB66" s="74">
        <f t="shared" si="0"/>
        <v>34</v>
      </c>
      <c r="BC66" s="11">
        <f t="shared" si="1"/>
        <v>133.31005999999999</v>
      </c>
      <c r="BD66" s="319">
        <v>81</v>
      </c>
      <c r="BE66" s="74">
        <v>1</v>
      </c>
      <c r="BF66" s="324">
        <f t="shared" si="2"/>
        <v>358.73046799999997</v>
      </c>
      <c r="BH66" s="74">
        <f t="shared" si="3"/>
        <v>34</v>
      </c>
      <c r="BI66" s="313">
        <f t="shared" si="4"/>
        <v>134</v>
      </c>
      <c r="BJ66" s="319">
        <v>81</v>
      </c>
      <c r="BK66" s="74">
        <v>1</v>
      </c>
      <c r="BL66" s="313">
        <f t="shared" si="5"/>
        <v>360</v>
      </c>
      <c r="BQ66" s="305"/>
      <c r="BR66" s="11"/>
      <c r="BS66" s="11"/>
      <c r="BT66" s="11"/>
      <c r="CA66" s="314"/>
      <c r="CB66" s="311"/>
      <c r="CC66" s="312"/>
      <c r="CD66" s="11"/>
      <c r="CE66" s="11"/>
    </row>
    <row r="67" spans="2:83" x14ac:dyDescent="0.25">
      <c r="B67" s="129">
        <v>46128.735486111109</v>
      </c>
      <c r="C67" s="87">
        <v>849.7</v>
      </c>
      <c r="D67" s="290"/>
      <c r="E67" s="290"/>
      <c r="N67" s="621"/>
      <c r="O67" s="89">
        <v>46128</v>
      </c>
      <c r="P67" s="55">
        <v>0.74490740740740746</v>
      </c>
      <c r="Q67" s="87">
        <v>30.8</v>
      </c>
      <c r="R67" s="78" t="s">
        <v>14</v>
      </c>
      <c r="S67" s="87">
        <v>21</v>
      </c>
      <c r="T67" s="78" t="s">
        <v>45</v>
      </c>
      <c r="U67" s="608">
        <f t="shared" si="21"/>
        <v>17</v>
      </c>
      <c r="V67" s="609">
        <f t="shared" si="28"/>
        <v>21</v>
      </c>
      <c r="W67" s="609" t="str">
        <f t="shared" si="29"/>
        <v>-</v>
      </c>
      <c r="X67" s="609" t="str">
        <f t="shared" si="30"/>
        <v>-</v>
      </c>
      <c r="Y67" s="609" t="str">
        <f t="shared" si="31"/>
        <v>-</v>
      </c>
      <c r="AD67" s="615">
        <f t="shared" si="13"/>
        <v>46128.743055555555</v>
      </c>
      <c r="AE67" s="73">
        <f t="shared" si="14"/>
        <v>21.931999999999999</v>
      </c>
      <c r="AF67" s="608">
        <f t="shared" si="15"/>
        <v>17</v>
      </c>
      <c r="AG67" s="609">
        <f t="shared" si="8"/>
        <v>21.931999999999999</v>
      </c>
      <c r="AH67" s="609" t="str">
        <f t="shared" si="9"/>
        <v>-</v>
      </c>
      <c r="AI67" s="609" t="str">
        <f t="shared" si="10"/>
        <v>-</v>
      </c>
      <c r="AJ67" s="609" t="str">
        <f t="shared" si="11"/>
        <v>-</v>
      </c>
      <c r="AK67" s="247"/>
      <c r="AM67" s="446">
        <v>46128.743750000001</v>
      </c>
      <c r="AN67" s="447">
        <v>1</v>
      </c>
      <c r="AO67" s="447">
        <v>3</v>
      </c>
      <c r="AP67" s="447">
        <v>5</v>
      </c>
      <c r="AQ67" s="447">
        <v>133.92021500000001</v>
      </c>
      <c r="AR67" s="447">
        <v>133212</v>
      </c>
      <c r="AS67" s="447">
        <v>111826</v>
      </c>
      <c r="AT67" s="447">
        <v>21.93</v>
      </c>
      <c r="AV67" s="448">
        <v>46128.743750000001</v>
      </c>
      <c r="AW67" s="449">
        <v>1</v>
      </c>
      <c r="AX67" s="450">
        <v>3</v>
      </c>
      <c r="AY67" s="450">
        <v>5</v>
      </c>
      <c r="AZ67" s="451">
        <v>134</v>
      </c>
      <c r="BB67" s="74">
        <f t="shared" ref="BB67:BB130" si="32">IFERROR((AO67*10)+AP67, "--")</f>
        <v>35</v>
      </c>
      <c r="BC67" s="11">
        <f t="shared" ref="BC67:BC130" si="33">AQ67</f>
        <v>133.92021500000001</v>
      </c>
      <c r="BD67" s="319">
        <v>82</v>
      </c>
      <c r="BE67" s="74">
        <v>2</v>
      </c>
      <c r="BF67" s="324">
        <f t="shared" ref="BF67:BF97" si="34">IFERROR(VLOOKUP(BD67, $BB$2:$BC$300, 2, FALSE), "---")</f>
        <v>358.79862700000001</v>
      </c>
      <c r="BH67" s="74">
        <f t="shared" ref="BH67:BH130" si="35">IFERROR((AX67*10)+AY67, "--")</f>
        <v>35</v>
      </c>
      <c r="BI67" s="313">
        <f t="shared" ref="BI67:BI130" si="36">AZ67</f>
        <v>134</v>
      </c>
      <c r="BJ67" s="319">
        <v>82</v>
      </c>
      <c r="BK67" s="74">
        <v>2</v>
      </c>
      <c r="BL67" s="313">
        <f t="shared" ref="BL67:BL97" si="37">IFERROR(VLOOKUP(BJ67, $BH$2:$BI$300, 2, FALSE), "---")</f>
        <v>359</v>
      </c>
      <c r="BQ67" s="305"/>
      <c r="BR67" s="11"/>
      <c r="BS67" s="11"/>
      <c r="BT67" s="11"/>
      <c r="CA67" s="314"/>
      <c r="CB67" s="311"/>
      <c r="CC67" s="312"/>
      <c r="CD67" s="11"/>
      <c r="CE67" s="11"/>
    </row>
    <row r="68" spans="2:83" x14ac:dyDescent="0.25">
      <c r="B68" s="129">
        <v>46128.736527777779</v>
      </c>
      <c r="C68" s="87">
        <v>849.69</v>
      </c>
      <c r="D68" s="290"/>
      <c r="E68" s="290"/>
      <c r="N68" s="621"/>
      <c r="O68" s="89">
        <v>46128</v>
      </c>
      <c r="P68" s="55">
        <v>0.7456018518518519</v>
      </c>
      <c r="Q68" s="87">
        <v>32.299999999999997</v>
      </c>
      <c r="R68" s="78" t="s">
        <v>14</v>
      </c>
      <c r="S68" s="87">
        <v>21.1</v>
      </c>
      <c r="T68" s="78" t="s">
        <v>45</v>
      </c>
      <c r="U68" s="608">
        <f t="shared" si="21"/>
        <v>17</v>
      </c>
      <c r="V68" s="609">
        <f t="shared" si="28"/>
        <v>21.1</v>
      </c>
      <c r="W68" s="609" t="str">
        <f t="shared" si="29"/>
        <v>-</v>
      </c>
      <c r="X68" s="609" t="str">
        <f t="shared" si="30"/>
        <v>-</v>
      </c>
      <c r="Y68" s="609" t="str">
        <f t="shared" si="31"/>
        <v>-</v>
      </c>
      <c r="AD68" s="615">
        <f t="shared" si="13"/>
        <v>46128.743055555555</v>
      </c>
      <c r="AE68" s="73">
        <f t="shared" si="14"/>
        <v>21.93</v>
      </c>
      <c r="AF68" s="608">
        <f t="shared" si="15"/>
        <v>17</v>
      </c>
      <c r="AG68" s="609">
        <f t="shared" si="8"/>
        <v>21.93</v>
      </c>
      <c r="AH68" s="609" t="str">
        <f t="shared" si="9"/>
        <v>-</v>
      </c>
      <c r="AI68" s="609" t="str">
        <f t="shared" si="10"/>
        <v>-</v>
      </c>
      <c r="AJ68" s="609" t="str">
        <f t="shared" si="11"/>
        <v>-</v>
      </c>
      <c r="AK68" s="247"/>
      <c r="AM68" s="446">
        <v>46128.744444444441</v>
      </c>
      <c r="AN68" s="447">
        <v>1</v>
      </c>
      <c r="AO68" s="447">
        <v>3</v>
      </c>
      <c r="AP68" s="447">
        <v>6</v>
      </c>
      <c r="AQ68" s="447">
        <v>133.792833</v>
      </c>
      <c r="AR68" s="447">
        <v>133564</v>
      </c>
      <c r="AS68" s="447">
        <v>111489</v>
      </c>
      <c r="AT68" s="447">
        <v>21.933</v>
      </c>
      <c r="AV68" s="448">
        <v>46128.744444444441</v>
      </c>
      <c r="AW68" s="449">
        <v>1</v>
      </c>
      <c r="AX68" s="450">
        <v>3</v>
      </c>
      <c r="AY68" s="450">
        <v>6</v>
      </c>
      <c r="AZ68" s="451">
        <v>135</v>
      </c>
      <c r="BB68" s="74">
        <f t="shared" si="32"/>
        <v>36</v>
      </c>
      <c r="BC68" s="11">
        <f t="shared" si="33"/>
        <v>133.792833</v>
      </c>
      <c r="BD68" s="319">
        <v>83</v>
      </c>
      <c r="BE68" s="74">
        <v>3</v>
      </c>
      <c r="BF68" s="324">
        <f t="shared" si="34"/>
        <v>357.80945300000002</v>
      </c>
      <c r="BH68" s="74">
        <f t="shared" si="35"/>
        <v>36</v>
      </c>
      <c r="BI68" s="313">
        <f t="shared" si="36"/>
        <v>135</v>
      </c>
      <c r="BJ68" s="319">
        <v>83</v>
      </c>
      <c r="BK68" s="74">
        <v>3</v>
      </c>
      <c r="BL68" s="313">
        <f t="shared" si="37"/>
        <v>359</v>
      </c>
      <c r="BQ68" s="305"/>
      <c r="BR68" s="11"/>
      <c r="BS68" s="11"/>
      <c r="BT68" s="11"/>
      <c r="CA68" s="314"/>
      <c r="CB68" s="311"/>
      <c r="CC68" s="312"/>
      <c r="CD68" s="11"/>
      <c r="CE68" s="11"/>
    </row>
    <row r="69" spans="2:83" x14ac:dyDescent="0.25">
      <c r="B69" s="129">
        <v>46128.737569444442</v>
      </c>
      <c r="C69" s="87">
        <v>849.72</v>
      </c>
      <c r="D69" s="290"/>
      <c r="E69" s="290"/>
      <c r="N69" s="621"/>
      <c r="O69" s="89">
        <v>46128</v>
      </c>
      <c r="P69" s="55">
        <v>0.74629629629629635</v>
      </c>
      <c r="Q69" s="87">
        <v>32</v>
      </c>
      <c r="R69" s="78" t="s">
        <v>14</v>
      </c>
      <c r="S69" s="87">
        <v>21.1</v>
      </c>
      <c r="T69" s="78" t="s">
        <v>45</v>
      </c>
      <c r="U69" s="608">
        <f t="shared" si="21"/>
        <v>17</v>
      </c>
      <c r="V69" s="609">
        <f t="shared" si="28"/>
        <v>21.1</v>
      </c>
      <c r="W69" s="609" t="str">
        <f t="shared" si="29"/>
        <v>-</v>
      </c>
      <c r="X69" s="609" t="str">
        <f t="shared" si="30"/>
        <v>-</v>
      </c>
      <c r="Y69" s="609" t="str">
        <f t="shared" si="31"/>
        <v>-</v>
      </c>
      <c r="AD69" s="615">
        <f t="shared" si="13"/>
        <v>46128.743750000001</v>
      </c>
      <c r="AE69" s="73">
        <f t="shared" si="14"/>
        <v>21.928999999999998</v>
      </c>
      <c r="AF69" s="608">
        <f t="shared" si="15"/>
        <v>17</v>
      </c>
      <c r="AG69" s="609">
        <f t="shared" ref="AG69:AG132" si="38">IF(AF69=$Q$3, AE69, "-")</f>
        <v>21.928999999999998</v>
      </c>
      <c r="AH69" s="609" t="str">
        <f t="shared" ref="AH69:AH132" si="39">IF(AF69=$R$3, AE69, "-")</f>
        <v>-</v>
      </c>
      <c r="AI69" s="609" t="str">
        <f t="shared" ref="AI69:AI132" si="40">IF(AF69=$S$3, AE69, "-")</f>
        <v>-</v>
      </c>
      <c r="AJ69" s="609" t="str">
        <f t="shared" ref="AJ69:AJ132" si="41">IF(AF69=$T$3, AE69, "-")</f>
        <v>-</v>
      </c>
      <c r="AK69" s="247"/>
      <c r="AM69" s="446">
        <v>46128.745138888888</v>
      </c>
      <c r="AN69" s="447">
        <v>1</v>
      </c>
      <c r="AO69" s="447">
        <v>3</v>
      </c>
      <c r="AP69" s="447">
        <v>7</v>
      </c>
      <c r="AQ69" s="447">
        <v>134.14237399999999</v>
      </c>
      <c r="AR69" s="447">
        <v>133167</v>
      </c>
      <c r="AS69" s="447">
        <v>111790</v>
      </c>
      <c r="AT69" s="447">
        <v>21.937999999999999</v>
      </c>
      <c r="AV69" s="448">
        <v>46128.745138888888</v>
      </c>
      <c r="AW69" s="449">
        <v>1</v>
      </c>
      <c r="AX69" s="450">
        <v>3</v>
      </c>
      <c r="AY69" s="450">
        <v>7</v>
      </c>
      <c r="AZ69" s="451">
        <v>135</v>
      </c>
      <c r="BB69" s="74">
        <f t="shared" si="32"/>
        <v>37</v>
      </c>
      <c r="BC69" s="11">
        <f t="shared" si="33"/>
        <v>134.14237399999999</v>
      </c>
      <c r="BD69" s="319">
        <v>84</v>
      </c>
      <c r="BE69" s="74">
        <v>4</v>
      </c>
      <c r="BF69" s="324">
        <f t="shared" si="34"/>
        <v>358.08481599999999</v>
      </c>
      <c r="BH69" s="74">
        <f t="shared" si="35"/>
        <v>37</v>
      </c>
      <c r="BI69" s="313">
        <f t="shared" si="36"/>
        <v>135</v>
      </c>
      <c r="BJ69" s="319">
        <v>84</v>
      </c>
      <c r="BK69" s="74">
        <v>4</v>
      </c>
      <c r="BL69" s="313">
        <f t="shared" si="37"/>
        <v>359</v>
      </c>
      <c r="BQ69" s="305"/>
      <c r="BR69" s="11"/>
      <c r="BS69" s="11"/>
      <c r="BT69" s="11"/>
      <c r="CA69" s="314"/>
      <c r="CB69" s="311"/>
      <c r="CC69" s="312"/>
      <c r="CD69" s="11"/>
      <c r="CE69" s="11"/>
    </row>
    <row r="70" spans="2:83" x14ac:dyDescent="0.25">
      <c r="B70" s="129">
        <v>46128.738611111112</v>
      </c>
      <c r="C70" s="87">
        <v>849.74</v>
      </c>
      <c r="D70" s="290"/>
      <c r="E70" s="290"/>
      <c r="N70" s="621"/>
      <c r="O70" s="89">
        <v>46128</v>
      </c>
      <c r="P70" s="55">
        <v>0.74699074074074079</v>
      </c>
      <c r="Q70" s="87">
        <v>31.5</v>
      </c>
      <c r="R70" s="78" t="s">
        <v>14</v>
      </c>
      <c r="S70" s="87">
        <v>21</v>
      </c>
      <c r="T70" s="78" t="s">
        <v>45</v>
      </c>
      <c r="U70" s="608">
        <f t="shared" si="21"/>
        <v>17</v>
      </c>
      <c r="V70" s="609">
        <f t="shared" si="28"/>
        <v>21</v>
      </c>
      <c r="W70" s="609" t="str">
        <f t="shared" si="29"/>
        <v>-</v>
      </c>
      <c r="X70" s="609" t="str">
        <f t="shared" si="30"/>
        <v>-</v>
      </c>
      <c r="Y70" s="609" t="str">
        <f t="shared" si="31"/>
        <v>-</v>
      </c>
      <c r="AD70" s="615">
        <f t="shared" ref="AD70:AD133" si="42">IF(AM67="", "-", AM67)</f>
        <v>46128.743750000001</v>
      </c>
      <c r="AE70" s="73">
        <f t="shared" ref="AE70:AE133" si="43">IF(AT67="", "-", AT67)</f>
        <v>21.93</v>
      </c>
      <c r="AF70" s="608">
        <f t="shared" ref="AF70:AF133" si="44">IF(ISNUMBER(AE70), HOUR(AD70), "-")</f>
        <v>17</v>
      </c>
      <c r="AG70" s="609">
        <f t="shared" si="38"/>
        <v>21.93</v>
      </c>
      <c r="AH70" s="609" t="str">
        <f t="shared" si="39"/>
        <v>-</v>
      </c>
      <c r="AI70" s="609" t="str">
        <f t="shared" si="40"/>
        <v>-</v>
      </c>
      <c r="AJ70" s="609" t="str">
        <f t="shared" si="41"/>
        <v>-</v>
      </c>
      <c r="AK70" s="247"/>
      <c r="AM70" s="446">
        <v>46128.745138888888</v>
      </c>
      <c r="AN70" s="447">
        <v>1</v>
      </c>
      <c r="AO70" s="447">
        <v>3</v>
      </c>
      <c r="AP70" s="447">
        <v>8</v>
      </c>
      <c r="AQ70" s="447">
        <v>133.73279700000001</v>
      </c>
      <c r="AR70" s="447">
        <v>133516</v>
      </c>
      <c r="AS70" s="447">
        <v>111451</v>
      </c>
      <c r="AT70" s="447">
        <v>21.945</v>
      </c>
      <c r="AV70" s="448">
        <v>46128.745138888888</v>
      </c>
      <c r="AW70" s="449">
        <v>1</v>
      </c>
      <c r="AX70" s="450">
        <v>3</v>
      </c>
      <c r="AY70" s="450">
        <v>8</v>
      </c>
      <c r="AZ70" s="451">
        <v>135</v>
      </c>
      <c r="BB70" s="74">
        <f t="shared" si="32"/>
        <v>38</v>
      </c>
      <c r="BC70" s="11">
        <f t="shared" si="33"/>
        <v>133.73279700000001</v>
      </c>
      <c r="BD70" s="319">
        <v>85</v>
      </c>
      <c r="BE70" s="74">
        <v>5</v>
      </c>
      <c r="BF70" s="324">
        <f t="shared" si="34"/>
        <v>357.91778699999998</v>
      </c>
      <c r="BH70" s="74">
        <f t="shared" si="35"/>
        <v>38</v>
      </c>
      <c r="BI70" s="313">
        <f t="shared" si="36"/>
        <v>135</v>
      </c>
      <c r="BJ70" s="319">
        <v>85</v>
      </c>
      <c r="BK70" s="74">
        <v>5</v>
      </c>
      <c r="BL70" s="313">
        <f t="shared" si="37"/>
        <v>359</v>
      </c>
      <c r="BQ70" s="305"/>
      <c r="BR70" s="11"/>
      <c r="BS70" s="11"/>
      <c r="BT70" s="11"/>
      <c r="CA70" s="314"/>
      <c r="CB70" s="311"/>
      <c r="CC70" s="312"/>
      <c r="CD70" s="11"/>
      <c r="CE70" s="11"/>
    </row>
    <row r="71" spans="2:83" x14ac:dyDescent="0.25">
      <c r="B71" s="129">
        <v>46128.739652777775</v>
      </c>
      <c r="C71" s="87">
        <v>849.78</v>
      </c>
      <c r="D71" s="290"/>
      <c r="E71" s="290"/>
      <c r="N71" s="621"/>
      <c r="O71" s="89">
        <v>46128</v>
      </c>
      <c r="P71" s="55">
        <v>0.74768518518518523</v>
      </c>
      <c r="Q71" s="87">
        <v>30.9</v>
      </c>
      <c r="R71" s="78" t="s">
        <v>14</v>
      </c>
      <c r="S71" s="87">
        <v>20.95</v>
      </c>
      <c r="T71" s="78" t="s">
        <v>45</v>
      </c>
      <c r="U71" s="608">
        <f t="shared" si="21"/>
        <v>17</v>
      </c>
      <c r="V71" s="609">
        <f t="shared" si="28"/>
        <v>20.95</v>
      </c>
      <c r="W71" s="609" t="str">
        <f t="shared" si="29"/>
        <v>-</v>
      </c>
      <c r="X71" s="609" t="str">
        <f t="shared" si="30"/>
        <v>-</v>
      </c>
      <c r="Y71" s="609" t="str">
        <f t="shared" si="31"/>
        <v>-</v>
      </c>
      <c r="AD71" s="615">
        <f t="shared" si="42"/>
        <v>46128.744444444441</v>
      </c>
      <c r="AE71" s="73">
        <f t="shared" si="43"/>
        <v>21.933</v>
      </c>
      <c r="AF71" s="608">
        <f t="shared" si="44"/>
        <v>17</v>
      </c>
      <c r="AG71" s="609">
        <f t="shared" si="38"/>
        <v>21.933</v>
      </c>
      <c r="AH71" s="609" t="str">
        <f t="shared" si="39"/>
        <v>-</v>
      </c>
      <c r="AI71" s="609" t="str">
        <f t="shared" si="40"/>
        <v>-</v>
      </c>
      <c r="AJ71" s="609" t="str">
        <f t="shared" si="41"/>
        <v>-</v>
      </c>
      <c r="AK71" s="247"/>
      <c r="AM71" s="446">
        <v>46128.745833333334</v>
      </c>
      <c r="AN71" s="447">
        <v>1</v>
      </c>
      <c r="AO71" s="447">
        <v>4</v>
      </c>
      <c r="AP71" s="447" t="s">
        <v>446</v>
      </c>
      <c r="AQ71" s="447">
        <v>167.72365400000001</v>
      </c>
      <c r="AR71" s="447">
        <v>133009</v>
      </c>
      <c r="AS71" s="447">
        <v>111773</v>
      </c>
      <c r="AT71" s="447">
        <v>21.954999999999998</v>
      </c>
      <c r="AV71" s="448">
        <v>46128.745833333334</v>
      </c>
      <c r="AW71" s="449">
        <v>1</v>
      </c>
      <c r="AX71" s="450">
        <v>4</v>
      </c>
      <c r="AY71" s="450" t="s">
        <v>446</v>
      </c>
      <c r="AZ71" s="451">
        <v>178</v>
      </c>
      <c r="BB71" s="74" t="str">
        <f t="shared" si="32"/>
        <v>--</v>
      </c>
      <c r="BC71" s="11">
        <f t="shared" si="33"/>
        <v>167.72365400000001</v>
      </c>
      <c r="BD71" s="319">
        <v>86</v>
      </c>
      <c r="BE71" s="74">
        <v>6</v>
      </c>
      <c r="BF71" s="324">
        <f t="shared" si="34"/>
        <v>357.86297400000001</v>
      </c>
      <c r="BH71" s="74" t="str">
        <f t="shared" si="35"/>
        <v>--</v>
      </c>
      <c r="BI71" s="313">
        <f t="shared" si="36"/>
        <v>178</v>
      </c>
      <c r="BJ71" s="319">
        <v>86</v>
      </c>
      <c r="BK71" s="74">
        <v>6</v>
      </c>
      <c r="BL71" s="313">
        <f t="shared" si="37"/>
        <v>359</v>
      </c>
      <c r="BQ71" s="305"/>
      <c r="BR71" s="11"/>
      <c r="BS71" s="11"/>
      <c r="BT71" s="11"/>
      <c r="CA71" s="314"/>
      <c r="CB71" s="311"/>
      <c r="CC71" s="312"/>
      <c r="CD71" s="11"/>
      <c r="CE71" s="11"/>
    </row>
    <row r="72" spans="2:83" x14ac:dyDescent="0.25">
      <c r="B72" s="129">
        <v>46128.740694444445</v>
      </c>
      <c r="C72" s="87">
        <v>849.82</v>
      </c>
      <c r="D72" s="290"/>
      <c r="E72" s="290"/>
      <c r="N72" s="621"/>
      <c r="O72" s="89">
        <v>46128</v>
      </c>
      <c r="P72" s="55">
        <v>0.74837962962962967</v>
      </c>
      <c r="Q72" s="87">
        <v>30.5</v>
      </c>
      <c r="R72" s="78" t="s">
        <v>14</v>
      </c>
      <c r="S72" s="87">
        <v>20.9</v>
      </c>
      <c r="T72" s="78" t="s">
        <v>45</v>
      </c>
      <c r="U72" s="608">
        <f t="shared" si="21"/>
        <v>17</v>
      </c>
      <c r="V72" s="609">
        <f t="shared" si="28"/>
        <v>20.9</v>
      </c>
      <c r="W72" s="609" t="str">
        <f t="shared" si="29"/>
        <v>-</v>
      </c>
      <c r="X72" s="609" t="str">
        <f t="shared" si="30"/>
        <v>-</v>
      </c>
      <c r="Y72" s="609" t="str">
        <f t="shared" si="31"/>
        <v>-</v>
      </c>
      <c r="AD72" s="615">
        <f t="shared" si="42"/>
        <v>46128.745138888888</v>
      </c>
      <c r="AE72" s="73">
        <f t="shared" si="43"/>
        <v>21.937999999999999</v>
      </c>
      <c r="AF72" s="608">
        <f t="shared" si="44"/>
        <v>17</v>
      </c>
      <c r="AG72" s="609">
        <f t="shared" si="38"/>
        <v>21.937999999999999</v>
      </c>
      <c r="AH72" s="609" t="str">
        <f t="shared" si="39"/>
        <v>-</v>
      </c>
      <c r="AI72" s="609" t="str">
        <f t="shared" si="40"/>
        <v>-</v>
      </c>
      <c r="AJ72" s="609" t="str">
        <f t="shared" si="41"/>
        <v>-</v>
      </c>
      <c r="AK72" s="247"/>
      <c r="AM72" s="446">
        <v>46128.746527777781</v>
      </c>
      <c r="AN72" s="447">
        <v>1</v>
      </c>
      <c r="AO72" s="447">
        <v>4</v>
      </c>
      <c r="AP72" s="447" t="s">
        <v>446</v>
      </c>
      <c r="AQ72" s="447">
        <v>182.313312</v>
      </c>
      <c r="AR72" s="447">
        <v>133507</v>
      </c>
      <c r="AS72" s="447">
        <v>111330</v>
      </c>
      <c r="AT72" s="447">
        <v>21.96</v>
      </c>
      <c r="AV72" s="448">
        <v>46128.746527777781</v>
      </c>
      <c r="AW72" s="449">
        <v>1</v>
      </c>
      <c r="AX72" s="450">
        <v>4</v>
      </c>
      <c r="AY72" s="450" t="s">
        <v>446</v>
      </c>
      <c r="AZ72" s="451">
        <v>184</v>
      </c>
      <c r="BB72" s="74" t="str">
        <f t="shared" si="32"/>
        <v>--</v>
      </c>
      <c r="BC72" s="11">
        <f t="shared" si="33"/>
        <v>182.313312</v>
      </c>
      <c r="BD72" s="319">
        <v>87</v>
      </c>
      <c r="BE72" s="74">
        <v>7</v>
      </c>
      <c r="BF72" s="324">
        <f t="shared" si="34"/>
        <v>357.71775500000001</v>
      </c>
      <c r="BH72" s="74" t="str">
        <f t="shared" si="35"/>
        <v>--</v>
      </c>
      <c r="BI72" s="313">
        <f t="shared" si="36"/>
        <v>184</v>
      </c>
      <c r="BJ72" s="319">
        <v>87</v>
      </c>
      <c r="BK72" s="74">
        <v>7</v>
      </c>
      <c r="BL72" s="313">
        <f t="shared" si="37"/>
        <v>359</v>
      </c>
      <c r="BQ72" s="305"/>
      <c r="BR72" s="11"/>
      <c r="BS72" s="11"/>
      <c r="BT72" s="11"/>
      <c r="CA72" s="314"/>
      <c r="CB72" s="311"/>
      <c r="CC72" s="312"/>
      <c r="CD72" s="11"/>
      <c r="CE72" s="11"/>
    </row>
    <row r="73" spans="2:83" x14ac:dyDescent="0.25">
      <c r="B73" s="129">
        <v>46128.741736111115</v>
      </c>
      <c r="C73" s="87">
        <v>849.86</v>
      </c>
      <c r="D73" s="290"/>
      <c r="E73" s="290"/>
      <c r="N73" s="621"/>
      <c r="O73" s="89">
        <v>46128</v>
      </c>
      <c r="P73" s="55">
        <v>0.74907407407407411</v>
      </c>
      <c r="Q73" s="87">
        <v>30.1</v>
      </c>
      <c r="R73" s="78" t="s">
        <v>14</v>
      </c>
      <c r="S73" s="87">
        <v>20.9</v>
      </c>
      <c r="T73" s="78" t="s">
        <v>45</v>
      </c>
      <c r="U73" s="608">
        <f t="shared" si="21"/>
        <v>17</v>
      </c>
      <c r="V73" s="609">
        <f t="shared" si="28"/>
        <v>20.9</v>
      </c>
      <c r="W73" s="609" t="str">
        <f t="shared" si="29"/>
        <v>-</v>
      </c>
      <c r="X73" s="609" t="str">
        <f t="shared" si="30"/>
        <v>-</v>
      </c>
      <c r="Y73" s="609" t="str">
        <f t="shared" si="31"/>
        <v>-</v>
      </c>
      <c r="AD73" s="615">
        <f t="shared" si="42"/>
        <v>46128.745138888888</v>
      </c>
      <c r="AE73" s="73">
        <f t="shared" si="43"/>
        <v>21.945</v>
      </c>
      <c r="AF73" s="608">
        <f t="shared" si="44"/>
        <v>17</v>
      </c>
      <c r="AG73" s="609">
        <f t="shared" si="38"/>
        <v>21.945</v>
      </c>
      <c r="AH73" s="609" t="str">
        <f t="shared" si="39"/>
        <v>-</v>
      </c>
      <c r="AI73" s="609" t="str">
        <f t="shared" si="40"/>
        <v>-</v>
      </c>
      <c r="AJ73" s="609" t="str">
        <f t="shared" si="41"/>
        <v>-</v>
      </c>
      <c r="AK73" s="247"/>
      <c r="AM73" s="446">
        <v>46128.746527777781</v>
      </c>
      <c r="AN73" s="447">
        <v>1</v>
      </c>
      <c r="AO73" s="447">
        <v>4</v>
      </c>
      <c r="AP73" s="447" t="s">
        <v>446</v>
      </c>
      <c r="AQ73" s="447">
        <v>182.00897399999999</v>
      </c>
      <c r="AR73" s="447">
        <v>132995</v>
      </c>
      <c r="AS73" s="447">
        <v>111760</v>
      </c>
      <c r="AT73" s="447">
        <v>21.965</v>
      </c>
      <c r="AV73" s="448">
        <v>46128.746527777781</v>
      </c>
      <c r="AW73" s="449">
        <v>1</v>
      </c>
      <c r="AX73" s="450">
        <v>4</v>
      </c>
      <c r="AY73" s="450" t="s">
        <v>446</v>
      </c>
      <c r="AZ73" s="451">
        <v>183</v>
      </c>
      <c r="BB73" s="74" t="str">
        <f t="shared" si="32"/>
        <v>--</v>
      </c>
      <c r="BC73" s="11">
        <f t="shared" si="33"/>
        <v>182.00897399999999</v>
      </c>
      <c r="BD73" s="319">
        <v>88</v>
      </c>
      <c r="BE73" s="74">
        <v>8</v>
      </c>
      <c r="BF73" s="324">
        <f t="shared" si="34"/>
        <v>357.63880599999999</v>
      </c>
      <c r="BH73" s="74" t="str">
        <f t="shared" si="35"/>
        <v>--</v>
      </c>
      <c r="BI73" s="313">
        <f t="shared" si="36"/>
        <v>183</v>
      </c>
      <c r="BJ73" s="319">
        <v>88</v>
      </c>
      <c r="BK73" s="74">
        <v>8</v>
      </c>
      <c r="BL73" s="313">
        <f t="shared" si="37"/>
        <v>359</v>
      </c>
      <c r="BQ73" s="305"/>
      <c r="BR73" s="11"/>
      <c r="BS73" s="11"/>
      <c r="BT73" s="11"/>
      <c r="CA73" s="314"/>
      <c r="CB73" s="311"/>
      <c r="CC73" s="312"/>
      <c r="CD73" s="11"/>
      <c r="CE73" s="11"/>
    </row>
    <row r="74" spans="2:83" x14ac:dyDescent="0.25">
      <c r="B74" s="129">
        <v>46128.742777777778</v>
      </c>
      <c r="C74" s="87">
        <v>849.9</v>
      </c>
      <c r="D74" s="290"/>
      <c r="E74" s="290"/>
      <c r="N74" s="621"/>
      <c r="O74" s="89">
        <v>46128</v>
      </c>
      <c r="P74" s="55">
        <v>0.74976851851851856</v>
      </c>
      <c r="Q74" s="87">
        <v>29.8</v>
      </c>
      <c r="R74" s="78" t="s">
        <v>14</v>
      </c>
      <c r="S74" s="87">
        <v>20.85</v>
      </c>
      <c r="T74" s="78" t="s">
        <v>45</v>
      </c>
      <c r="U74" s="608">
        <f t="shared" si="21"/>
        <v>17</v>
      </c>
      <c r="V74" s="609">
        <f t="shared" si="28"/>
        <v>20.85</v>
      </c>
      <c r="W74" s="609" t="str">
        <f t="shared" si="29"/>
        <v>-</v>
      </c>
      <c r="X74" s="609" t="str">
        <f t="shared" si="30"/>
        <v>-</v>
      </c>
      <c r="Y74" s="609" t="str">
        <f t="shared" si="31"/>
        <v>-</v>
      </c>
      <c r="AD74" s="615">
        <f t="shared" si="42"/>
        <v>46128.745833333334</v>
      </c>
      <c r="AE74" s="73">
        <f t="shared" si="43"/>
        <v>21.954999999999998</v>
      </c>
      <c r="AF74" s="608">
        <f t="shared" si="44"/>
        <v>17</v>
      </c>
      <c r="AG74" s="609">
        <f t="shared" si="38"/>
        <v>21.954999999999998</v>
      </c>
      <c r="AH74" s="609" t="str">
        <f t="shared" si="39"/>
        <v>-</v>
      </c>
      <c r="AI74" s="609" t="str">
        <f t="shared" si="40"/>
        <v>-</v>
      </c>
      <c r="AJ74" s="609" t="str">
        <f t="shared" si="41"/>
        <v>-</v>
      </c>
      <c r="AK74" s="247"/>
      <c r="AM74" s="446">
        <v>46128.74722222222</v>
      </c>
      <c r="AN74" s="447">
        <v>1</v>
      </c>
      <c r="AO74" s="447">
        <v>4</v>
      </c>
      <c r="AP74" s="447" t="s">
        <v>446</v>
      </c>
      <c r="AQ74" s="447">
        <v>180.980581</v>
      </c>
      <c r="AR74" s="447">
        <v>133501</v>
      </c>
      <c r="AS74" s="447">
        <v>111330</v>
      </c>
      <c r="AT74" s="447">
        <v>21.968</v>
      </c>
      <c r="AV74" s="448">
        <v>46128.74722222222</v>
      </c>
      <c r="AW74" s="449">
        <v>1</v>
      </c>
      <c r="AX74" s="450">
        <v>4</v>
      </c>
      <c r="AY74" s="450" t="s">
        <v>446</v>
      </c>
      <c r="AZ74" s="451">
        <v>182</v>
      </c>
      <c r="BB74" s="74" t="str">
        <f t="shared" si="32"/>
        <v>--</v>
      </c>
      <c r="BC74" s="11">
        <f t="shared" si="33"/>
        <v>180.980581</v>
      </c>
      <c r="BD74" s="319">
        <v>91</v>
      </c>
      <c r="BE74" s="74">
        <v>1</v>
      </c>
      <c r="BF74" s="324">
        <f t="shared" si="34"/>
        <v>404.522198</v>
      </c>
      <c r="BH74" s="74" t="str">
        <f t="shared" si="35"/>
        <v>--</v>
      </c>
      <c r="BI74" s="313">
        <f t="shared" si="36"/>
        <v>182</v>
      </c>
      <c r="BJ74" s="319">
        <v>91</v>
      </c>
      <c r="BK74" s="74">
        <v>1</v>
      </c>
      <c r="BL74" s="313">
        <f t="shared" si="37"/>
        <v>406</v>
      </c>
      <c r="BQ74" s="305"/>
      <c r="BR74" s="11"/>
      <c r="BS74" s="11"/>
      <c r="BT74" s="11"/>
      <c r="CA74" s="314"/>
      <c r="CB74" s="311"/>
      <c r="CC74" s="312"/>
      <c r="CD74" s="11"/>
      <c r="CE74" s="11"/>
    </row>
    <row r="75" spans="2:83" x14ac:dyDescent="0.25">
      <c r="B75" s="129">
        <v>46128.743819444448</v>
      </c>
      <c r="C75" s="87">
        <v>849.94</v>
      </c>
      <c r="D75" s="290"/>
      <c r="E75" s="290"/>
      <c r="N75" s="621"/>
      <c r="O75" s="89">
        <v>46128</v>
      </c>
      <c r="P75" s="55">
        <v>0.750462962962963</v>
      </c>
      <c r="Q75" s="87">
        <v>29.5</v>
      </c>
      <c r="R75" s="78" t="s">
        <v>14</v>
      </c>
      <c r="S75" s="87">
        <v>20.75</v>
      </c>
      <c r="T75" s="78" t="s">
        <v>45</v>
      </c>
      <c r="U75" s="608">
        <f t="shared" si="21"/>
        <v>18</v>
      </c>
      <c r="V75" s="609" t="str">
        <f t="shared" si="28"/>
        <v>-</v>
      </c>
      <c r="W75" s="609">
        <f t="shared" si="29"/>
        <v>20.75</v>
      </c>
      <c r="X75" s="609" t="str">
        <f t="shared" si="30"/>
        <v>-</v>
      </c>
      <c r="Y75" s="609" t="str">
        <f t="shared" si="31"/>
        <v>-</v>
      </c>
      <c r="AD75" s="615">
        <f t="shared" si="42"/>
        <v>46128.746527777781</v>
      </c>
      <c r="AE75" s="73">
        <f t="shared" si="43"/>
        <v>21.96</v>
      </c>
      <c r="AF75" s="608">
        <f t="shared" si="44"/>
        <v>17</v>
      </c>
      <c r="AG75" s="609">
        <f t="shared" si="38"/>
        <v>21.96</v>
      </c>
      <c r="AH75" s="609" t="str">
        <f t="shared" si="39"/>
        <v>-</v>
      </c>
      <c r="AI75" s="609" t="str">
        <f t="shared" si="40"/>
        <v>-</v>
      </c>
      <c r="AJ75" s="609" t="str">
        <f t="shared" si="41"/>
        <v>-</v>
      </c>
      <c r="AK75" s="247"/>
      <c r="AM75" s="446">
        <v>46128.74722222222</v>
      </c>
      <c r="AN75" s="447">
        <v>1</v>
      </c>
      <c r="AO75" s="447">
        <v>4</v>
      </c>
      <c r="AP75" s="447" t="s">
        <v>446</v>
      </c>
      <c r="AQ75" s="447">
        <v>180.118548</v>
      </c>
      <c r="AR75" s="447">
        <v>133002</v>
      </c>
      <c r="AS75" s="447">
        <v>111762</v>
      </c>
      <c r="AT75" s="447">
        <v>21.971</v>
      </c>
      <c r="AV75" s="448">
        <v>46128.74722222222</v>
      </c>
      <c r="AW75" s="449">
        <v>1</v>
      </c>
      <c r="AX75" s="450">
        <v>4</v>
      </c>
      <c r="AY75" s="450" t="s">
        <v>446</v>
      </c>
      <c r="AZ75" s="451">
        <v>182</v>
      </c>
      <c r="BB75" s="74" t="str">
        <f t="shared" si="32"/>
        <v>--</v>
      </c>
      <c r="BC75" s="11">
        <f t="shared" si="33"/>
        <v>180.118548</v>
      </c>
      <c r="BD75" s="319">
        <v>92</v>
      </c>
      <c r="BE75" s="74">
        <v>2</v>
      </c>
      <c r="BF75" s="324">
        <f t="shared" si="34"/>
        <v>404.249821</v>
      </c>
      <c r="BH75" s="74" t="str">
        <f t="shared" si="35"/>
        <v>--</v>
      </c>
      <c r="BI75" s="313">
        <f t="shared" si="36"/>
        <v>182</v>
      </c>
      <c r="BJ75" s="319">
        <v>92</v>
      </c>
      <c r="BK75" s="74">
        <v>2</v>
      </c>
      <c r="BL75" s="313">
        <f t="shared" si="37"/>
        <v>405</v>
      </c>
      <c r="BQ75" s="305"/>
      <c r="BR75" s="11"/>
      <c r="BS75" s="11"/>
      <c r="BT75" s="11"/>
      <c r="CA75" s="314"/>
      <c r="CB75" s="311"/>
      <c r="CC75" s="312"/>
      <c r="CD75" s="11"/>
      <c r="CE75" s="11"/>
    </row>
    <row r="76" spans="2:83" x14ac:dyDescent="0.25">
      <c r="B76" s="129">
        <v>46128.74486111111</v>
      </c>
      <c r="C76" s="87">
        <v>849.97</v>
      </c>
      <c r="D76" s="290"/>
      <c r="E76" s="290"/>
      <c r="N76" s="621"/>
      <c r="O76" s="89">
        <v>46128</v>
      </c>
      <c r="P76" s="55">
        <v>0.75115740740740744</v>
      </c>
      <c r="Q76" s="87">
        <v>29.4</v>
      </c>
      <c r="R76" s="78" t="s">
        <v>14</v>
      </c>
      <c r="S76" s="87">
        <v>20.75</v>
      </c>
      <c r="T76" s="78" t="s">
        <v>45</v>
      </c>
      <c r="U76" s="608">
        <f t="shared" si="21"/>
        <v>18</v>
      </c>
      <c r="V76" s="609" t="str">
        <f t="shared" si="28"/>
        <v>-</v>
      </c>
      <c r="W76" s="609">
        <f t="shared" si="29"/>
        <v>20.75</v>
      </c>
      <c r="X76" s="609" t="str">
        <f t="shared" si="30"/>
        <v>-</v>
      </c>
      <c r="Y76" s="609" t="str">
        <f t="shared" si="31"/>
        <v>-</v>
      </c>
      <c r="AD76" s="615">
        <f t="shared" si="42"/>
        <v>46128.746527777781</v>
      </c>
      <c r="AE76" s="73">
        <f t="shared" si="43"/>
        <v>21.965</v>
      </c>
      <c r="AF76" s="608">
        <f t="shared" si="44"/>
        <v>17</v>
      </c>
      <c r="AG76" s="609">
        <f t="shared" si="38"/>
        <v>21.965</v>
      </c>
      <c r="AH76" s="609" t="str">
        <f t="shared" si="39"/>
        <v>-</v>
      </c>
      <c r="AI76" s="609" t="str">
        <f t="shared" si="40"/>
        <v>-</v>
      </c>
      <c r="AJ76" s="609" t="str">
        <f t="shared" si="41"/>
        <v>-</v>
      </c>
      <c r="AK76" s="247"/>
      <c r="AM76" s="446">
        <v>46128.747916666667</v>
      </c>
      <c r="AN76" s="447">
        <v>1</v>
      </c>
      <c r="AO76" s="447">
        <v>4</v>
      </c>
      <c r="AP76" s="447" t="s">
        <v>446</v>
      </c>
      <c r="AQ76" s="447">
        <v>179.69819899999999</v>
      </c>
      <c r="AR76" s="447">
        <v>133520</v>
      </c>
      <c r="AS76" s="447">
        <v>111348</v>
      </c>
      <c r="AT76" s="447">
        <v>21.974</v>
      </c>
      <c r="AV76" s="448">
        <v>46128.747916666667</v>
      </c>
      <c r="AW76" s="449">
        <v>1</v>
      </c>
      <c r="AX76" s="450">
        <v>4</v>
      </c>
      <c r="AY76" s="450" t="s">
        <v>446</v>
      </c>
      <c r="AZ76" s="451">
        <v>181</v>
      </c>
      <c r="BB76" s="74" t="str">
        <f t="shared" si="32"/>
        <v>--</v>
      </c>
      <c r="BC76" s="11">
        <f t="shared" si="33"/>
        <v>179.69819899999999</v>
      </c>
      <c r="BD76" s="319">
        <v>93</v>
      </c>
      <c r="BE76" s="74">
        <v>3</v>
      </c>
      <c r="BF76" s="324">
        <f t="shared" si="34"/>
        <v>403.85279000000003</v>
      </c>
      <c r="BH76" s="74" t="str">
        <f t="shared" si="35"/>
        <v>--</v>
      </c>
      <c r="BI76" s="313">
        <f t="shared" si="36"/>
        <v>181</v>
      </c>
      <c r="BJ76" s="319">
        <v>93</v>
      </c>
      <c r="BK76" s="74">
        <v>3</v>
      </c>
      <c r="BL76" s="313">
        <f t="shared" si="37"/>
        <v>405</v>
      </c>
      <c r="BQ76" s="305"/>
      <c r="BR76" s="11"/>
      <c r="BS76" s="11"/>
      <c r="BT76" s="11"/>
      <c r="CA76" s="314"/>
      <c r="CB76" s="311"/>
      <c r="CC76" s="312"/>
      <c r="CD76" s="11"/>
      <c r="CE76" s="11"/>
    </row>
    <row r="77" spans="2:83" x14ac:dyDescent="0.25">
      <c r="B77" s="129">
        <v>46128.74590277778</v>
      </c>
      <c r="C77" s="87">
        <v>850.04</v>
      </c>
      <c r="D77" s="290"/>
      <c r="E77" s="290"/>
      <c r="N77" s="621"/>
      <c r="O77" s="89">
        <v>46128</v>
      </c>
      <c r="P77" s="55">
        <v>0.75185185185185188</v>
      </c>
      <c r="Q77" s="87">
        <v>29.4</v>
      </c>
      <c r="R77" s="78" t="s">
        <v>14</v>
      </c>
      <c r="S77" s="87">
        <v>20.75</v>
      </c>
      <c r="T77" s="78" t="s">
        <v>45</v>
      </c>
      <c r="U77" s="608">
        <f t="shared" si="21"/>
        <v>18</v>
      </c>
      <c r="V77" s="609" t="str">
        <f t="shared" si="28"/>
        <v>-</v>
      </c>
      <c r="W77" s="609">
        <f t="shared" si="29"/>
        <v>20.75</v>
      </c>
      <c r="X77" s="609" t="str">
        <f t="shared" si="30"/>
        <v>-</v>
      </c>
      <c r="Y77" s="609" t="str">
        <f t="shared" si="31"/>
        <v>-</v>
      </c>
      <c r="AD77" s="615">
        <f t="shared" si="42"/>
        <v>46128.74722222222</v>
      </c>
      <c r="AE77" s="73">
        <f t="shared" si="43"/>
        <v>21.968</v>
      </c>
      <c r="AF77" s="608">
        <f t="shared" si="44"/>
        <v>17</v>
      </c>
      <c r="AG77" s="609">
        <f t="shared" si="38"/>
        <v>21.968</v>
      </c>
      <c r="AH77" s="609" t="str">
        <f t="shared" si="39"/>
        <v>-</v>
      </c>
      <c r="AI77" s="609" t="str">
        <f t="shared" si="40"/>
        <v>-</v>
      </c>
      <c r="AJ77" s="609" t="str">
        <f t="shared" si="41"/>
        <v>-</v>
      </c>
      <c r="AK77" s="247"/>
      <c r="AM77" s="446">
        <v>46128.747916666667</v>
      </c>
      <c r="AN77" s="447">
        <v>1</v>
      </c>
      <c r="AO77" s="447">
        <v>4</v>
      </c>
      <c r="AP77" s="447" t="s">
        <v>446</v>
      </c>
      <c r="AQ77" s="447">
        <v>179.493469</v>
      </c>
      <c r="AR77" s="447">
        <v>133016</v>
      </c>
      <c r="AS77" s="447">
        <v>111773</v>
      </c>
      <c r="AT77" s="447">
        <v>21.975999999999999</v>
      </c>
      <c r="AV77" s="448">
        <v>46128.747916666667</v>
      </c>
      <c r="AW77" s="449">
        <v>1</v>
      </c>
      <c r="AX77" s="450">
        <v>4</v>
      </c>
      <c r="AY77" s="450" t="s">
        <v>446</v>
      </c>
      <c r="AZ77" s="451">
        <v>181</v>
      </c>
      <c r="BB77" s="74" t="str">
        <f t="shared" si="32"/>
        <v>--</v>
      </c>
      <c r="BC77" s="11">
        <f t="shared" si="33"/>
        <v>179.493469</v>
      </c>
      <c r="BD77" s="319">
        <v>94</v>
      </c>
      <c r="BE77" s="74">
        <v>4</v>
      </c>
      <c r="BF77" s="324">
        <f t="shared" si="34"/>
        <v>403.76952499999999</v>
      </c>
      <c r="BH77" s="74" t="str">
        <f t="shared" si="35"/>
        <v>--</v>
      </c>
      <c r="BI77" s="313">
        <f t="shared" si="36"/>
        <v>181</v>
      </c>
      <c r="BJ77" s="319">
        <v>94</v>
      </c>
      <c r="BK77" s="74">
        <v>4</v>
      </c>
      <c r="BL77" s="313">
        <f t="shared" si="37"/>
        <v>405</v>
      </c>
      <c r="BQ77" s="305"/>
      <c r="BR77" s="11"/>
      <c r="BS77" s="11"/>
      <c r="BT77" s="11"/>
      <c r="CA77" s="314"/>
      <c r="CB77" s="311"/>
      <c r="CC77" s="312"/>
      <c r="CD77" s="11"/>
      <c r="CE77" s="11"/>
    </row>
    <row r="78" spans="2:83" x14ac:dyDescent="0.25">
      <c r="B78" s="129">
        <v>46128.746944444443</v>
      </c>
      <c r="C78" s="87">
        <v>850.07</v>
      </c>
      <c r="D78" s="290"/>
      <c r="E78" s="290"/>
      <c r="N78" s="621"/>
      <c r="O78" s="89">
        <v>46128</v>
      </c>
      <c r="P78" s="55">
        <v>0.75254629629629632</v>
      </c>
      <c r="Q78" s="87">
        <v>29.6</v>
      </c>
      <c r="R78" s="78" t="s">
        <v>14</v>
      </c>
      <c r="S78" s="87">
        <v>20.65</v>
      </c>
      <c r="T78" s="78" t="s">
        <v>45</v>
      </c>
      <c r="U78" s="608">
        <f t="shared" si="21"/>
        <v>18</v>
      </c>
      <c r="V78" s="609" t="str">
        <f t="shared" si="28"/>
        <v>-</v>
      </c>
      <c r="W78" s="609">
        <f t="shared" si="29"/>
        <v>20.65</v>
      </c>
      <c r="X78" s="609" t="str">
        <f t="shared" si="30"/>
        <v>-</v>
      </c>
      <c r="Y78" s="609" t="str">
        <f t="shared" si="31"/>
        <v>-</v>
      </c>
      <c r="AD78" s="615">
        <f t="shared" si="42"/>
        <v>46128.74722222222</v>
      </c>
      <c r="AE78" s="73">
        <f t="shared" si="43"/>
        <v>21.971</v>
      </c>
      <c r="AF78" s="608">
        <f t="shared" si="44"/>
        <v>17</v>
      </c>
      <c r="AG78" s="609">
        <f t="shared" si="38"/>
        <v>21.971</v>
      </c>
      <c r="AH78" s="609" t="str">
        <f t="shared" si="39"/>
        <v>-</v>
      </c>
      <c r="AI78" s="609" t="str">
        <f t="shared" si="40"/>
        <v>-</v>
      </c>
      <c r="AJ78" s="609" t="str">
        <f t="shared" si="41"/>
        <v>-</v>
      </c>
      <c r="AK78" s="247"/>
      <c r="AM78" s="446">
        <v>46128.748611111114</v>
      </c>
      <c r="AN78" s="447">
        <v>1</v>
      </c>
      <c r="AO78" s="447">
        <v>4</v>
      </c>
      <c r="AP78" s="447" t="s">
        <v>446</v>
      </c>
      <c r="AQ78" s="447">
        <v>179.323071</v>
      </c>
      <c r="AR78" s="447">
        <v>133526</v>
      </c>
      <c r="AS78" s="447">
        <v>111354</v>
      </c>
      <c r="AT78" s="447">
        <v>21.978999999999999</v>
      </c>
      <c r="AV78" s="448">
        <v>46128.748611111114</v>
      </c>
      <c r="AW78" s="449">
        <v>1</v>
      </c>
      <c r="AX78" s="450">
        <v>4</v>
      </c>
      <c r="AY78" s="450" t="s">
        <v>446</v>
      </c>
      <c r="AZ78" s="451">
        <v>180</v>
      </c>
      <c r="BB78" s="74" t="str">
        <f t="shared" si="32"/>
        <v>--</v>
      </c>
      <c r="BC78" s="11">
        <f t="shared" si="33"/>
        <v>179.323071</v>
      </c>
      <c r="BD78" s="319">
        <v>95</v>
      </c>
      <c r="BE78" s="74">
        <v>5</v>
      </c>
      <c r="BF78" s="324">
        <f t="shared" si="34"/>
        <v>403.71934599999997</v>
      </c>
      <c r="BH78" s="74" t="str">
        <f t="shared" si="35"/>
        <v>--</v>
      </c>
      <c r="BI78" s="313">
        <f t="shared" si="36"/>
        <v>180</v>
      </c>
      <c r="BJ78" s="319">
        <v>95</v>
      </c>
      <c r="BK78" s="74">
        <v>5</v>
      </c>
      <c r="BL78" s="313">
        <f t="shared" si="37"/>
        <v>405</v>
      </c>
      <c r="BQ78" s="305"/>
      <c r="BR78" s="11"/>
      <c r="BS78" s="11"/>
      <c r="BT78" s="11"/>
      <c r="CA78" s="314"/>
      <c r="CB78" s="311"/>
      <c r="CC78" s="312"/>
      <c r="CD78" s="11"/>
      <c r="CE78" s="11"/>
    </row>
    <row r="79" spans="2:83" x14ac:dyDescent="0.25">
      <c r="B79" s="129">
        <v>46128.747986111113</v>
      </c>
      <c r="C79" s="87">
        <v>850.12</v>
      </c>
      <c r="D79" s="290"/>
      <c r="E79" s="290"/>
      <c r="N79" s="621"/>
      <c r="O79" s="89">
        <v>46128</v>
      </c>
      <c r="P79" s="55">
        <v>0.75324074074074077</v>
      </c>
      <c r="Q79" s="87">
        <v>29.6</v>
      </c>
      <c r="R79" s="78" t="s">
        <v>14</v>
      </c>
      <c r="S79" s="87">
        <v>20.6</v>
      </c>
      <c r="T79" s="78" t="s">
        <v>45</v>
      </c>
      <c r="U79" s="608">
        <f t="shared" si="21"/>
        <v>18</v>
      </c>
      <c r="V79" s="609" t="str">
        <f t="shared" si="28"/>
        <v>-</v>
      </c>
      <c r="W79" s="609">
        <f t="shared" si="29"/>
        <v>20.6</v>
      </c>
      <c r="X79" s="609" t="str">
        <f t="shared" si="30"/>
        <v>-</v>
      </c>
      <c r="Y79" s="609" t="str">
        <f t="shared" si="31"/>
        <v>-</v>
      </c>
      <c r="AD79" s="615">
        <f t="shared" si="42"/>
        <v>46128.747916666667</v>
      </c>
      <c r="AE79" s="73">
        <f t="shared" si="43"/>
        <v>21.974</v>
      </c>
      <c r="AF79" s="608">
        <f t="shared" si="44"/>
        <v>17</v>
      </c>
      <c r="AG79" s="609">
        <f t="shared" si="38"/>
        <v>21.974</v>
      </c>
      <c r="AH79" s="609" t="str">
        <f t="shared" si="39"/>
        <v>-</v>
      </c>
      <c r="AI79" s="609" t="str">
        <f t="shared" si="40"/>
        <v>-</v>
      </c>
      <c r="AJ79" s="609" t="str">
        <f t="shared" si="41"/>
        <v>-</v>
      </c>
      <c r="AK79" s="247"/>
      <c r="AM79" s="446">
        <v>46128.749305555553</v>
      </c>
      <c r="AN79" s="447">
        <v>1</v>
      </c>
      <c r="AO79" s="447">
        <v>4</v>
      </c>
      <c r="AP79" s="447">
        <v>0</v>
      </c>
      <c r="AQ79" s="447">
        <v>178.789739</v>
      </c>
      <c r="AR79" s="447">
        <v>133544</v>
      </c>
      <c r="AS79" s="447">
        <v>111370</v>
      </c>
      <c r="AT79" s="447">
        <v>21.981000000000002</v>
      </c>
      <c r="AV79" s="448">
        <v>46128.749305555553</v>
      </c>
      <c r="AW79" s="449">
        <v>1</v>
      </c>
      <c r="AX79" s="450">
        <v>4</v>
      </c>
      <c r="AY79" s="450">
        <v>0</v>
      </c>
      <c r="AZ79" s="451">
        <v>180</v>
      </c>
      <c r="BB79" s="74">
        <f t="shared" si="32"/>
        <v>40</v>
      </c>
      <c r="BC79" s="11">
        <f t="shared" si="33"/>
        <v>178.789739</v>
      </c>
      <c r="BD79" s="319">
        <v>96</v>
      </c>
      <c r="BE79" s="74">
        <v>6</v>
      </c>
      <c r="BF79" s="324">
        <f t="shared" si="34"/>
        <v>403.44413200000002</v>
      </c>
      <c r="BH79" s="74">
        <f t="shared" si="35"/>
        <v>40</v>
      </c>
      <c r="BI79" s="313">
        <f t="shared" si="36"/>
        <v>180</v>
      </c>
      <c r="BJ79" s="319">
        <v>96</v>
      </c>
      <c r="BK79" s="74">
        <v>6</v>
      </c>
      <c r="BL79" s="313">
        <f t="shared" si="37"/>
        <v>405</v>
      </c>
      <c r="BQ79" s="305"/>
      <c r="BR79" s="11"/>
      <c r="BS79" s="11"/>
      <c r="BT79" s="11"/>
      <c r="CA79" s="314"/>
      <c r="CB79" s="311"/>
      <c r="CC79" s="312"/>
      <c r="CD79" s="11"/>
      <c r="CE79" s="11"/>
    </row>
    <row r="80" spans="2:83" x14ac:dyDescent="0.25">
      <c r="B80" s="129">
        <v>46128.749027777776</v>
      </c>
      <c r="C80" s="87">
        <v>850.15</v>
      </c>
      <c r="D80" s="290"/>
      <c r="E80" s="290"/>
      <c r="N80" s="621"/>
      <c r="O80" s="89">
        <v>46128</v>
      </c>
      <c r="P80" s="55">
        <v>0.75393518518518521</v>
      </c>
      <c r="Q80" s="87">
        <v>29.5</v>
      </c>
      <c r="R80" s="78" t="s">
        <v>14</v>
      </c>
      <c r="S80" s="87">
        <v>20.65</v>
      </c>
      <c r="T80" s="78" t="s">
        <v>45</v>
      </c>
      <c r="U80" s="608">
        <f t="shared" si="21"/>
        <v>18</v>
      </c>
      <c r="V80" s="609" t="str">
        <f t="shared" si="28"/>
        <v>-</v>
      </c>
      <c r="W80" s="609">
        <f t="shared" si="29"/>
        <v>20.65</v>
      </c>
      <c r="X80" s="609" t="str">
        <f t="shared" si="30"/>
        <v>-</v>
      </c>
      <c r="Y80" s="609" t="str">
        <f t="shared" si="31"/>
        <v>-</v>
      </c>
      <c r="AD80" s="615">
        <f t="shared" si="42"/>
        <v>46128.747916666667</v>
      </c>
      <c r="AE80" s="73">
        <f t="shared" si="43"/>
        <v>21.975999999999999</v>
      </c>
      <c r="AF80" s="608">
        <f t="shared" si="44"/>
        <v>17</v>
      </c>
      <c r="AG80" s="609">
        <f t="shared" si="38"/>
        <v>21.975999999999999</v>
      </c>
      <c r="AH80" s="609" t="str">
        <f t="shared" si="39"/>
        <v>-</v>
      </c>
      <c r="AI80" s="609" t="str">
        <f t="shared" si="40"/>
        <v>-</v>
      </c>
      <c r="AJ80" s="609" t="str">
        <f t="shared" si="41"/>
        <v>-</v>
      </c>
      <c r="AK80" s="247"/>
      <c r="AM80" s="446">
        <v>46128.749305555553</v>
      </c>
      <c r="AN80" s="447">
        <v>1</v>
      </c>
      <c r="AO80" s="447">
        <v>4</v>
      </c>
      <c r="AP80" s="447">
        <v>1</v>
      </c>
      <c r="AQ80" s="447">
        <v>178.60283000000001</v>
      </c>
      <c r="AR80" s="447">
        <v>133046</v>
      </c>
      <c r="AS80" s="447">
        <v>111796</v>
      </c>
      <c r="AT80" s="447">
        <v>21.981000000000002</v>
      </c>
      <c r="AV80" s="448">
        <v>46128.749305555553</v>
      </c>
      <c r="AW80" s="449">
        <v>1</v>
      </c>
      <c r="AX80" s="450">
        <v>4</v>
      </c>
      <c r="AY80" s="450">
        <v>1</v>
      </c>
      <c r="AZ80" s="451">
        <v>179</v>
      </c>
      <c r="BB80" s="74">
        <f t="shared" si="32"/>
        <v>41</v>
      </c>
      <c r="BC80" s="11">
        <f t="shared" si="33"/>
        <v>178.60283000000001</v>
      </c>
      <c r="BD80" s="319">
        <v>97</v>
      </c>
      <c r="BE80" s="74">
        <v>7</v>
      </c>
      <c r="BF80" s="324">
        <f t="shared" si="34"/>
        <v>403.14356099999998</v>
      </c>
      <c r="BH80" s="74">
        <f t="shared" si="35"/>
        <v>41</v>
      </c>
      <c r="BI80" s="313">
        <f t="shared" si="36"/>
        <v>179</v>
      </c>
      <c r="BJ80" s="319">
        <v>97</v>
      </c>
      <c r="BK80" s="74">
        <v>7</v>
      </c>
      <c r="BL80" s="313">
        <f t="shared" si="37"/>
        <v>405</v>
      </c>
      <c r="BQ80" s="305"/>
      <c r="BR80" s="11"/>
      <c r="BS80" s="11"/>
      <c r="BT80" s="11"/>
      <c r="CA80" s="314"/>
      <c r="CB80" s="311"/>
      <c r="CC80" s="312"/>
      <c r="CD80" s="11"/>
      <c r="CE80" s="11"/>
    </row>
    <row r="81" spans="2:83" x14ac:dyDescent="0.25">
      <c r="B81" s="129">
        <v>46128.750069444446</v>
      </c>
      <c r="C81" s="87">
        <v>850.19</v>
      </c>
      <c r="D81" s="290"/>
      <c r="E81" s="290"/>
      <c r="N81" s="621"/>
      <c r="O81" s="89">
        <v>46128</v>
      </c>
      <c r="P81" s="55">
        <v>0.75462962962962965</v>
      </c>
      <c r="Q81" s="87">
        <v>29.4</v>
      </c>
      <c r="R81" s="78" t="s">
        <v>14</v>
      </c>
      <c r="S81" s="87">
        <v>20.6</v>
      </c>
      <c r="T81" s="78" t="s">
        <v>45</v>
      </c>
      <c r="U81" s="608">
        <f t="shared" si="21"/>
        <v>18</v>
      </c>
      <c r="V81" s="609" t="str">
        <f t="shared" si="28"/>
        <v>-</v>
      </c>
      <c r="W81" s="609">
        <f t="shared" si="29"/>
        <v>20.6</v>
      </c>
      <c r="X81" s="609" t="str">
        <f t="shared" si="30"/>
        <v>-</v>
      </c>
      <c r="Y81" s="609" t="str">
        <f t="shared" si="31"/>
        <v>-</v>
      </c>
      <c r="AD81" s="615">
        <f t="shared" si="42"/>
        <v>46128.748611111114</v>
      </c>
      <c r="AE81" s="73">
        <f t="shared" si="43"/>
        <v>21.978999999999999</v>
      </c>
      <c r="AF81" s="608">
        <f t="shared" si="44"/>
        <v>17</v>
      </c>
      <c r="AG81" s="609">
        <f t="shared" si="38"/>
        <v>21.978999999999999</v>
      </c>
      <c r="AH81" s="609" t="str">
        <f t="shared" si="39"/>
        <v>-</v>
      </c>
      <c r="AI81" s="609" t="str">
        <f t="shared" si="40"/>
        <v>-</v>
      </c>
      <c r="AJ81" s="609" t="str">
        <f t="shared" si="41"/>
        <v>-</v>
      </c>
      <c r="AK81" s="247"/>
      <c r="AM81" s="446">
        <v>46128.75</v>
      </c>
      <c r="AN81" s="447">
        <v>1</v>
      </c>
      <c r="AO81" s="447">
        <v>4</v>
      </c>
      <c r="AP81" s="447">
        <v>2</v>
      </c>
      <c r="AQ81" s="447">
        <v>178.74297200000001</v>
      </c>
      <c r="AR81" s="447">
        <v>133553</v>
      </c>
      <c r="AS81" s="447">
        <v>111377</v>
      </c>
      <c r="AT81" s="447">
        <v>21.98</v>
      </c>
      <c r="AV81" s="448">
        <v>46128.75</v>
      </c>
      <c r="AW81" s="449">
        <v>1</v>
      </c>
      <c r="AX81" s="450">
        <v>4</v>
      </c>
      <c r="AY81" s="450">
        <v>2</v>
      </c>
      <c r="AZ81" s="451">
        <v>179</v>
      </c>
      <c r="BB81" s="74">
        <f t="shared" si="32"/>
        <v>42</v>
      </c>
      <c r="BC81" s="11">
        <f t="shared" si="33"/>
        <v>178.74297200000001</v>
      </c>
      <c r="BD81" s="319">
        <v>98</v>
      </c>
      <c r="BE81" s="74">
        <v>8</v>
      </c>
      <c r="BF81" s="324">
        <f t="shared" si="34"/>
        <v>403.29225700000001</v>
      </c>
      <c r="BH81" s="74">
        <f t="shared" si="35"/>
        <v>42</v>
      </c>
      <c r="BI81" s="313">
        <f t="shared" si="36"/>
        <v>179</v>
      </c>
      <c r="BJ81" s="319">
        <v>98</v>
      </c>
      <c r="BK81" s="74">
        <v>8</v>
      </c>
      <c r="BL81" s="313">
        <f t="shared" si="37"/>
        <v>405</v>
      </c>
      <c r="BQ81" s="305"/>
      <c r="BR81" s="11"/>
      <c r="BS81" s="11"/>
      <c r="BT81" s="11"/>
      <c r="CA81" s="314"/>
      <c r="CB81" s="311"/>
      <c r="CC81" s="312"/>
      <c r="CD81" s="11"/>
      <c r="CE81" s="11"/>
    </row>
    <row r="82" spans="2:83" x14ac:dyDescent="0.25">
      <c r="B82" s="129">
        <v>46128.751111111109</v>
      </c>
      <c r="C82" s="87">
        <v>850.22</v>
      </c>
      <c r="D82" s="290"/>
      <c r="E82" s="290"/>
      <c r="N82" s="621"/>
      <c r="O82" s="89">
        <v>46128</v>
      </c>
      <c r="P82" s="55">
        <v>0.75532407407407409</v>
      </c>
      <c r="Q82" s="87">
        <v>29.4</v>
      </c>
      <c r="R82" s="78" t="s">
        <v>14</v>
      </c>
      <c r="S82" s="87">
        <v>20.65</v>
      </c>
      <c r="T82" s="78" t="s">
        <v>45</v>
      </c>
      <c r="U82" s="608">
        <f t="shared" si="21"/>
        <v>18</v>
      </c>
      <c r="V82" s="609" t="str">
        <f t="shared" si="28"/>
        <v>-</v>
      </c>
      <c r="W82" s="609">
        <f t="shared" si="29"/>
        <v>20.65</v>
      </c>
      <c r="X82" s="609" t="str">
        <f t="shared" si="30"/>
        <v>-</v>
      </c>
      <c r="Y82" s="609" t="str">
        <f t="shared" si="31"/>
        <v>-</v>
      </c>
      <c r="AD82" s="615">
        <f t="shared" si="42"/>
        <v>46128.749305555553</v>
      </c>
      <c r="AE82" s="73">
        <f t="shared" si="43"/>
        <v>21.981000000000002</v>
      </c>
      <c r="AF82" s="608">
        <f t="shared" si="44"/>
        <v>17</v>
      </c>
      <c r="AG82" s="609">
        <f t="shared" si="38"/>
        <v>21.981000000000002</v>
      </c>
      <c r="AH82" s="609" t="str">
        <f t="shared" si="39"/>
        <v>-</v>
      </c>
      <c r="AI82" s="609" t="str">
        <f t="shared" si="40"/>
        <v>-</v>
      </c>
      <c r="AJ82" s="609" t="str">
        <f t="shared" si="41"/>
        <v>-</v>
      </c>
      <c r="AK82" s="247"/>
      <c r="AM82" s="446">
        <v>46128.750694444447</v>
      </c>
      <c r="AN82" s="447">
        <v>1</v>
      </c>
      <c r="AO82" s="447">
        <v>4</v>
      </c>
      <c r="AP82" s="447">
        <v>3</v>
      </c>
      <c r="AQ82" s="447">
        <v>178.511371</v>
      </c>
      <c r="AR82" s="447">
        <v>133059</v>
      </c>
      <c r="AS82" s="447">
        <v>111806</v>
      </c>
      <c r="AT82" s="447">
        <v>21.978000000000002</v>
      </c>
      <c r="AV82" s="448">
        <v>46128.750694444447</v>
      </c>
      <c r="AW82" s="449">
        <v>1</v>
      </c>
      <c r="AX82" s="450">
        <v>4</v>
      </c>
      <c r="AY82" s="450">
        <v>3</v>
      </c>
      <c r="AZ82" s="451">
        <v>179</v>
      </c>
      <c r="BB82" s="74">
        <f t="shared" si="32"/>
        <v>43</v>
      </c>
      <c r="BC82" s="11">
        <f t="shared" si="33"/>
        <v>178.511371</v>
      </c>
      <c r="BD82" s="319">
        <v>101</v>
      </c>
      <c r="BE82" s="74">
        <v>1</v>
      </c>
      <c r="BF82" s="324">
        <f t="shared" si="34"/>
        <v>448.41186599999997</v>
      </c>
      <c r="BH82" s="74">
        <f t="shared" si="35"/>
        <v>43</v>
      </c>
      <c r="BI82" s="313">
        <f t="shared" si="36"/>
        <v>179</v>
      </c>
      <c r="BJ82" s="319">
        <v>101</v>
      </c>
      <c r="BK82" s="74">
        <v>1</v>
      </c>
      <c r="BL82" s="313">
        <f t="shared" si="37"/>
        <v>451</v>
      </c>
      <c r="BQ82" s="305"/>
      <c r="BR82" s="11"/>
      <c r="BS82" s="11"/>
      <c r="BT82" s="11"/>
      <c r="CA82" s="314"/>
      <c r="CB82" s="311"/>
      <c r="CC82" s="312"/>
      <c r="CD82" s="11"/>
      <c r="CE82" s="11"/>
    </row>
    <row r="83" spans="2:83" x14ac:dyDescent="0.25">
      <c r="B83" s="129">
        <v>46128.752152777779</v>
      </c>
      <c r="C83" s="87">
        <v>850.24</v>
      </c>
      <c r="D83" s="290"/>
      <c r="E83" s="290"/>
      <c r="N83" s="621"/>
      <c r="O83" s="89">
        <v>46128</v>
      </c>
      <c r="P83" s="55">
        <v>0.75601851851851853</v>
      </c>
      <c r="Q83" s="87">
        <v>29.6</v>
      </c>
      <c r="R83" s="78" t="s">
        <v>14</v>
      </c>
      <c r="S83" s="87">
        <v>20.8</v>
      </c>
      <c r="T83" s="78" t="s">
        <v>45</v>
      </c>
      <c r="U83" s="608">
        <f t="shared" si="21"/>
        <v>18</v>
      </c>
      <c r="V83" s="609" t="str">
        <f t="shared" si="28"/>
        <v>-</v>
      </c>
      <c r="W83" s="609">
        <f t="shared" si="29"/>
        <v>20.8</v>
      </c>
      <c r="X83" s="609" t="str">
        <f t="shared" si="30"/>
        <v>-</v>
      </c>
      <c r="Y83" s="609" t="str">
        <f t="shared" si="31"/>
        <v>-</v>
      </c>
      <c r="AD83" s="615">
        <f t="shared" si="42"/>
        <v>46128.749305555553</v>
      </c>
      <c r="AE83" s="73">
        <f t="shared" si="43"/>
        <v>21.981000000000002</v>
      </c>
      <c r="AF83" s="608">
        <f t="shared" si="44"/>
        <v>17</v>
      </c>
      <c r="AG83" s="609">
        <f t="shared" si="38"/>
        <v>21.981000000000002</v>
      </c>
      <c r="AH83" s="609" t="str">
        <f t="shared" si="39"/>
        <v>-</v>
      </c>
      <c r="AI83" s="609" t="str">
        <f t="shared" si="40"/>
        <v>-</v>
      </c>
      <c r="AJ83" s="609" t="str">
        <f t="shared" si="41"/>
        <v>-</v>
      </c>
      <c r="AK83" s="247"/>
      <c r="AM83" s="446">
        <v>46128.750694444447</v>
      </c>
      <c r="AN83" s="447">
        <v>1</v>
      </c>
      <c r="AO83" s="447">
        <v>4</v>
      </c>
      <c r="AP83" s="447">
        <v>4</v>
      </c>
      <c r="AQ83" s="447">
        <v>178.29163199999999</v>
      </c>
      <c r="AR83" s="447">
        <v>133572</v>
      </c>
      <c r="AS83" s="447">
        <v>111394</v>
      </c>
      <c r="AT83" s="447">
        <v>21.977</v>
      </c>
      <c r="AV83" s="448">
        <v>46128.750694444447</v>
      </c>
      <c r="AW83" s="449">
        <v>1</v>
      </c>
      <c r="AX83" s="450">
        <v>4</v>
      </c>
      <c r="AY83" s="450">
        <v>4</v>
      </c>
      <c r="AZ83" s="451">
        <v>179</v>
      </c>
      <c r="BB83" s="74">
        <f t="shared" si="32"/>
        <v>44</v>
      </c>
      <c r="BC83" s="11">
        <f t="shared" si="33"/>
        <v>178.29163199999999</v>
      </c>
      <c r="BD83" s="319">
        <v>102</v>
      </c>
      <c r="BE83" s="74">
        <v>2</v>
      </c>
      <c r="BF83" s="324">
        <f t="shared" si="34"/>
        <v>448.56506000000002</v>
      </c>
      <c r="BH83" s="74">
        <f t="shared" si="35"/>
        <v>44</v>
      </c>
      <c r="BI83" s="313">
        <f t="shared" si="36"/>
        <v>179</v>
      </c>
      <c r="BJ83" s="319">
        <v>102</v>
      </c>
      <c r="BK83" s="74">
        <v>2</v>
      </c>
      <c r="BL83" s="313">
        <f t="shared" si="37"/>
        <v>451</v>
      </c>
      <c r="BQ83" s="305"/>
      <c r="BR83" s="11"/>
      <c r="BS83" s="11"/>
      <c r="BT83" s="11"/>
      <c r="CA83" s="314"/>
      <c r="CB83" s="311"/>
      <c r="CC83" s="312"/>
      <c r="CD83" s="11"/>
      <c r="CE83" s="11"/>
    </row>
    <row r="84" spans="2:83" x14ac:dyDescent="0.25">
      <c r="B84" s="129">
        <v>46128.753194444442</v>
      </c>
      <c r="C84" s="87">
        <v>850.28</v>
      </c>
      <c r="D84" s="290"/>
      <c r="E84" s="290"/>
      <c r="N84" s="621"/>
      <c r="O84" s="89">
        <v>46128</v>
      </c>
      <c r="P84" s="55">
        <v>0.75671296296296298</v>
      </c>
      <c r="Q84" s="87">
        <v>29.9</v>
      </c>
      <c r="R84" s="78" t="s">
        <v>14</v>
      </c>
      <c r="S84" s="87">
        <v>20.9</v>
      </c>
      <c r="T84" s="78" t="s">
        <v>45</v>
      </c>
      <c r="U84" s="608">
        <f t="shared" si="21"/>
        <v>18</v>
      </c>
      <c r="V84" s="609" t="str">
        <f t="shared" si="28"/>
        <v>-</v>
      </c>
      <c r="W84" s="609">
        <f t="shared" si="29"/>
        <v>20.9</v>
      </c>
      <c r="X84" s="609" t="str">
        <f t="shared" si="30"/>
        <v>-</v>
      </c>
      <c r="Y84" s="609" t="str">
        <f t="shared" si="31"/>
        <v>-</v>
      </c>
      <c r="AD84" s="615">
        <f t="shared" si="42"/>
        <v>46128.75</v>
      </c>
      <c r="AE84" s="73">
        <f t="shared" si="43"/>
        <v>21.98</v>
      </c>
      <c r="AF84" s="608">
        <f t="shared" si="44"/>
        <v>18</v>
      </c>
      <c r="AG84" s="609" t="str">
        <f t="shared" si="38"/>
        <v>-</v>
      </c>
      <c r="AH84" s="609">
        <f t="shared" si="39"/>
        <v>21.98</v>
      </c>
      <c r="AI84" s="609" t="str">
        <f t="shared" si="40"/>
        <v>-</v>
      </c>
      <c r="AJ84" s="609" t="str">
        <f t="shared" si="41"/>
        <v>-</v>
      </c>
      <c r="AK84" s="247"/>
      <c r="AM84" s="446">
        <v>46128.751388888886</v>
      </c>
      <c r="AN84" s="447">
        <v>1</v>
      </c>
      <c r="AO84" s="447">
        <v>4</v>
      </c>
      <c r="AP84" s="447">
        <v>5</v>
      </c>
      <c r="AQ84" s="447">
        <v>177.937083</v>
      </c>
      <c r="AR84" s="447">
        <v>133081</v>
      </c>
      <c r="AS84" s="447">
        <v>111823</v>
      </c>
      <c r="AT84" s="447">
        <v>21.975000000000001</v>
      </c>
      <c r="AV84" s="448">
        <v>46128.751388888886</v>
      </c>
      <c r="AW84" s="449">
        <v>1</v>
      </c>
      <c r="AX84" s="450">
        <v>4</v>
      </c>
      <c r="AY84" s="450">
        <v>5</v>
      </c>
      <c r="AZ84" s="451">
        <v>179</v>
      </c>
      <c r="BB84" s="74">
        <f t="shared" si="32"/>
        <v>45</v>
      </c>
      <c r="BC84" s="11">
        <f t="shared" si="33"/>
        <v>177.937083</v>
      </c>
      <c r="BD84" s="319">
        <v>103</v>
      </c>
      <c r="BE84" s="74">
        <v>3</v>
      </c>
      <c r="BF84" s="324">
        <f t="shared" si="34"/>
        <v>448.63645100000002</v>
      </c>
      <c r="BH84" s="74">
        <f t="shared" si="35"/>
        <v>45</v>
      </c>
      <c r="BI84" s="313">
        <f t="shared" si="36"/>
        <v>179</v>
      </c>
      <c r="BJ84" s="319">
        <v>103</v>
      </c>
      <c r="BK84" s="74">
        <v>3</v>
      </c>
      <c r="BL84" s="313">
        <f t="shared" si="37"/>
        <v>450</v>
      </c>
      <c r="BQ84" s="305"/>
      <c r="BR84" s="11"/>
      <c r="BS84" s="11"/>
      <c r="BT84" s="11"/>
      <c r="CA84" s="314"/>
      <c r="CB84" s="311"/>
      <c r="CC84" s="312"/>
      <c r="CD84" s="11"/>
      <c r="CE84" s="11"/>
    </row>
    <row r="85" spans="2:83" x14ac:dyDescent="0.25">
      <c r="B85" s="129">
        <v>46128.754236111112</v>
      </c>
      <c r="C85" s="87">
        <v>850.32</v>
      </c>
      <c r="D85" s="290"/>
      <c r="E85" s="290"/>
      <c r="N85" s="621"/>
      <c r="O85" s="89">
        <v>46128</v>
      </c>
      <c r="P85" s="55">
        <v>0.75740740740740742</v>
      </c>
      <c r="Q85" s="87">
        <v>30</v>
      </c>
      <c r="R85" s="78" t="s">
        <v>14</v>
      </c>
      <c r="S85" s="87">
        <v>21.05</v>
      </c>
      <c r="T85" s="78" t="s">
        <v>45</v>
      </c>
      <c r="U85" s="608">
        <f t="shared" si="21"/>
        <v>18</v>
      </c>
      <c r="V85" s="609" t="str">
        <f t="shared" si="28"/>
        <v>-</v>
      </c>
      <c r="W85" s="609">
        <f t="shared" si="29"/>
        <v>21.05</v>
      </c>
      <c r="X85" s="609" t="str">
        <f t="shared" si="30"/>
        <v>-</v>
      </c>
      <c r="Y85" s="609" t="str">
        <f t="shared" si="31"/>
        <v>-</v>
      </c>
      <c r="AD85" s="615">
        <f t="shared" si="42"/>
        <v>46128.750694444447</v>
      </c>
      <c r="AE85" s="73">
        <f t="shared" si="43"/>
        <v>21.978000000000002</v>
      </c>
      <c r="AF85" s="608">
        <f t="shared" si="44"/>
        <v>18</v>
      </c>
      <c r="AG85" s="609" t="str">
        <f t="shared" si="38"/>
        <v>-</v>
      </c>
      <c r="AH85" s="609">
        <f t="shared" si="39"/>
        <v>21.978000000000002</v>
      </c>
      <c r="AI85" s="609" t="str">
        <f t="shared" si="40"/>
        <v>-</v>
      </c>
      <c r="AJ85" s="609" t="str">
        <f t="shared" si="41"/>
        <v>-</v>
      </c>
      <c r="AK85" s="247"/>
      <c r="AM85" s="446">
        <v>46128.751388888886</v>
      </c>
      <c r="AN85" s="447">
        <v>1</v>
      </c>
      <c r="AO85" s="447">
        <v>4</v>
      </c>
      <c r="AP85" s="447">
        <v>6</v>
      </c>
      <c r="AQ85" s="447">
        <v>178.04364799999999</v>
      </c>
      <c r="AR85" s="447">
        <v>133570</v>
      </c>
      <c r="AS85" s="447">
        <v>111392</v>
      </c>
      <c r="AT85" s="447">
        <v>21.972000000000001</v>
      </c>
      <c r="AV85" s="448">
        <v>46128.751388888886</v>
      </c>
      <c r="AW85" s="449">
        <v>1</v>
      </c>
      <c r="AX85" s="450">
        <v>4</v>
      </c>
      <c r="AY85" s="450">
        <v>6</v>
      </c>
      <c r="AZ85" s="451">
        <v>179</v>
      </c>
      <c r="BB85" s="74">
        <f t="shared" si="32"/>
        <v>46</v>
      </c>
      <c r="BC85" s="11">
        <f t="shared" si="33"/>
        <v>178.04364799999999</v>
      </c>
      <c r="BD85" s="319">
        <v>104</v>
      </c>
      <c r="BE85" s="74">
        <v>4</v>
      </c>
      <c r="BF85" s="324">
        <f t="shared" si="34"/>
        <v>448.69455299999998</v>
      </c>
      <c r="BH85" s="74">
        <f t="shared" si="35"/>
        <v>46</v>
      </c>
      <c r="BI85" s="313">
        <f t="shared" si="36"/>
        <v>179</v>
      </c>
      <c r="BJ85" s="319">
        <v>104</v>
      </c>
      <c r="BK85" s="74">
        <v>4</v>
      </c>
      <c r="BL85" s="313">
        <f t="shared" si="37"/>
        <v>450</v>
      </c>
      <c r="BQ85" s="305"/>
      <c r="BR85" s="11"/>
      <c r="BS85" s="11"/>
      <c r="BT85" s="11"/>
      <c r="CA85" s="314"/>
      <c r="CB85" s="311"/>
      <c r="CC85" s="312"/>
      <c r="CD85" s="11"/>
      <c r="CE85" s="11"/>
    </row>
    <row r="86" spans="2:83" x14ac:dyDescent="0.25">
      <c r="B86" s="129">
        <v>46128.755277777775</v>
      </c>
      <c r="C86" s="87">
        <v>850.33</v>
      </c>
      <c r="D86" s="290"/>
      <c r="E86" s="290"/>
      <c r="N86" s="621"/>
      <c r="O86" s="89">
        <v>46128</v>
      </c>
      <c r="P86" s="55">
        <v>0.75810185185185186</v>
      </c>
      <c r="Q86" s="87">
        <v>30.2</v>
      </c>
      <c r="R86" s="78" t="s">
        <v>14</v>
      </c>
      <c r="S86" s="87">
        <v>21.15</v>
      </c>
      <c r="T86" s="78" t="s">
        <v>45</v>
      </c>
      <c r="U86" s="608">
        <f t="shared" si="21"/>
        <v>18</v>
      </c>
      <c r="V86" s="609" t="str">
        <f t="shared" si="28"/>
        <v>-</v>
      </c>
      <c r="W86" s="609">
        <f t="shared" si="29"/>
        <v>21.15</v>
      </c>
      <c r="X86" s="609" t="str">
        <f t="shared" si="30"/>
        <v>-</v>
      </c>
      <c r="Y86" s="609" t="str">
        <f t="shared" si="31"/>
        <v>-</v>
      </c>
      <c r="AD86" s="615">
        <f t="shared" si="42"/>
        <v>46128.750694444447</v>
      </c>
      <c r="AE86" s="73">
        <f t="shared" si="43"/>
        <v>21.977</v>
      </c>
      <c r="AF86" s="608">
        <f t="shared" si="44"/>
        <v>18</v>
      </c>
      <c r="AG86" s="609" t="str">
        <f t="shared" si="38"/>
        <v>-</v>
      </c>
      <c r="AH86" s="609">
        <f t="shared" si="39"/>
        <v>21.977</v>
      </c>
      <c r="AI86" s="609" t="str">
        <f t="shared" si="40"/>
        <v>-</v>
      </c>
      <c r="AJ86" s="609" t="str">
        <f t="shared" si="41"/>
        <v>-</v>
      </c>
      <c r="AK86" s="247"/>
      <c r="AM86" s="446">
        <v>46128.752083333333</v>
      </c>
      <c r="AN86" s="447">
        <v>1</v>
      </c>
      <c r="AO86" s="447">
        <v>4</v>
      </c>
      <c r="AP86" s="447">
        <v>7</v>
      </c>
      <c r="AQ86" s="447">
        <v>177.78164599999999</v>
      </c>
      <c r="AR86" s="447">
        <v>133087</v>
      </c>
      <c r="AS86" s="447">
        <v>111827</v>
      </c>
      <c r="AT86" s="447">
        <v>21.968</v>
      </c>
      <c r="AV86" s="448">
        <v>46128.752083333333</v>
      </c>
      <c r="AW86" s="449">
        <v>1</v>
      </c>
      <c r="AX86" s="450">
        <v>4</v>
      </c>
      <c r="AY86" s="450">
        <v>7</v>
      </c>
      <c r="AZ86" s="451">
        <v>179</v>
      </c>
      <c r="BB86" s="74">
        <f t="shared" si="32"/>
        <v>47</v>
      </c>
      <c r="BC86" s="11">
        <f t="shared" si="33"/>
        <v>177.78164599999999</v>
      </c>
      <c r="BD86" s="319">
        <v>105</v>
      </c>
      <c r="BE86" s="74">
        <v>5</v>
      </c>
      <c r="BF86" s="324">
        <f t="shared" si="34"/>
        <v>448.26107500000001</v>
      </c>
      <c r="BH86" s="74">
        <f t="shared" si="35"/>
        <v>47</v>
      </c>
      <c r="BI86" s="313">
        <f t="shared" si="36"/>
        <v>179</v>
      </c>
      <c r="BJ86" s="319">
        <v>105</v>
      </c>
      <c r="BK86" s="74">
        <v>5</v>
      </c>
      <c r="BL86" s="313">
        <f t="shared" si="37"/>
        <v>449</v>
      </c>
      <c r="BQ86" s="305"/>
      <c r="BR86" s="11"/>
      <c r="BS86" s="11"/>
      <c r="BT86" s="11"/>
      <c r="CA86" s="314"/>
      <c r="CB86" s="311"/>
      <c r="CC86" s="312"/>
      <c r="CD86" s="11"/>
      <c r="CE86" s="11"/>
    </row>
    <row r="87" spans="2:83" x14ac:dyDescent="0.25">
      <c r="B87" s="129">
        <v>46128.756319444445</v>
      </c>
      <c r="C87" s="87">
        <v>850.38</v>
      </c>
      <c r="D87" s="290"/>
      <c r="E87" s="290"/>
      <c r="N87" s="621"/>
      <c r="O87" s="89">
        <v>46128</v>
      </c>
      <c r="P87" s="55">
        <v>0.7587962962962963</v>
      </c>
      <c r="Q87" s="87">
        <v>31.3</v>
      </c>
      <c r="R87" s="78" t="s">
        <v>14</v>
      </c>
      <c r="S87" s="87">
        <v>21.2</v>
      </c>
      <c r="T87" s="78" t="s">
        <v>45</v>
      </c>
      <c r="U87" s="608">
        <f t="shared" si="21"/>
        <v>18</v>
      </c>
      <c r="V87" s="609" t="str">
        <f t="shared" si="28"/>
        <v>-</v>
      </c>
      <c r="W87" s="609">
        <f t="shared" si="29"/>
        <v>21.2</v>
      </c>
      <c r="X87" s="609" t="str">
        <f t="shared" si="30"/>
        <v>-</v>
      </c>
      <c r="Y87" s="609" t="str">
        <f t="shared" si="31"/>
        <v>-</v>
      </c>
      <c r="AD87" s="615">
        <f t="shared" si="42"/>
        <v>46128.751388888886</v>
      </c>
      <c r="AE87" s="73">
        <f t="shared" si="43"/>
        <v>21.975000000000001</v>
      </c>
      <c r="AF87" s="608">
        <f t="shared" si="44"/>
        <v>18</v>
      </c>
      <c r="AG87" s="609" t="str">
        <f t="shared" si="38"/>
        <v>-</v>
      </c>
      <c r="AH87" s="609">
        <f t="shared" si="39"/>
        <v>21.975000000000001</v>
      </c>
      <c r="AI87" s="609" t="str">
        <f t="shared" si="40"/>
        <v>-</v>
      </c>
      <c r="AJ87" s="609" t="str">
        <f t="shared" si="41"/>
        <v>-</v>
      </c>
      <c r="AK87" s="247"/>
      <c r="AM87" s="446">
        <v>46128.752083333333</v>
      </c>
      <c r="AN87" s="447">
        <v>1</v>
      </c>
      <c r="AO87" s="447">
        <v>4</v>
      </c>
      <c r="AP87" s="447">
        <v>8</v>
      </c>
      <c r="AQ87" s="447">
        <v>177.78132400000001</v>
      </c>
      <c r="AR87" s="447">
        <v>133589</v>
      </c>
      <c r="AS87" s="447">
        <v>111408</v>
      </c>
      <c r="AT87" s="447">
        <v>21.965</v>
      </c>
      <c r="AV87" s="448">
        <v>46128.752083333333</v>
      </c>
      <c r="AW87" s="449">
        <v>1</v>
      </c>
      <c r="AX87" s="450">
        <v>4</v>
      </c>
      <c r="AY87" s="450">
        <v>8</v>
      </c>
      <c r="AZ87" s="451">
        <v>178</v>
      </c>
      <c r="BB87" s="74">
        <f t="shared" si="32"/>
        <v>48</v>
      </c>
      <c r="BC87" s="11">
        <f t="shared" si="33"/>
        <v>177.78132400000001</v>
      </c>
      <c r="BD87" s="319">
        <v>106</v>
      </c>
      <c r="BE87" s="74">
        <v>6</v>
      </c>
      <c r="BF87" s="324">
        <f t="shared" si="34"/>
        <v>448.16793000000001</v>
      </c>
      <c r="BH87" s="74">
        <f t="shared" si="35"/>
        <v>48</v>
      </c>
      <c r="BI87" s="313">
        <f t="shared" si="36"/>
        <v>178</v>
      </c>
      <c r="BJ87" s="319">
        <v>106</v>
      </c>
      <c r="BK87" s="74">
        <v>6</v>
      </c>
      <c r="BL87" s="313">
        <f t="shared" si="37"/>
        <v>450</v>
      </c>
      <c r="BQ87" s="305"/>
      <c r="BR87" s="11"/>
      <c r="BS87" s="11"/>
      <c r="BT87" s="11"/>
      <c r="CA87" s="314"/>
      <c r="CB87" s="311"/>
      <c r="CC87" s="312"/>
      <c r="CD87" s="11"/>
      <c r="CE87" s="11"/>
    </row>
    <row r="88" spans="2:83" x14ac:dyDescent="0.25">
      <c r="B88" s="129">
        <v>46128.757361111115</v>
      </c>
      <c r="C88" s="87">
        <v>850.42</v>
      </c>
      <c r="D88" s="290"/>
      <c r="E88" s="290"/>
      <c r="N88" s="621"/>
      <c r="O88" s="89">
        <v>46128</v>
      </c>
      <c r="P88" s="55">
        <v>0.75949074074074074</v>
      </c>
      <c r="Q88" s="87">
        <v>31.2</v>
      </c>
      <c r="R88" s="78" t="s">
        <v>14</v>
      </c>
      <c r="S88" s="87">
        <v>21.2</v>
      </c>
      <c r="T88" s="78" t="s">
        <v>45</v>
      </c>
      <c r="U88" s="608">
        <f t="shared" si="21"/>
        <v>18</v>
      </c>
      <c r="V88" s="609" t="str">
        <f t="shared" si="28"/>
        <v>-</v>
      </c>
      <c r="W88" s="609">
        <f t="shared" si="29"/>
        <v>21.2</v>
      </c>
      <c r="X88" s="609" t="str">
        <f t="shared" si="30"/>
        <v>-</v>
      </c>
      <c r="Y88" s="609" t="str">
        <f t="shared" si="31"/>
        <v>-</v>
      </c>
      <c r="AD88" s="615">
        <f t="shared" si="42"/>
        <v>46128.751388888886</v>
      </c>
      <c r="AE88" s="73">
        <f t="shared" si="43"/>
        <v>21.972000000000001</v>
      </c>
      <c r="AF88" s="608">
        <f t="shared" si="44"/>
        <v>18</v>
      </c>
      <c r="AG88" s="609" t="str">
        <f t="shared" si="38"/>
        <v>-</v>
      </c>
      <c r="AH88" s="609">
        <f t="shared" si="39"/>
        <v>21.972000000000001</v>
      </c>
      <c r="AI88" s="609" t="str">
        <f t="shared" si="40"/>
        <v>-</v>
      </c>
      <c r="AJ88" s="609" t="str">
        <f t="shared" si="41"/>
        <v>-</v>
      </c>
      <c r="AK88" s="247"/>
      <c r="AM88" s="446">
        <v>46128.75277777778</v>
      </c>
      <c r="AN88" s="447">
        <v>1</v>
      </c>
      <c r="AO88" s="447">
        <v>5</v>
      </c>
      <c r="AP88" s="447" t="s">
        <v>446</v>
      </c>
      <c r="AQ88" s="447">
        <v>210.97189399999999</v>
      </c>
      <c r="AR88" s="447">
        <v>132984</v>
      </c>
      <c r="AS88" s="447">
        <v>111855</v>
      </c>
      <c r="AT88" s="447">
        <v>21.957000000000001</v>
      </c>
      <c r="AV88" s="448">
        <v>46128.75277777778</v>
      </c>
      <c r="AW88" s="449">
        <v>1</v>
      </c>
      <c r="AX88" s="450">
        <v>5</v>
      </c>
      <c r="AY88" s="450" t="s">
        <v>446</v>
      </c>
      <c r="AZ88" s="451">
        <v>222</v>
      </c>
      <c r="BB88" s="74" t="str">
        <f t="shared" si="32"/>
        <v>--</v>
      </c>
      <c r="BC88" s="11">
        <f t="shared" si="33"/>
        <v>210.97189399999999</v>
      </c>
      <c r="BD88" s="319">
        <v>107</v>
      </c>
      <c r="BE88" s="74">
        <v>7</v>
      </c>
      <c r="BF88" s="324">
        <f t="shared" si="34"/>
        <v>448.59047800000002</v>
      </c>
      <c r="BH88" s="74" t="str">
        <f t="shared" si="35"/>
        <v>--</v>
      </c>
      <c r="BI88" s="313">
        <f t="shared" si="36"/>
        <v>222</v>
      </c>
      <c r="BJ88" s="319">
        <v>107</v>
      </c>
      <c r="BK88" s="74">
        <v>7</v>
      </c>
      <c r="BL88" s="313">
        <f t="shared" si="37"/>
        <v>449</v>
      </c>
      <c r="BQ88" s="305"/>
      <c r="BR88" s="11"/>
      <c r="BS88" s="11"/>
      <c r="BT88" s="11"/>
      <c r="CA88" s="314"/>
      <c r="CB88" s="311"/>
      <c r="CC88" s="312"/>
      <c r="CD88" s="11"/>
      <c r="CE88" s="11"/>
    </row>
    <row r="89" spans="2:83" x14ac:dyDescent="0.25">
      <c r="B89" s="129">
        <v>46128.758402777778</v>
      </c>
      <c r="C89" s="87">
        <v>850.46</v>
      </c>
      <c r="D89" s="290"/>
      <c r="E89" s="290"/>
      <c r="N89" s="621"/>
      <c r="O89" s="89">
        <v>46128</v>
      </c>
      <c r="P89" s="55">
        <v>0.76018518518518519</v>
      </c>
      <c r="Q89" s="87">
        <v>30.6</v>
      </c>
      <c r="R89" s="78" t="s">
        <v>14</v>
      </c>
      <c r="S89" s="87">
        <v>21.15</v>
      </c>
      <c r="T89" s="78" t="s">
        <v>45</v>
      </c>
      <c r="U89" s="608">
        <f t="shared" si="21"/>
        <v>18</v>
      </c>
      <c r="V89" s="609" t="str">
        <f t="shared" si="28"/>
        <v>-</v>
      </c>
      <c r="W89" s="609">
        <f t="shared" si="29"/>
        <v>21.15</v>
      </c>
      <c r="X89" s="609" t="str">
        <f t="shared" si="30"/>
        <v>-</v>
      </c>
      <c r="Y89" s="609" t="str">
        <f t="shared" si="31"/>
        <v>-</v>
      </c>
      <c r="AD89" s="615">
        <f t="shared" si="42"/>
        <v>46128.752083333333</v>
      </c>
      <c r="AE89" s="73">
        <f t="shared" si="43"/>
        <v>21.968</v>
      </c>
      <c r="AF89" s="608">
        <f t="shared" si="44"/>
        <v>18</v>
      </c>
      <c r="AG89" s="609" t="str">
        <f t="shared" si="38"/>
        <v>-</v>
      </c>
      <c r="AH89" s="609">
        <f t="shared" si="39"/>
        <v>21.968</v>
      </c>
      <c r="AI89" s="609" t="str">
        <f t="shared" si="40"/>
        <v>-</v>
      </c>
      <c r="AJ89" s="609" t="str">
        <f t="shared" si="41"/>
        <v>-</v>
      </c>
      <c r="AK89" s="247"/>
      <c r="AM89" s="446">
        <v>46128.753472222219</v>
      </c>
      <c r="AN89" s="447">
        <v>1</v>
      </c>
      <c r="AO89" s="447">
        <v>5</v>
      </c>
      <c r="AP89" s="447" t="s">
        <v>446</v>
      </c>
      <c r="AQ89" s="447">
        <v>226.970293</v>
      </c>
      <c r="AR89" s="447">
        <v>133609</v>
      </c>
      <c r="AS89" s="447">
        <v>111307</v>
      </c>
      <c r="AT89" s="447">
        <v>21.952000000000002</v>
      </c>
      <c r="AV89" s="448">
        <v>46128.753472222219</v>
      </c>
      <c r="AW89" s="449">
        <v>1</v>
      </c>
      <c r="AX89" s="450">
        <v>5</v>
      </c>
      <c r="AY89" s="450" t="s">
        <v>446</v>
      </c>
      <c r="AZ89" s="451">
        <v>230</v>
      </c>
      <c r="BB89" s="74" t="str">
        <f t="shared" si="32"/>
        <v>--</v>
      </c>
      <c r="BC89" s="11">
        <f t="shared" si="33"/>
        <v>226.970293</v>
      </c>
      <c r="BD89" s="319">
        <v>108</v>
      </c>
      <c r="BE89" s="74">
        <v>8</v>
      </c>
      <c r="BF89" s="324">
        <f t="shared" si="34"/>
        <v>448.501509</v>
      </c>
      <c r="BH89" s="74" t="str">
        <f t="shared" si="35"/>
        <v>--</v>
      </c>
      <c r="BI89" s="313">
        <f t="shared" si="36"/>
        <v>230</v>
      </c>
      <c r="BJ89" s="319">
        <v>108</v>
      </c>
      <c r="BK89" s="74">
        <v>8</v>
      </c>
      <c r="BL89" s="313">
        <f t="shared" si="37"/>
        <v>449</v>
      </c>
      <c r="BQ89" s="305"/>
      <c r="BR89" s="11"/>
      <c r="BS89" s="11"/>
      <c r="BT89" s="11"/>
      <c r="CA89" s="314"/>
      <c r="CB89" s="311"/>
      <c r="CC89" s="312"/>
      <c r="CD89" s="11"/>
      <c r="CE89" s="11"/>
    </row>
    <row r="90" spans="2:83" x14ac:dyDescent="0.25">
      <c r="B90" s="129">
        <v>46128.759444444448</v>
      </c>
      <c r="C90" s="87">
        <v>850.5</v>
      </c>
      <c r="D90" s="290"/>
      <c r="E90" s="290"/>
      <c r="N90" s="621"/>
      <c r="O90" s="89">
        <v>46128</v>
      </c>
      <c r="P90" s="55">
        <v>0.76087962962962963</v>
      </c>
      <c r="Q90" s="87">
        <v>30.3</v>
      </c>
      <c r="R90" s="78" t="s">
        <v>14</v>
      </c>
      <c r="S90" s="87">
        <v>21.15</v>
      </c>
      <c r="T90" s="78" t="s">
        <v>45</v>
      </c>
      <c r="U90" s="608">
        <f t="shared" si="21"/>
        <v>18</v>
      </c>
      <c r="V90" s="609" t="str">
        <f t="shared" si="28"/>
        <v>-</v>
      </c>
      <c r="W90" s="609">
        <f t="shared" si="29"/>
        <v>21.15</v>
      </c>
      <c r="X90" s="609" t="str">
        <f t="shared" si="30"/>
        <v>-</v>
      </c>
      <c r="Y90" s="609" t="str">
        <f t="shared" si="31"/>
        <v>-</v>
      </c>
      <c r="AD90" s="615">
        <f t="shared" si="42"/>
        <v>46128.752083333333</v>
      </c>
      <c r="AE90" s="73">
        <f t="shared" si="43"/>
        <v>21.965</v>
      </c>
      <c r="AF90" s="608">
        <f t="shared" si="44"/>
        <v>18</v>
      </c>
      <c r="AG90" s="609" t="str">
        <f t="shared" si="38"/>
        <v>-</v>
      </c>
      <c r="AH90" s="609">
        <f t="shared" si="39"/>
        <v>21.965</v>
      </c>
      <c r="AI90" s="609" t="str">
        <f t="shared" si="40"/>
        <v>-</v>
      </c>
      <c r="AJ90" s="609" t="str">
        <f t="shared" si="41"/>
        <v>-</v>
      </c>
      <c r="AK90" s="247"/>
      <c r="AM90" s="446">
        <v>46128.753472222219</v>
      </c>
      <c r="AN90" s="447">
        <v>1</v>
      </c>
      <c r="AO90" s="447">
        <v>5</v>
      </c>
      <c r="AP90" s="447" t="s">
        <v>446</v>
      </c>
      <c r="AQ90" s="447">
        <v>226.24708200000001</v>
      </c>
      <c r="AR90" s="447">
        <v>132989</v>
      </c>
      <c r="AS90" s="447">
        <v>111856</v>
      </c>
      <c r="AT90" s="447">
        <v>21.948</v>
      </c>
      <c r="AV90" s="448">
        <v>46128.753472222219</v>
      </c>
      <c r="AW90" s="449">
        <v>1</v>
      </c>
      <c r="AX90" s="450">
        <v>5</v>
      </c>
      <c r="AY90" s="450" t="s">
        <v>446</v>
      </c>
      <c r="AZ90" s="451">
        <v>228</v>
      </c>
      <c r="BB90" s="74" t="str">
        <f t="shared" si="32"/>
        <v>--</v>
      </c>
      <c r="BC90" s="11">
        <f t="shared" si="33"/>
        <v>226.24708200000001</v>
      </c>
      <c r="BD90" s="319">
        <v>111</v>
      </c>
      <c r="BE90" s="74">
        <v>1</v>
      </c>
      <c r="BF90" s="324">
        <f t="shared" si="34"/>
        <v>0.16286</v>
      </c>
      <c r="BH90" s="74" t="str">
        <f t="shared" si="35"/>
        <v>--</v>
      </c>
      <c r="BI90" s="313">
        <f t="shared" si="36"/>
        <v>228</v>
      </c>
      <c r="BJ90" s="319">
        <v>111</v>
      </c>
      <c r="BK90" s="74">
        <v>1</v>
      </c>
      <c r="BL90" s="313">
        <f t="shared" si="37"/>
        <v>0</v>
      </c>
      <c r="BQ90" s="305"/>
      <c r="BR90" s="11"/>
      <c r="BS90" s="11"/>
      <c r="BT90" s="11"/>
      <c r="CA90" s="314"/>
      <c r="CB90" s="311"/>
      <c r="CC90" s="312"/>
      <c r="CD90" s="11"/>
      <c r="CE90" s="11"/>
    </row>
    <row r="91" spans="2:83" x14ac:dyDescent="0.25">
      <c r="B91" s="129">
        <v>46128.76048611111</v>
      </c>
      <c r="C91" s="87">
        <v>850.52</v>
      </c>
      <c r="D91" s="290"/>
      <c r="E91" s="290"/>
      <c r="N91" s="621"/>
      <c r="O91" s="89">
        <v>46128</v>
      </c>
      <c r="P91" s="55">
        <v>0.76157407407407407</v>
      </c>
      <c r="Q91" s="87">
        <v>29.8</v>
      </c>
      <c r="R91" s="78" t="s">
        <v>14</v>
      </c>
      <c r="S91" s="87">
        <v>21.15</v>
      </c>
      <c r="T91" s="78" t="s">
        <v>45</v>
      </c>
      <c r="U91" s="608">
        <f t="shared" si="21"/>
        <v>18</v>
      </c>
      <c r="V91" s="609" t="str">
        <f t="shared" ref="V91:V154" si="45">IF(U91=$Q$13, S91, "-")</f>
        <v>-</v>
      </c>
      <c r="W91" s="609">
        <f t="shared" ref="W91:W154" si="46">IF(U91=$R$13, S91, "-")</f>
        <v>21.15</v>
      </c>
      <c r="X91" s="609" t="str">
        <f t="shared" ref="X91:X154" si="47">IF(U91=$S$13, S91, "-")</f>
        <v>-</v>
      </c>
      <c r="Y91" s="609" t="str">
        <f t="shared" ref="Y91:Y154" si="48">IF(U91=$T$13, S91, "-")</f>
        <v>-</v>
      </c>
      <c r="AD91" s="615">
        <f t="shared" si="42"/>
        <v>46128.75277777778</v>
      </c>
      <c r="AE91" s="73">
        <f t="shared" si="43"/>
        <v>21.957000000000001</v>
      </c>
      <c r="AF91" s="608">
        <f t="shared" si="44"/>
        <v>18</v>
      </c>
      <c r="AG91" s="609" t="str">
        <f t="shared" si="38"/>
        <v>-</v>
      </c>
      <c r="AH91" s="609">
        <f t="shared" si="39"/>
        <v>21.957000000000001</v>
      </c>
      <c r="AI91" s="609" t="str">
        <f t="shared" si="40"/>
        <v>-</v>
      </c>
      <c r="AJ91" s="609" t="str">
        <f t="shared" si="41"/>
        <v>-</v>
      </c>
      <c r="AK91" s="247"/>
      <c r="AM91" s="446">
        <v>46128.754166666666</v>
      </c>
      <c r="AN91" s="447">
        <v>1</v>
      </c>
      <c r="AO91" s="447">
        <v>5</v>
      </c>
      <c r="AP91" s="447" t="s">
        <v>446</v>
      </c>
      <c r="AQ91" s="447">
        <v>225.359994</v>
      </c>
      <c r="AR91" s="447">
        <v>133629</v>
      </c>
      <c r="AS91" s="447">
        <v>111328</v>
      </c>
      <c r="AT91" s="447">
        <v>21.942</v>
      </c>
      <c r="AV91" s="448">
        <v>46128.754166666666</v>
      </c>
      <c r="AW91" s="449">
        <v>1</v>
      </c>
      <c r="AX91" s="450">
        <v>5</v>
      </c>
      <c r="AY91" s="450" t="s">
        <v>446</v>
      </c>
      <c r="AZ91" s="451">
        <v>227</v>
      </c>
      <c r="BB91" s="74" t="str">
        <f t="shared" si="32"/>
        <v>--</v>
      </c>
      <c r="BC91" s="11">
        <f t="shared" si="33"/>
        <v>225.359994</v>
      </c>
      <c r="BD91" s="319">
        <v>112</v>
      </c>
      <c r="BE91" s="74">
        <v>2</v>
      </c>
      <c r="BF91" s="324">
        <f t="shared" si="34"/>
        <v>0.10793800000000001</v>
      </c>
      <c r="BH91" s="74" t="str">
        <f t="shared" si="35"/>
        <v>--</v>
      </c>
      <c r="BI91" s="313">
        <f t="shared" si="36"/>
        <v>227</v>
      </c>
      <c r="BJ91" s="319">
        <v>112</v>
      </c>
      <c r="BK91" s="74">
        <v>2</v>
      </c>
      <c r="BL91" s="313">
        <f t="shared" si="37"/>
        <v>0</v>
      </c>
      <c r="BQ91" s="305"/>
      <c r="BR91" s="11"/>
      <c r="BS91" s="11"/>
      <c r="BT91" s="11"/>
      <c r="CA91" s="314"/>
      <c r="CB91" s="311"/>
      <c r="CC91" s="312"/>
      <c r="CD91" s="11"/>
      <c r="CE91" s="11"/>
    </row>
    <row r="92" spans="2:83" x14ac:dyDescent="0.25">
      <c r="B92" s="129">
        <v>46128.76152777778</v>
      </c>
      <c r="C92" s="87">
        <v>850.55</v>
      </c>
      <c r="D92" s="290"/>
      <c r="E92" s="290"/>
      <c r="N92" s="621"/>
      <c r="O92" s="89">
        <v>46128</v>
      </c>
      <c r="P92" s="55">
        <v>0.76226851851851851</v>
      </c>
      <c r="Q92" s="87">
        <v>29.4</v>
      </c>
      <c r="R92" s="78" t="s">
        <v>14</v>
      </c>
      <c r="S92" s="87">
        <v>21.15</v>
      </c>
      <c r="T92" s="78" t="s">
        <v>45</v>
      </c>
      <c r="U92" s="608">
        <f t="shared" ref="U92:U155" si="49">IF(ISNUMBER(S92), HOUR(P92), "-")</f>
        <v>18</v>
      </c>
      <c r="V92" s="609" t="str">
        <f t="shared" si="45"/>
        <v>-</v>
      </c>
      <c r="W92" s="609">
        <f t="shared" si="46"/>
        <v>21.15</v>
      </c>
      <c r="X92" s="609" t="str">
        <f t="shared" si="47"/>
        <v>-</v>
      </c>
      <c r="Y92" s="609" t="str">
        <f t="shared" si="48"/>
        <v>-</v>
      </c>
      <c r="AD92" s="615">
        <f t="shared" si="42"/>
        <v>46128.753472222219</v>
      </c>
      <c r="AE92" s="73">
        <f t="shared" si="43"/>
        <v>21.952000000000002</v>
      </c>
      <c r="AF92" s="608">
        <f t="shared" si="44"/>
        <v>18</v>
      </c>
      <c r="AG92" s="609" t="str">
        <f t="shared" si="38"/>
        <v>-</v>
      </c>
      <c r="AH92" s="609">
        <f t="shared" si="39"/>
        <v>21.952000000000002</v>
      </c>
      <c r="AI92" s="609" t="str">
        <f t="shared" si="40"/>
        <v>-</v>
      </c>
      <c r="AJ92" s="609" t="str">
        <f t="shared" si="41"/>
        <v>-</v>
      </c>
      <c r="AK92" s="247"/>
      <c r="AM92" s="446">
        <v>46128.754166666666</v>
      </c>
      <c r="AN92" s="447">
        <v>1</v>
      </c>
      <c r="AO92" s="447">
        <v>5</v>
      </c>
      <c r="AP92" s="447" t="s">
        <v>446</v>
      </c>
      <c r="AQ92" s="447">
        <v>224.416754</v>
      </c>
      <c r="AR92" s="447">
        <v>132994</v>
      </c>
      <c r="AS92" s="447">
        <v>111856</v>
      </c>
      <c r="AT92" s="447">
        <v>21.937000000000001</v>
      </c>
      <c r="AV92" s="448">
        <v>46128.754166666666</v>
      </c>
      <c r="AW92" s="449">
        <v>1</v>
      </c>
      <c r="AX92" s="450">
        <v>5</v>
      </c>
      <c r="AY92" s="450" t="s">
        <v>446</v>
      </c>
      <c r="AZ92" s="451">
        <v>226</v>
      </c>
      <c r="BB92" s="74" t="str">
        <f t="shared" si="32"/>
        <v>--</v>
      </c>
      <c r="BC92" s="11">
        <f t="shared" si="33"/>
        <v>224.416754</v>
      </c>
      <c r="BD92" s="319">
        <v>113</v>
      </c>
      <c r="BE92" s="74">
        <v>3</v>
      </c>
      <c r="BF92" s="324">
        <f t="shared" si="34"/>
        <v>-4.8340000000000001E-2</v>
      </c>
      <c r="BH92" s="74" t="str">
        <f t="shared" si="35"/>
        <v>--</v>
      </c>
      <c r="BI92" s="313">
        <f t="shared" si="36"/>
        <v>226</v>
      </c>
      <c r="BJ92" s="319">
        <v>113</v>
      </c>
      <c r="BK92" s="74">
        <v>3</v>
      </c>
      <c r="BL92" s="313">
        <f t="shared" si="37"/>
        <v>0</v>
      </c>
      <c r="BQ92" s="305"/>
      <c r="BR92" s="11"/>
      <c r="BS92" s="11"/>
      <c r="BT92" s="11"/>
      <c r="CA92" s="314"/>
      <c r="CB92" s="311"/>
      <c r="CC92" s="312"/>
      <c r="CD92" s="11"/>
      <c r="CE92" s="11"/>
    </row>
    <row r="93" spans="2:83" x14ac:dyDescent="0.25">
      <c r="B93" s="129">
        <v>46128.762569444443</v>
      </c>
      <c r="C93" s="87">
        <v>850.57</v>
      </c>
      <c r="D93" s="290"/>
      <c r="E93" s="290"/>
      <c r="N93" s="621"/>
      <c r="O93" s="89">
        <v>46128</v>
      </c>
      <c r="P93" s="55">
        <v>0.76296296296296295</v>
      </c>
      <c r="Q93" s="87">
        <v>29</v>
      </c>
      <c r="R93" s="78" t="s">
        <v>14</v>
      </c>
      <c r="S93" s="87">
        <v>21.1</v>
      </c>
      <c r="T93" s="78" t="s">
        <v>45</v>
      </c>
      <c r="U93" s="608">
        <f t="shared" si="49"/>
        <v>18</v>
      </c>
      <c r="V93" s="609" t="str">
        <f t="shared" si="45"/>
        <v>-</v>
      </c>
      <c r="W93" s="609">
        <f t="shared" si="46"/>
        <v>21.1</v>
      </c>
      <c r="X93" s="609" t="str">
        <f t="shared" si="47"/>
        <v>-</v>
      </c>
      <c r="Y93" s="609" t="str">
        <f t="shared" si="48"/>
        <v>-</v>
      </c>
      <c r="AD93" s="615">
        <f t="shared" si="42"/>
        <v>46128.753472222219</v>
      </c>
      <c r="AE93" s="73">
        <f t="shared" si="43"/>
        <v>21.948</v>
      </c>
      <c r="AF93" s="608">
        <f t="shared" si="44"/>
        <v>18</v>
      </c>
      <c r="AG93" s="609" t="str">
        <f t="shared" si="38"/>
        <v>-</v>
      </c>
      <c r="AH93" s="609">
        <f t="shared" si="39"/>
        <v>21.948</v>
      </c>
      <c r="AI93" s="609" t="str">
        <f t="shared" si="40"/>
        <v>-</v>
      </c>
      <c r="AJ93" s="609" t="str">
        <f t="shared" si="41"/>
        <v>-</v>
      </c>
      <c r="AK93" s="247"/>
      <c r="AM93" s="446">
        <v>46128.754861111112</v>
      </c>
      <c r="AN93" s="447">
        <v>1</v>
      </c>
      <c r="AO93" s="447">
        <v>5</v>
      </c>
      <c r="AP93" s="447" t="s">
        <v>446</v>
      </c>
      <c r="AQ93" s="447">
        <v>224.17487</v>
      </c>
      <c r="AR93" s="447">
        <v>133619</v>
      </c>
      <c r="AS93" s="447">
        <v>111321</v>
      </c>
      <c r="AT93" s="447">
        <v>21.93</v>
      </c>
      <c r="AV93" s="448">
        <v>46128.754861111112</v>
      </c>
      <c r="AW93" s="449">
        <v>1</v>
      </c>
      <c r="AX93" s="450">
        <v>5</v>
      </c>
      <c r="AY93" s="450" t="s">
        <v>446</v>
      </c>
      <c r="AZ93" s="451">
        <v>226</v>
      </c>
      <c r="BB93" s="74" t="str">
        <f t="shared" si="32"/>
        <v>--</v>
      </c>
      <c r="BC93" s="11">
        <f t="shared" si="33"/>
        <v>224.17487</v>
      </c>
      <c r="BD93" s="319">
        <v>114</v>
      </c>
      <c r="BE93" s="74">
        <v>4</v>
      </c>
      <c r="BF93" s="324">
        <f t="shared" si="34"/>
        <v>0.14233999999999999</v>
      </c>
      <c r="BH93" s="74" t="str">
        <f t="shared" si="35"/>
        <v>--</v>
      </c>
      <c r="BI93" s="313">
        <f t="shared" si="36"/>
        <v>226</v>
      </c>
      <c r="BJ93" s="319">
        <v>114</v>
      </c>
      <c r="BK93" s="74">
        <v>4</v>
      </c>
      <c r="BL93" s="313">
        <f t="shared" si="37"/>
        <v>0</v>
      </c>
      <c r="BQ93" s="305"/>
      <c r="BR93" s="11"/>
      <c r="BS93" s="11"/>
      <c r="BT93" s="11"/>
      <c r="CA93" s="314"/>
      <c r="CB93" s="311"/>
      <c r="CC93" s="312"/>
      <c r="CD93" s="11"/>
      <c r="CE93" s="11"/>
    </row>
    <row r="94" spans="2:83" x14ac:dyDescent="0.25">
      <c r="B94" s="129">
        <v>46128.763611111113</v>
      </c>
      <c r="C94" s="87">
        <v>850.61</v>
      </c>
      <c r="D94" s="290"/>
      <c r="E94" s="290"/>
      <c r="N94" s="621"/>
      <c r="O94" s="89">
        <v>46128</v>
      </c>
      <c r="P94" s="55">
        <v>0.7636574074074074</v>
      </c>
      <c r="Q94" s="87">
        <v>28.8</v>
      </c>
      <c r="R94" s="78" t="s">
        <v>14</v>
      </c>
      <c r="S94" s="87">
        <v>21.05</v>
      </c>
      <c r="T94" s="78" t="s">
        <v>45</v>
      </c>
      <c r="U94" s="608">
        <f t="shared" si="49"/>
        <v>18</v>
      </c>
      <c r="V94" s="609" t="str">
        <f t="shared" si="45"/>
        <v>-</v>
      </c>
      <c r="W94" s="609">
        <f t="shared" si="46"/>
        <v>21.05</v>
      </c>
      <c r="X94" s="609" t="str">
        <f t="shared" si="47"/>
        <v>-</v>
      </c>
      <c r="Y94" s="609" t="str">
        <f t="shared" si="48"/>
        <v>-</v>
      </c>
      <c r="AD94" s="615">
        <f t="shared" si="42"/>
        <v>46128.754166666666</v>
      </c>
      <c r="AE94" s="73">
        <f t="shared" si="43"/>
        <v>21.942</v>
      </c>
      <c r="AF94" s="608">
        <f t="shared" si="44"/>
        <v>18</v>
      </c>
      <c r="AG94" s="609" t="str">
        <f t="shared" si="38"/>
        <v>-</v>
      </c>
      <c r="AH94" s="609">
        <f t="shared" si="39"/>
        <v>21.942</v>
      </c>
      <c r="AI94" s="609" t="str">
        <f t="shared" si="40"/>
        <v>-</v>
      </c>
      <c r="AJ94" s="609" t="str">
        <f t="shared" si="41"/>
        <v>-</v>
      </c>
      <c r="AK94" s="247"/>
      <c r="AM94" s="446">
        <v>46128.754861111112</v>
      </c>
      <c r="AN94" s="447">
        <v>1</v>
      </c>
      <c r="AO94" s="447">
        <v>5</v>
      </c>
      <c r="AP94" s="447" t="s">
        <v>446</v>
      </c>
      <c r="AQ94" s="447">
        <v>224.15708100000001</v>
      </c>
      <c r="AR94" s="447">
        <v>132995</v>
      </c>
      <c r="AS94" s="447">
        <v>111857</v>
      </c>
      <c r="AT94" s="447">
        <v>21.925999999999998</v>
      </c>
      <c r="AV94" s="448">
        <v>46128.754861111112</v>
      </c>
      <c r="AW94" s="449">
        <v>1</v>
      </c>
      <c r="AX94" s="450">
        <v>5</v>
      </c>
      <c r="AY94" s="450" t="s">
        <v>446</v>
      </c>
      <c r="AZ94" s="451">
        <v>225</v>
      </c>
      <c r="BB94" s="74" t="str">
        <f t="shared" si="32"/>
        <v>--</v>
      </c>
      <c r="BC94" s="11">
        <f t="shared" si="33"/>
        <v>224.15708100000001</v>
      </c>
      <c r="BD94" s="319">
        <v>115</v>
      </c>
      <c r="BE94" s="74">
        <v>5</v>
      </c>
      <c r="BF94" s="324">
        <f t="shared" si="34"/>
        <v>5.9559000000000001E-2</v>
      </c>
      <c r="BH94" s="74" t="str">
        <f t="shared" si="35"/>
        <v>--</v>
      </c>
      <c r="BI94" s="313">
        <f t="shared" si="36"/>
        <v>225</v>
      </c>
      <c r="BJ94" s="319">
        <v>115</v>
      </c>
      <c r="BK94" s="74">
        <v>5</v>
      </c>
      <c r="BL94" s="313">
        <f t="shared" si="37"/>
        <v>0</v>
      </c>
      <c r="BQ94" s="305"/>
      <c r="BR94" s="11"/>
      <c r="BS94" s="11"/>
      <c r="BT94" s="11"/>
      <c r="CA94" s="314"/>
      <c r="CB94" s="311"/>
      <c r="CC94" s="312"/>
      <c r="CD94" s="11"/>
      <c r="CE94" s="11"/>
    </row>
    <row r="95" spans="2:83" x14ac:dyDescent="0.25">
      <c r="B95" s="129">
        <v>46128.764652777776</v>
      </c>
      <c r="C95" s="87">
        <v>850.64</v>
      </c>
      <c r="D95" s="290"/>
      <c r="E95" s="290"/>
      <c r="N95" s="621"/>
      <c r="O95" s="89">
        <v>46128</v>
      </c>
      <c r="P95" s="55">
        <v>0.76435185185185184</v>
      </c>
      <c r="Q95" s="87">
        <v>28.6</v>
      </c>
      <c r="R95" s="78" t="s">
        <v>14</v>
      </c>
      <c r="S95" s="87">
        <v>21.05</v>
      </c>
      <c r="T95" s="78" t="s">
        <v>45</v>
      </c>
      <c r="U95" s="608">
        <f t="shared" si="49"/>
        <v>18</v>
      </c>
      <c r="V95" s="609" t="str">
        <f t="shared" si="45"/>
        <v>-</v>
      </c>
      <c r="W95" s="609">
        <f t="shared" si="46"/>
        <v>21.05</v>
      </c>
      <c r="X95" s="609" t="str">
        <f t="shared" si="47"/>
        <v>-</v>
      </c>
      <c r="Y95" s="609" t="str">
        <f t="shared" si="48"/>
        <v>-</v>
      </c>
      <c r="AD95" s="615">
        <f t="shared" si="42"/>
        <v>46128.754166666666</v>
      </c>
      <c r="AE95" s="73">
        <f t="shared" si="43"/>
        <v>21.937000000000001</v>
      </c>
      <c r="AF95" s="608">
        <f t="shared" si="44"/>
        <v>18</v>
      </c>
      <c r="AG95" s="609" t="str">
        <f t="shared" si="38"/>
        <v>-</v>
      </c>
      <c r="AH95" s="609">
        <f t="shared" si="39"/>
        <v>21.937000000000001</v>
      </c>
      <c r="AI95" s="609" t="str">
        <f t="shared" si="40"/>
        <v>-</v>
      </c>
      <c r="AJ95" s="609" t="str">
        <f t="shared" si="41"/>
        <v>-</v>
      </c>
      <c r="AK95" s="247"/>
      <c r="AM95" s="446">
        <v>46128.755555555559</v>
      </c>
      <c r="AN95" s="447">
        <v>1</v>
      </c>
      <c r="AO95" s="447">
        <v>5</v>
      </c>
      <c r="AP95" s="447" t="s">
        <v>446</v>
      </c>
      <c r="AQ95" s="447">
        <v>223.80748500000001</v>
      </c>
      <c r="AR95" s="447">
        <v>133618</v>
      </c>
      <c r="AS95" s="447">
        <v>111322</v>
      </c>
      <c r="AT95" s="447">
        <v>21.922000000000001</v>
      </c>
      <c r="AV95" s="448">
        <v>46128.755555555559</v>
      </c>
      <c r="AW95" s="449">
        <v>1</v>
      </c>
      <c r="AX95" s="450">
        <v>5</v>
      </c>
      <c r="AY95" s="450" t="s">
        <v>446</v>
      </c>
      <c r="AZ95" s="451">
        <v>225</v>
      </c>
      <c r="BB95" s="74" t="str">
        <f t="shared" si="32"/>
        <v>--</v>
      </c>
      <c r="BC95" s="11">
        <f t="shared" si="33"/>
        <v>223.80748500000001</v>
      </c>
      <c r="BD95" s="319">
        <v>116</v>
      </c>
      <c r="BE95" s="74">
        <v>6</v>
      </c>
      <c r="BF95" s="324">
        <f t="shared" si="34"/>
        <v>-0.49581199999999997</v>
      </c>
      <c r="BH95" s="74" t="str">
        <f t="shared" si="35"/>
        <v>--</v>
      </c>
      <c r="BI95" s="313">
        <f t="shared" si="36"/>
        <v>225</v>
      </c>
      <c r="BJ95" s="319">
        <v>116</v>
      </c>
      <c r="BK95" s="74">
        <v>6</v>
      </c>
      <c r="BL95" s="313">
        <f t="shared" si="37"/>
        <v>0</v>
      </c>
      <c r="BQ95" s="305"/>
      <c r="BR95" s="11"/>
      <c r="BS95" s="11"/>
      <c r="BT95" s="11"/>
      <c r="CA95" s="314"/>
      <c r="CB95" s="311"/>
      <c r="CC95" s="312"/>
      <c r="CD95" s="11"/>
      <c r="CE95" s="11"/>
    </row>
    <row r="96" spans="2:83" x14ac:dyDescent="0.25">
      <c r="B96" s="129">
        <v>46128.765694444446</v>
      </c>
      <c r="C96" s="87">
        <v>850.7</v>
      </c>
      <c r="D96" s="290"/>
      <c r="E96" s="290"/>
      <c r="N96" s="621"/>
      <c r="O96" s="89">
        <v>46128</v>
      </c>
      <c r="P96" s="55">
        <v>0.76504629629629628</v>
      </c>
      <c r="Q96" s="87">
        <v>28.4</v>
      </c>
      <c r="R96" s="78" t="s">
        <v>14</v>
      </c>
      <c r="S96" s="87">
        <v>21</v>
      </c>
      <c r="T96" s="78" t="s">
        <v>45</v>
      </c>
      <c r="U96" s="608">
        <f t="shared" si="49"/>
        <v>18</v>
      </c>
      <c r="V96" s="609" t="str">
        <f t="shared" si="45"/>
        <v>-</v>
      </c>
      <c r="W96" s="609">
        <f t="shared" si="46"/>
        <v>21</v>
      </c>
      <c r="X96" s="609" t="str">
        <f t="shared" si="47"/>
        <v>-</v>
      </c>
      <c r="Y96" s="609" t="str">
        <f t="shared" si="48"/>
        <v>-</v>
      </c>
      <c r="AD96" s="615">
        <f t="shared" si="42"/>
        <v>46128.754861111112</v>
      </c>
      <c r="AE96" s="73">
        <f t="shared" si="43"/>
        <v>21.93</v>
      </c>
      <c r="AF96" s="608">
        <f t="shared" si="44"/>
        <v>18</v>
      </c>
      <c r="AG96" s="609" t="str">
        <f t="shared" si="38"/>
        <v>-</v>
      </c>
      <c r="AH96" s="609">
        <f t="shared" si="39"/>
        <v>21.93</v>
      </c>
      <c r="AI96" s="609" t="str">
        <f t="shared" si="40"/>
        <v>-</v>
      </c>
      <c r="AJ96" s="609" t="str">
        <f t="shared" si="41"/>
        <v>-</v>
      </c>
      <c r="AK96" s="247"/>
      <c r="AM96" s="446">
        <v>46128.756249999999</v>
      </c>
      <c r="AN96" s="447">
        <v>1</v>
      </c>
      <c r="AO96" s="447">
        <v>5</v>
      </c>
      <c r="AP96" s="447">
        <v>0</v>
      </c>
      <c r="AQ96" s="447">
        <v>223.17241799999999</v>
      </c>
      <c r="AR96" s="447">
        <v>133597</v>
      </c>
      <c r="AS96" s="447">
        <v>111306</v>
      </c>
      <c r="AT96" s="447">
        <v>21.919</v>
      </c>
      <c r="AV96" s="448">
        <v>46128.756249999999</v>
      </c>
      <c r="AW96" s="449">
        <v>1</v>
      </c>
      <c r="AX96" s="450">
        <v>5</v>
      </c>
      <c r="AY96" s="450">
        <v>0</v>
      </c>
      <c r="AZ96" s="451">
        <v>224</v>
      </c>
      <c r="BB96" s="74">
        <f t="shared" si="32"/>
        <v>50</v>
      </c>
      <c r="BC96" s="11">
        <f t="shared" si="33"/>
        <v>223.17241799999999</v>
      </c>
      <c r="BD96" s="319">
        <v>117</v>
      </c>
      <c r="BE96" s="74">
        <v>7</v>
      </c>
      <c r="BF96" s="324">
        <f t="shared" si="34"/>
        <v>-0.64263899999999996</v>
      </c>
      <c r="BH96" s="74">
        <f t="shared" si="35"/>
        <v>50</v>
      </c>
      <c r="BI96" s="313">
        <f t="shared" si="36"/>
        <v>224</v>
      </c>
      <c r="BJ96" s="319">
        <v>117</v>
      </c>
      <c r="BK96" s="74">
        <v>7</v>
      </c>
      <c r="BL96" s="313">
        <f t="shared" si="37"/>
        <v>0</v>
      </c>
      <c r="BQ96" s="305"/>
      <c r="BR96" s="11"/>
      <c r="BS96" s="11"/>
      <c r="BT96" s="11"/>
      <c r="CA96" s="314"/>
      <c r="CB96" s="311"/>
      <c r="CC96" s="312"/>
      <c r="CD96" s="11"/>
      <c r="CE96" s="11"/>
    </row>
    <row r="97" spans="2:83" x14ac:dyDescent="0.25">
      <c r="B97" s="129">
        <v>46128.766736111109</v>
      </c>
      <c r="C97" s="87">
        <v>850.71</v>
      </c>
      <c r="D97" s="290"/>
      <c r="E97" s="290"/>
      <c r="N97" s="621"/>
      <c r="O97" s="89">
        <v>46128</v>
      </c>
      <c r="P97" s="55">
        <v>0.76574074074074072</v>
      </c>
      <c r="Q97" s="87">
        <v>28.1</v>
      </c>
      <c r="R97" s="78" t="s">
        <v>14</v>
      </c>
      <c r="S97" s="87">
        <v>20.95</v>
      </c>
      <c r="T97" s="78" t="s">
        <v>45</v>
      </c>
      <c r="U97" s="608">
        <f t="shared" si="49"/>
        <v>18</v>
      </c>
      <c r="V97" s="609" t="str">
        <f t="shared" si="45"/>
        <v>-</v>
      </c>
      <c r="W97" s="609">
        <f t="shared" si="46"/>
        <v>20.95</v>
      </c>
      <c r="X97" s="609" t="str">
        <f t="shared" si="47"/>
        <v>-</v>
      </c>
      <c r="Y97" s="609" t="str">
        <f t="shared" si="48"/>
        <v>-</v>
      </c>
      <c r="AD97" s="615">
        <f t="shared" si="42"/>
        <v>46128.754861111112</v>
      </c>
      <c r="AE97" s="73">
        <f t="shared" si="43"/>
        <v>21.925999999999998</v>
      </c>
      <c r="AF97" s="608">
        <f t="shared" si="44"/>
        <v>18</v>
      </c>
      <c r="AG97" s="609" t="str">
        <f t="shared" si="38"/>
        <v>-</v>
      </c>
      <c r="AH97" s="609">
        <f t="shared" si="39"/>
        <v>21.925999999999998</v>
      </c>
      <c r="AI97" s="609" t="str">
        <f t="shared" si="40"/>
        <v>-</v>
      </c>
      <c r="AJ97" s="609" t="str">
        <f t="shared" si="41"/>
        <v>-</v>
      </c>
      <c r="AK97" s="247"/>
      <c r="AM97" s="446">
        <v>46128.756944444445</v>
      </c>
      <c r="AN97" s="447">
        <v>1</v>
      </c>
      <c r="AO97" s="447">
        <v>5</v>
      </c>
      <c r="AP97" s="447">
        <v>1</v>
      </c>
      <c r="AQ97" s="447">
        <v>223.34177299999999</v>
      </c>
      <c r="AR97" s="447">
        <v>132961</v>
      </c>
      <c r="AS97" s="447">
        <v>111828</v>
      </c>
      <c r="AT97" s="447">
        <v>21.92</v>
      </c>
      <c r="AV97" s="448">
        <v>46128.756944444445</v>
      </c>
      <c r="AW97" s="449">
        <v>1</v>
      </c>
      <c r="AX97" s="450">
        <v>5</v>
      </c>
      <c r="AY97" s="450">
        <v>1</v>
      </c>
      <c r="AZ97" s="451">
        <v>225</v>
      </c>
      <c r="BB97" s="74">
        <f t="shared" si="32"/>
        <v>51</v>
      </c>
      <c r="BC97" s="11">
        <f t="shared" si="33"/>
        <v>223.34177299999999</v>
      </c>
      <c r="BD97" s="319">
        <v>118</v>
      </c>
      <c r="BE97" s="74">
        <v>8</v>
      </c>
      <c r="BF97" s="324">
        <f t="shared" si="34"/>
        <v>-0.103246</v>
      </c>
      <c r="BH97" s="74">
        <f t="shared" si="35"/>
        <v>51</v>
      </c>
      <c r="BI97" s="313">
        <f t="shared" si="36"/>
        <v>225</v>
      </c>
      <c r="BJ97" s="319">
        <v>118</v>
      </c>
      <c r="BK97" s="74">
        <v>8</v>
      </c>
      <c r="BL97" s="313">
        <f t="shared" si="37"/>
        <v>0</v>
      </c>
      <c r="BQ97" s="305"/>
      <c r="BR97" s="11"/>
      <c r="BS97" s="11"/>
      <c r="BT97" s="11"/>
      <c r="CA97" s="314"/>
      <c r="CB97" s="311"/>
      <c r="CC97" s="312"/>
      <c r="CD97" s="11"/>
      <c r="CE97" s="11"/>
    </row>
    <row r="98" spans="2:83" x14ac:dyDescent="0.25">
      <c r="B98" s="129">
        <v>46128.767777777779</v>
      </c>
      <c r="C98" s="87">
        <v>850.73</v>
      </c>
      <c r="D98" s="290"/>
      <c r="E98" s="290"/>
      <c r="N98" s="621"/>
      <c r="O98" s="89">
        <v>46128</v>
      </c>
      <c r="P98" s="55">
        <v>0.76643518518518516</v>
      </c>
      <c r="Q98" s="87">
        <v>28.1</v>
      </c>
      <c r="R98" s="78" t="s">
        <v>14</v>
      </c>
      <c r="S98" s="87">
        <v>20.95</v>
      </c>
      <c r="T98" s="78" t="s">
        <v>45</v>
      </c>
      <c r="U98" s="608">
        <f t="shared" si="49"/>
        <v>18</v>
      </c>
      <c r="V98" s="609" t="str">
        <f t="shared" si="45"/>
        <v>-</v>
      </c>
      <c r="W98" s="609">
        <f t="shared" si="46"/>
        <v>20.95</v>
      </c>
      <c r="X98" s="609" t="str">
        <f t="shared" si="47"/>
        <v>-</v>
      </c>
      <c r="Y98" s="609" t="str">
        <f t="shared" si="48"/>
        <v>-</v>
      </c>
      <c r="AD98" s="615">
        <f t="shared" si="42"/>
        <v>46128.755555555559</v>
      </c>
      <c r="AE98" s="73">
        <f t="shared" si="43"/>
        <v>21.922000000000001</v>
      </c>
      <c r="AF98" s="608">
        <f t="shared" si="44"/>
        <v>18</v>
      </c>
      <c r="AG98" s="609" t="str">
        <f t="shared" si="38"/>
        <v>-</v>
      </c>
      <c r="AH98" s="609">
        <f t="shared" si="39"/>
        <v>21.922000000000001</v>
      </c>
      <c r="AI98" s="609" t="str">
        <f t="shared" si="40"/>
        <v>-</v>
      </c>
      <c r="AJ98" s="609" t="str">
        <f t="shared" si="41"/>
        <v>-</v>
      </c>
      <c r="AK98" s="247"/>
      <c r="AM98" s="446">
        <v>46128.756944444445</v>
      </c>
      <c r="AN98" s="447">
        <v>1</v>
      </c>
      <c r="AO98" s="447">
        <v>5</v>
      </c>
      <c r="AP98" s="447">
        <v>2</v>
      </c>
      <c r="AQ98" s="447">
        <v>223.221259</v>
      </c>
      <c r="AR98" s="447">
        <v>133572</v>
      </c>
      <c r="AS98" s="447">
        <v>111286</v>
      </c>
      <c r="AT98" s="447">
        <v>21.922000000000001</v>
      </c>
      <c r="AV98" s="448">
        <v>46128.756944444445</v>
      </c>
      <c r="AW98" s="449">
        <v>1</v>
      </c>
      <c r="AX98" s="450">
        <v>5</v>
      </c>
      <c r="AY98" s="450">
        <v>2</v>
      </c>
      <c r="AZ98" s="451">
        <v>225</v>
      </c>
      <c r="BB98" s="74">
        <f t="shared" si="32"/>
        <v>52</v>
      </c>
      <c r="BC98" s="11">
        <f t="shared" si="33"/>
        <v>223.221259</v>
      </c>
      <c r="BF98" s="324"/>
      <c r="BH98" s="74">
        <f t="shared" si="35"/>
        <v>52</v>
      </c>
      <c r="BI98" s="313">
        <f t="shared" si="36"/>
        <v>225</v>
      </c>
      <c r="BL98" s="313"/>
      <c r="BQ98" s="305"/>
      <c r="BR98" s="11"/>
      <c r="BS98" s="11"/>
      <c r="BT98" s="11"/>
      <c r="CA98" s="314"/>
      <c r="CB98" s="311"/>
      <c r="CC98" s="312"/>
      <c r="CD98" s="11"/>
      <c r="CE98" s="11"/>
    </row>
    <row r="99" spans="2:83" x14ac:dyDescent="0.25">
      <c r="B99" s="129">
        <v>46128.768819444442</v>
      </c>
      <c r="C99" s="87">
        <v>850.75</v>
      </c>
      <c r="D99" s="290"/>
      <c r="E99" s="290"/>
      <c r="N99" s="621"/>
      <c r="O99" s="89">
        <v>46128</v>
      </c>
      <c r="P99" s="55">
        <v>0.76712962962962961</v>
      </c>
      <c r="Q99" s="87">
        <v>28.1</v>
      </c>
      <c r="R99" s="78" t="s">
        <v>14</v>
      </c>
      <c r="S99" s="87">
        <v>20.95</v>
      </c>
      <c r="T99" s="78" t="s">
        <v>45</v>
      </c>
      <c r="U99" s="608">
        <f t="shared" si="49"/>
        <v>18</v>
      </c>
      <c r="V99" s="609" t="str">
        <f t="shared" si="45"/>
        <v>-</v>
      </c>
      <c r="W99" s="609">
        <f t="shared" si="46"/>
        <v>20.95</v>
      </c>
      <c r="X99" s="609" t="str">
        <f t="shared" si="47"/>
        <v>-</v>
      </c>
      <c r="Y99" s="609" t="str">
        <f t="shared" si="48"/>
        <v>-</v>
      </c>
      <c r="AD99" s="615">
        <f t="shared" si="42"/>
        <v>46128.756249999999</v>
      </c>
      <c r="AE99" s="73">
        <f t="shared" si="43"/>
        <v>21.919</v>
      </c>
      <c r="AF99" s="608">
        <f t="shared" si="44"/>
        <v>18</v>
      </c>
      <c r="AG99" s="609" t="str">
        <f t="shared" si="38"/>
        <v>-</v>
      </c>
      <c r="AH99" s="609">
        <f t="shared" si="39"/>
        <v>21.919</v>
      </c>
      <c r="AI99" s="609" t="str">
        <f t="shared" si="40"/>
        <v>-</v>
      </c>
      <c r="AJ99" s="609" t="str">
        <f t="shared" si="41"/>
        <v>-</v>
      </c>
      <c r="AK99" s="247"/>
      <c r="AM99" s="446">
        <v>46128.757638888892</v>
      </c>
      <c r="AN99" s="447">
        <v>1</v>
      </c>
      <c r="AO99" s="447">
        <v>5</v>
      </c>
      <c r="AP99" s="447">
        <v>3</v>
      </c>
      <c r="AQ99" s="447">
        <v>223.54063400000001</v>
      </c>
      <c r="AR99" s="447">
        <v>132928</v>
      </c>
      <c r="AS99" s="447">
        <v>111802</v>
      </c>
      <c r="AT99" s="447">
        <v>21.925000000000001</v>
      </c>
      <c r="AV99" s="448">
        <v>46128.757638888892</v>
      </c>
      <c r="AW99" s="449">
        <v>1</v>
      </c>
      <c r="AX99" s="450">
        <v>5</v>
      </c>
      <c r="AY99" s="450">
        <v>3</v>
      </c>
      <c r="AZ99" s="451">
        <v>225</v>
      </c>
      <c r="BB99" s="74">
        <f t="shared" si="32"/>
        <v>53</v>
      </c>
      <c r="BC99" s="11">
        <f t="shared" si="33"/>
        <v>223.54063400000001</v>
      </c>
      <c r="BF99" s="324"/>
      <c r="BH99" s="74">
        <f t="shared" si="35"/>
        <v>53</v>
      </c>
      <c r="BI99" s="313">
        <f t="shared" si="36"/>
        <v>225</v>
      </c>
      <c r="BL99" s="313"/>
      <c r="BQ99" s="305"/>
      <c r="BR99" s="11"/>
      <c r="BS99" s="11"/>
      <c r="BT99" s="11"/>
      <c r="CA99" s="314"/>
      <c r="CB99" s="311"/>
      <c r="CC99" s="312"/>
      <c r="CD99" s="11"/>
      <c r="CE99" s="11"/>
    </row>
    <row r="100" spans="2:83" x14ac:dyDescent="0.25">
      <c r="B100" s="129">
        <v>46128.769861111112</v>
      </c>
      <c r="C100" s="87">
        <v>850.76</v>
      </c>
      <c r="D100" s="290"/>
      <c r="E100" s="290"/>
      <c r="N100" s="621"/>
      <c r="O100" s="89">
        <v>46128</v>
      </c>
      <c r="P100" s="55">
        <v>0.76782407407407405</v>
      </c>
      <c r="Q100" s="87">
        <v>28</v>
      </c>
      <c r="R100" s="78" t="s">
        <v>14</v>
      </c>
      <c r="S100" s="87">
        <v>20.9</v>
      </c>
      <c r="T100" s="78" t="s">
        <v>45</v>
      </c>
      <c r="U100" s="608">
        <f t="shared" si="49"/>
        <v>18</v>
      </c>
      <c r="V100" s="609" t="str">
        <f t="shared" si="45"/>
        <v>-</v>
      </c>
      <c r="W100" s="609">
        <f t="shared" si="46"/>
        <v>20.9</v>
      </c>
      <c r="X100" s="609" t="str">
        <f t="shared" si="47"/>
        <v>-</v>
      </c>
      <c r="Y100" s="609" t="str">
        <f t="shared" si="48"/>
        <v>-</v>
      </c>
      <c r="AD100" s="615">
        <f t="shared" si="42"/>
        <v>46128.756944444445</v>
      </c>
      <c r="AE100" s="73">
        <f t="shared" si="43"/>
        <v>21.92</v>
      </c>
      <c r="AF100" s="608">
        <f t="shared" si="44"/>
        <v>18</v>
      </c>
      <c r="AG100" s="609" t="str">
        <f t="shared" si="38"/>
        <v>-</v>
      </c>
      <c r="AH100" s="609">
        <f t="shared" si="39"/>
        <v>21.92</v>
      </c>
      <c r="AI100" s="609" t="str">
        <f t="shared" si="40"/>
        <v>-</v>
      </c>
      <c r="AJ100" s="609" t="str">
        <f t="shared" si="41"/>
        <v>-</v>
      </c>
      <c r="AK100" s="247"/>
      <c r="AM100" s="446">
        <v>46128.757638888892</v>
      </c>
      <c r="AN100" s="447">
        <v>1</v>
      </c>
      <c r="AO100" s="447">
        <v>5</v>
      </c>
      <c r="AP100" s="447">
        <v>4</v>
      </c>
      <c r="AQ100" s="447">
        <v>222.95616999999999</v>
      </c>
      <c r="AR100" s="447">
        <v>133524</v>
      </c>
      <c r="AS100" s="447">
        <v>111249</v>
      </c>
      <c r="AT100" s="447">
        <v>21.93</v>
      </c>
      <c r="AV100" s="448">
        <v>46128.757638888892</v>
      </c>
      <c r="AW100" s="449">
        <v>1</v>
      </c>
      <c r="AX100" s="450">
        <v>5</v>
      </c>
      <c r="AY100" s="450">
        <v>4</v>
      </c>
      <c r="AZ100" s="451">
        <v>224</v>
      </c>
      <c r="BB100" s="74">
        <f t="shared" si="32"/>
        <v>54</v>
      </c>
      <c r="BC100" s="11">
        <f t="shared" si="33"/>
        <v>222.95616999999999</v>
      </c>
      <c r="BF100" s="324"/>
      <c r="BH100" s="74">
        <f t="shared" si="35"/>
        <v>54</v>
      </c>
      <c r="BI100" s="313">
        <f t="shared" si="36"/>
        <v>224</v>
      </c>
      <c r="BL100" s="313"/>
      <c r="BQ100" s="305"/>
      <c r="BR100" s="11"/>
      <c r="BS100" s="11"/>
      <c r="BT100" s="11"/>
      <c r="CA100" s="314"/>
      <c r="CB100" s="311"/>
      <c r="CC100" s="312"/>
      <c r="CD100" s="11"/>
      <c r="CE100" s="11"/>
    </row>
    <row r="101" spans="2:83" x14ac:dyDescent="0.25">
      <c r="B101" s="129">
        <v>46128.770902777775</v>
      </c>
      <c r="C101" s="87">
        <v>850.75</v>
      </c>
      <c r="D101" s="290"/>
      <c r="E101" s="290"/>
      <c r="N101" s="621"/>
      <c r="O101" s="89">
        <v>46128</v>
      </c>
      <c r="P101" s="55">
        <v>0.76851851851851849</v>
      </c>
      <c r="Q101" s="87">
        <v>28</v>
      </c>
      <c r="R101" s="78" t="s">
        <v>14</v>
      </c>
      <c r="S101" s="87">
        <v>20.9</v>
      </c>
      <c r="T101" s="78" t="s">
        <v>45</v>
      </c>
      <c r="U101" s="608">
        <f t="shared" si="49"/>
        <v>18</v>
      </c>
      <c r="V101" s="609" t="str">
        <f t="shared" si="45"/>
        <v>-</v>
      </c>
      <c r="W101" s="609">
        <f t="shared" si="46"/>
        <v>20.9</v>
      </c>
      <c r="X101" s="609" t="str">
        <f t="shared" si="47"/>
        <v>-</v>
      </c>
      <c r="Y101" s="609" t="str">
        <f t="shared" si="48"/>
        <v>-</v>
      </c>
      <c r="AD101" s="615">
        <f t="shared" si="42"/>
        <v>46128.756944444445</v>
      </c>
      <c r="AE101" s="73">
        <f t="shared" si="43"/>
        <v>21.922000000000001</v>
      </c>
      <c r="AF101" s="608">
        <f t="shared" si="44"/>
        <v>18</v>
      </c>
      <c r="AG101" s="609" t="str">
        <f t="shared" si="38"/>
        <v>-</v>
      </c>
      <c r="AH101" s="609">
        <f t="shared" si="39"/>
        <v>21.922000000000001</v>
      </c>
      <c r="AI101" s="609" t="str">
        <f t="shared" si="40"/>
        <v>-</v>
      </c>
      <c r="AJ101" s="609" t="str">
        <f t="shared" si="41"/>
        <v>-</v>
      </c>
      <c r="AK101" s="247"/>
      <c r="AM101" s="446">
        <v>46128.758333333331</v>
      </c>
      <c r="AN101" s="447">
        <v>1</v>
      </c>
      <c r="AO101" s="447">
        <v>5</v>
      </c>
      <c r="AP101" s="447">
        <v>5</v>
      </c>
      <c r="AQ101" s="447">
        <v>223.30927299999999</v>
      </c>
      <c r="AR101" s="447">
        <v>132883</v>
      </c>
      <c r="AS101" s="447">
        <v>111766</v>
      </c>
      <c r="AT101" s="447">
        <v>21.937999999999999</v>
      </c>
      <c r="AV101" s="448">
        <v>46128.758333333331</v>
      </c>
      <c r="AW101" s="449">
        <v>1</v>
      </c>
      <c r="AX101" s="450">
        <v>5</v>
      </c>
      <c r="AY101" s="450">
        <v>5</v>
      </c>
      <c r="AZ101" s="451">
        <v>224</v>
      </c>
      <c r="BB101" s="74">
        <f t="shared" si="32"/>
        <v>55</v>
      </c>
      <c r="BC101" s="11">
        <f t="shared" si="33"/>
        <v>223.30927299999999</v>
      </c>
      <c r="BF101" s="324"/>
      <c r="BH101" s="74">
        <f t="shared" si="35"/>
        <v>55</v>
      </c>
      <c r="BI101" s="313">
        <f t="shared" si="36"/>
        <v>224</v>
      </c>
      <c r="BL101" s="313"/>
      <c r="BQ101" s="305"/>
      <c r="BR101" s="11"/>
      <c r="BS101" s="11"/>
      <c r="BT101" s="11"/>
      <c r="CA101" s="314"/>
      <c r="CB101" s="311"/>
      <c r="CC101" s="312"/>
      <c r="CD101" s="11"/>
      <c r="CE101" s="11"/>
    </row>
    <row r="102" spans="2:83" x14ac:dyDescent="0.25">
      <c r="B102" s="129">
        <v>46128.771944444445</v>
      </c>
      <c r="C102" s="87">
        <v>850.77</v>
      </c>
      <c r="D102" s="290"/>
      <c r="E102" s="290"/>
      <c r="N102" s="621"/>
      <c r="O102" s="89">
        <v>46128</v>
      </c>
      <c r="P102" s="55">
        <v>0.76921296296296293</v>
      </c>
      <c r="Q102" s="87">
        <v>28.2</v>
      </c>
      <c r="R102" s="78" t="s">
        <v>14</v>
      </c>
      <c r="S102" s="87">
        <v>21</v>
      </c>
      <c r="T102" s="78" t="s">
        <v>45</v>
      </c>
      <c r="U102" s="608">
        <f t="shared" si="49"/>
        <v>18</v>
      </c>
      <c r="V102" s="609" t="str">
        <f t="shared" si="45"/>
        <v>-</v>
      </c>
      <c r="W102" s="609">
        <f t="shared" si="46"/>
        <v>21</v>
      </c>
      <c r="X102" s="609" t="str">
        <f t="shared" si="47"/>
        <v>-</v>
      </c>
      <c r="Y102" s="609" t="str">
        <f t="shared" si="48"/>
        <v>-</v>
      </c>
      <c r="AD102" s="615">
        <f t="shared" si="42"/>
        <v>46128.757638888892</v>
      </c>
      <c r="AE102" s="73">
        <f t="shared" si="43"/>
        <v>21.925000000000001</v>
      </c>
      <c r="AF102" s="608">
        <f t="shared" si="44"/>
        <v>18</v>
      </c>
      <c r="AG102" s="609" t="str">
        <f t="shared" si="38"/>
        <v>-</v>
      </c>
      <c r="AH102" s="609">
        <f t="shared" si="39"/>
        <v>21.925000000000001</v>
      </c>
      <c r="AI102" s="609" t="str">
        <f t="shared" si="40"/>
        <v>-</v>
      </c>
      <c r="AJ102" s="609" t="str">
        <f t="shared" si="41"/>
        <v>-</v>
      </c>
      <c r="AK102" s="247"/>
      <c r="AM102" s="446">
        <v>46128.758333333331</v>
      </c>
      <c r="AN102" s="447">
        <v>1</v>
      </c>
      <c r="AO102" s="447">
        <v>5</v>
      </c>
      <c r="AP102" s="447">
        <v>6</v>
      </c>
      <c r="AQ102" s="447">
        <v>223.483688</v>
      </c>
      <c r="AR102" s="447">
        <v>133514</v>
      </c>
      <c r="AS102" s="447">
        <v>111240</v>
      </c>
      <c r="AT102" s="447">
        <v>21.945</v>
      </c>
      <c r="AV102" s="448">
        <v>46128.758333333331</v>
      </c>
      <c r="AW102" s="449">
        <v>1</v>
      </c>
      <c r="AX102" s="450">
        <v>5</v>
      </c>
      <c r="AY102" s="450">
        <v>6</v>
      </c>
      <c r="AZ102" s="451">
        <v>224</v>
      </c>
      <c r="BB102" s="74">
        <f t="shared" si="32"/>
        <v>56</v>
      </c>
      <c r="BC102" s="11">
        <f t="shared" si="33"/>
        <v>223.483688</v>
      </c>
      <c r="BF102" s="324"/>
      <c r="BH102" s="74">
        <f t="shared" si="35"/>
        <v>56</v>
      </c>
      <c r="BI102" s="313">
        <f t="shared" si="36"/>
        <v>224</v>
      </c>
      <c r="BL102" s="313"/>
      <c r="BQ102" s="305"/>
      <c r="BR102" s="11"/>
      <c r="BS102" s="11"/>
      <c r="BT102" s="11"/>
      <c r="CA102" s="314"/>
      <c r="CB102" s="311"/>
      <c r="CC102" s="312"/>
      <c r="CD102" s="11"/>
      <c r="CE102" s="11"/>
    </row>
    <row r="103" spans="2:83" x14ac:dyDescent="0.25">
      <c r="B103" s="129">
        <v>46128.772986111115</v>
      </c>
      <c r="C103" s="87">
        <v>850.79</v>
      </c>
      <c r="D103" s="290"/>
      <c r="E103" s="290"/>
      <c r="N103" s="621"/>
      <c r="O103" s="89">
        <v>46128</v>
      </c>
      <c r="P103" s="55">
        <v>0.76990740740740737</v>
      </c>
      <c r="Q103" s="87">
        <v>28.4</v>
      </c>
      <c r="R103" s="78" t="s">
        <v>14</v>
      </c>
      <c r="S103" s="87">
        <v>21.1</v>
      </c>
      <c r="T103" s="78" t="s">
        <v>45</v>
      </c>
      <c r="U103" s="608">
        <f t="shared" si="49"/>
        <v>18</v>
      </c>
      <c r="V103" s="609" t="str">
        <f t="shared" si="45"/>
        <v>-</v>
      </c>
      <c r="W103" s="609">
        <f t="shared" si="46"/>
        <v>21.1</v>
      </c>
      <c r="X103" s="609" t="str">
        <f t="shared" si="47"/>
        <v>-</v>
      </c>
      <c r="Y103" s="609" t="str">
        <f t="shared" si="48"/>
        <v>-</v>
      </c>
      <c r="AD103" s="615">
        <f t="shared" si="42"/>
        <v>46128.757638888892</v>
      </c>
      <c r="AE103" s="73">
        <f t="shared" si="43"/>
        <v>21.93</v>
      </c>
      <c r="AF103" s="608">
        <f t="shared" si="44"/>
        <v>18</v>
      </c>
      <c r="AG103" s="609" t="str">
        <f t="shared" si="38"/>
        <v>-</v>
      </c>
      <c r="AH103" s="609">
        <f t="shared" si="39"/>
        <v>21.93</v>
      </c>
      <c r="AI103" s="609" t="str">
        <f t="shared" si="40"/>
        <v>-</v>
      </c>
      <c r="AJ103" s="609" t="str">
        <f t="shared" si="41"/>
        <v>-</v>
      </c>
      <c r="AK103" s="247"/>
      <c r="AM103" s="446">
        <v>46128.759027777778</v>
      </c>
      <c r="AN103" s="447">
        <v>1</v>
      </c>
      <c r="AO103" s="447">
        <v>5</v>
      </c>
      <c r="AP103" s="447">
        <v>7</v>
      </c>
      <c r="AQ103" s="447">
        <v>223.74951300000001</v>
      </c>
      <c r="AR103" s="447">
        <v>132867</v>
      </c>
      <c r="AS103" s="447">
        <v>111754</v>
      </c>
      <c r="AT103" s="447">
        <v>21.952000000000002</v>
      </c>
      <c r="AV103" s="448">
        <v>46128.759027777778</v>
      </c>
      <c r="AW103" s="449">
        <v>1</v>
      </c>
      <c r="AX103" s="450">
        <v>5</v>
      </c>
      <c r="AY103" s="450">
        <v>7</v>
      </c>
      <c r="AZ103" s="451">
        <v>224</v>
      </c>
      <c r="BB103" s="74">
        <f t="shared" si="32"/>
        <v>57</v>
      </c>
      <c r="BC103" s="11">
        <f t="shared" si="33"/>
        <v>223.74951300000001</v>
      </c>
      <c r="BF103" s="324"/>
      <c r="BH103" s="74">
        <f t="shared" si="35"/>
        <v>57</v>
      </c>
      <c r="BI103" s="313">
        <f t="shared" si="36"/>
        <v>224</v>
      </c>
      <c r="BL103" s="313"/>
      <c r="BQ103" s="305"/>
      <c r="BR103" s="11"/>
      <c r="BS103" s="11"/>
      <c r="BT103" s="11"/>
      <c r="CA103" s="314"/>
      <c r="CB103" s="311"/>
      <c r="CC103" s="312"/>
      <c r="CD103" s="11"/>
      <c r="CE103" s="11"/>
    </row>
    <row r="104" spans="2:83" x14ac:dyDescent="0.25">
      <c r="B104" s="129">
        <v>46128.774027777778</v>
      </c>
      <c r="C104" s="87">
        <v>850.8</v>
      </c>
      <c r="D104" s="290"/>
      <c r="E104" s="290"/>
      <c r="N104" s="621"/>
      <c r="O104" s="89">
        <v>46128</v>
      </c>
      <c r="P104" s="55">
        <v>0.77060185185185182</v>
      </c>
      <c r="Q104" s="87">
        <v>28.5</v>
      </c>
      <c r="R104" s="78" t="s">
        <v>14</v>
      </c>
      <c r="S104" s="87">
        <v>21.2</v>
      </c>
      <c r="T104" s="78" t="s">
        <v>45</v>
      </c>
      <c r="U104" s="608">
        <f t="shared" si="49"/>
        <v>18</v>
      </c>
      <c r="V104" s="609" t="str">
        <f t="shared" si="45"/>
        <v>-</v>
      </c>
      <c r="W104" s="609">
        <f t="shared" si="46"/>
        <v>21.2</v>
      </c>
      <c r="X104" s="609" t="str">
        <f t="shared" si="47"/>
        <v>-</v>
      </c>
      <c r="Y104" s="609" t="str">
        <f t="shared" si="48"/>
        <v>-</v>
      </c>
      <c r="AD104" s="615">
        <f t="shared" si="42"/>
        <v>46128.758333333331</v>
      </c>
      <c r="AE104" s="73">
        <f t="shared" si="43"/>
        <v>21.937999999999999</v>
      </c>
      <c r="AF104" s="608">
        <f t="shared" si="44"/>
        <v>18</v>
      </c>
      <c r="AG104" s="609" t="str">
        <f t="shared" si="38"/>
        <v>-</v>
      </c>
      <c r="AH104" s="609">
        <f t="shared" si="39"/>
        <v>21.937999999999999</v>
      </c>
      <c r="AI104" s="609" t="str">
        <f t="shared" si="40"/>
        <v>-</v>
      </c>
      <c r="AJ104" s="609" t="str">
        <f t="shared" si="41"/>
        <v>-</v>
      </c>
      <c r="AK104" s="247"/>
      <c r="AM104" s="446">
        <v>46128.759722222225</v>
      </c>
      <c r="AN104" s="447">
        <v>1</v>
      </c>
      <c r="AO104" s="447">
        <v>5</v>
      </c>
      <c r="AP104" s="447">
        <v>8</v>
      </c>
      <c r="AQ104" s="447">
        <v>223.47902500000001</v>
      </c>
      <c r="AR104" s="447">
        <v>133493</v>
      </c>
      <c r="AS104" s="447">
        <v>111224</v>
      </c>
      <c r="AT104" s="447">
        <v>21.959</v>
      </c>
      <c r="AV104" s="448">
        <v>46128.759722222225</v>
      </c>
      <c r="AW104" s="449">
        <v>1</v>
      </c>
      <c r="AX104" s="450">
        <v>5</v>
      </c>
      <c r="AY104" s="450">
        <v>8</v>
      </c>
      <c r="AZ104" s="451">
        <v>225</v>
      </c>
      <c r="BB104" s="74">
        <f t="shared" si="32"/>
        <v>58</v>
      </c>
      <c r="BC104" s="11">
        <f t="shared" si="33"/>
        <v>223.47902500000001</v>
      </c>
      <c r="BF104" s="324"/>
      <c r="BH104" s="74">
        <f t="shared" si="35"/>
        <v>58</v>
      </c>
      <c r="BI104" s="313">
        <f t="shared" si="36"/>
        <v>225</v>
      </c>
      <c r="BL104" s="313"/>
      <c r="BQ104" s="305"/>
      <c r="BR104" s="11"/>
      <c r="BS104" s="11"/>
      <c r="BT104" s="11"/>
      <c r="CA104" s="314"/>
      <c r="CB104" s="311"/>
      <c r="CC104" s="312"/>
      <c r="CD104" s="11"/>
      <c r="CE104" s="11"/>
    </row>
    <row r="105" spans="2:83" x14ac:dyDescent="0.25">
      <c r="B105" s="129">
        <v>46128.775069444448</v>
      </c>
      <c r="C105" s="87">
        <v>850.83</v>
      </c>
      <c r="D105" s="290"/>
      <c r="E105" s="290"/>
      <c r="N105" s="621"/>
      <c r="O105" s="89">
        <v>46128</v>
      </c>
      <c r="P105" s="55">
        <v>0.77129629629629626</v>
      </c>
      <c r="Q105" s="87">
        <v>28.9</v>
      </c>
      <c r="R105" s="78" t="s">
        <v>14</v>
      </c>
      <c r="S105" s="87">
        <v>21.35</v>
      </c>
      <c r="T105" s="78" t="s">
        <v>45</v>
      </c>
      <c r="U105" s="608">
        <f t="shared" si="49"/>
        <v>18</v>
      </c>
      <c r="V105" s="609" t="str">
        <f t="shared" si="45"/>
        <v>-</v>
      </c>
      <c r="W105" s="609">
        <f t="shared" si="46"/>
        <v>21.35</v>
      </c>
      <c r="X105" s="609" t="str">
        <f t="shared" si="47"/>
        <v>-</v>
      </c>
      <c r="Y105" s="609" t="str">
        <f t="shared" si="48"/>
        <v>-</v>
      </c>
      <c r="AD105" s="615">
        <f t="shared" si="42"/>
        <v>46128.758333333331</v>
      </c>
      <c r="AE105" s="73">
        <f t="shared" si="43"/>
        <v>21.945</v>
      </c>
      <c r="AF105" s="608">
        <f t="shared" si="44"/>
        <v>18</v>
      </c>
      <c r="AG105" s="609" t="str">
        <f t="shared" si="38"/>
        <v>-</v>
      </c>
      <c r="AH105" s="609">
        <f t="shared" si="39"/>
        <v>21.945</v>
      </c>
      <c r="AI105" s="609" t="str">
        <f t="shared" si="40"/>
        <v>-</v>
      </c>
      <c r="AJ105" s="609" t="str">
        <f t="shared" si="41"/>
        <v>-</v>
      </c>
      <c r="AK105" s="247"/>
      <c r="AM105" s="446">
        <v>46128.759722222225</v>
      </c>
      <c r="AN105" s="447">
        <v>1</v>
      </c>
      <c r="AO105" s="447">
        <v>6</v>
      </c>
      <c r="AP105" s="447" t="s">
        <v>446</v>
      </c>
      <c r="AQ105" s="447">
        <v>258.62226900000002</v>
      </c>
      <c r="AR105" s="447">
        <v>132725</v>
      </c>
      <c r="AS105" s="447">
        <v>111754</v>
      </c>
      <c r="AT105" s="447">
        <v>21.966999999999999</v>
      </c>
      <c r="AV105" s="448">
        <v>46128.759722222225</v>
      </c>
      <c r="AW105" s="449">
        <v>1</v>
      </c>
      <c r="AX105" s="450">
        <v>6</v>
      </c>
      <c r="AY105" s="450" t="s">
        <v>446</v>
      </c>
      <c r="AZ105" s="451">
        <v>269</v>
      </c>
      <c r="BB105" s="74" t="str">
        <f t="shared" si="32"/>
        <v>--</v>
      </c>
      <c r="BC105" s="11">
        <f t="shared" si="33"/>
        <v>258.62226900000002</v>
      </c>
      <c r="BF105" s="324"/>
      <c r="BH105" s="74" t="str">
        <f t="shared" si="35"/>
        <v>--</v>
      </c>
      <c r="BI105" s="313">
        <f t="shared" si="36"/>
        <v>269</v>
      </c>
      <c r="BL105" s="313"/>
      <c r="BQ105" s="305"/>
      <c r="BR105" s="11"/>
      <c r="BS105" s="11"/>
      <c r="BT105" s="11"/>
      <c r="CA105" s="314"/>
      <c r="CB105" s="311"/>
      <c r="CC105" s="312"/>
      <c r="CD105" s="11"/>
      <c r="CE105" s="11"/>
    </row>
    <row r="106" spans="2:83" x14ac:dyDescent="0.25">
      <c r="B106" s="129">
        <v>46128.77611111111</v>
      </c>
      <c r="C106" s="87">
        <v>850.85</v>
      </c>
      <c r="D106" s="290"/>
      <c r="E106" s="290"/>
      <c r="N106" s="621"/>
      <c r="O106" s="89">
        <v>46128</v>
      </c>
      <c r="P106" s="55">
        <v>0.7719907407407407</v>
      </c>
      <c r="Q106" s="87">
        <v>30</v>
      </c>
      <c r="R106" s="78" t="s">
        <v>14</v>
      </c>
      <c r="S106" s="87">
        <v>21.4</v>
      </c>
      <c r="T106" s="78" t="s">
        <v>45</v>
      </c>
      <c r="U106" s="608">
        <f t="shared" si="49"/>
        <v>18</v>
      </c>
      <c r="V106" s="609" t="str">
        <f t="shared" si="45"/>
        <v>-</v>
      </c>
      <c r="W106" s="609">
        <f t="shared" si="46"/>
        <v>21.4</v>
      </c>
      <c r="X106" s="609" t="str">
        <f t="shared" si="47"/>
        <v>-</v>
      </c>
      <c r="Y106" s="609" t="str">
        <f t="shared" si="48"/>
        <v>-</v>
      </c>
      <c r="AD106" s="615">
        <f t="shared" si="42"/>
        <v>46128.759027777778</v>
      </c>
      <c r="AE106" s="73">
        <f t="shared" si="43"/>
        <v>21.952000000000002</v>
      </c>
      <c r="AF106" s="608">
        <f t="shared" si="44"/>
        <v>18</v>
      </c>
      <c r="AG106" s="609" t="str">
        <f t="shared" si="38"/>
        <v>-</v>
      </c>
      <c r="AH106" s="609">
        <f t="shared" si="39"/>
        <v>21.952000000000002</v>
      </c>
      <c r="AI106" s="609" t="str">
        <f t="shared" si="40"/>
        <v>-</v>
      </c>
      <c r="AJ106" s="609" t="str">
        <f t="shared" si="41"/>
        <v>-</v>
      </c>
      <c r="AK106" s="247"/>
      <c r="AM106" s="446">
        <v>46128.760416666664</v>
      </c>
      <c r="AN106" s="447">
        <v>1</v>
      </c>
      <c r="AO106" s="447">
        <v>6</v>
      </c>
      <c r="AP106" s="447" t="s">
        <v>446</v>
      </c>
      <c r="AQ106" s="447">
        <v>273.06453599999998</v>
      </c>
      <c r="AR106" s="447">
        <v>133497</v>
      </c>
      <c r="AS106" s="447">
        <v>111113</v>
      </c>
      <c r="AT106" s="447">
        <v>21.972000000000001</v>
      </c>
      <c r="AV106" s="448">
        <v>46128.760416666664</v>
      </c>
      <c r="AW106" s="449">
        <v>1</v>
      </c>
      <c r="AX106" s="450">
        <v>6</v>
      </c>
      <c r="AY106" s="450" t="s">
        <v>446</v>
      </c>
      <c r="AZ106" s="451">
        <v>274</v>
      </c>
      <c r="BB106" s="74" t="str">
        <f t="shared" si="32"/>
        <v>--</v>
      </c>
      <c r="BC106" s="11">
        <f t="shared" si="33"/>
        <v>273.06453599999998</v>
      </c>
      <c r="BF106" s="324"/>
      <c r="BH106" s="74" t="str">
        <f t="shared" si="35"/>
        <v>--</v>
      </c>
      <c r="BI106" s="313">
        <f t="shared" si="36"/>
        <v>274</v>
      </c>
      <c r="BL106" s="313"/>
      <c r="BQ106" s="305"/>
      <c r="BR106" s="11"/>
      <c r="BS106" s="11"/>
      <c r="BT106" s="11"/>
      <c r="CA106" s="314"/>
      <c r="CB106" s="311"/>
      <c r="CC106" s="312"/>
      <c r="CD106" s="11"/>
      <c r="CE106" s="11"/>
    </row>
    <row r="107" spans="2:83" x14ac:dyDescent="0.25">
      <c r="B107" s="129">
        <v>46128.77715277778</v>
      </c>
      <c r="C107" s="87">
        <v>850.89</v>
      </c>
      <c r="D107" s="290"/>
      <c r="E107" s="290"/>
      <c r="N107" s="621"/>
      <c r="O107" s="89">
        <v>46128</v>
      </c>
      <c r="P107" s="55">
        <v>0.77268518518518514</v>
      </c>
      <c r="Q107" s="87">
        <v>30</v>
      </c>
      <c r="R107" s="78" t="s">
        <v>14</v>
      </c>
      <c r="S107" s="87">
        <v>21.35</v>
      </c>
      <c r="T107" s="78" t="s">
        <v>45</v>
      </c>
      <c r="U107" s="608">
        <f t="shared" si="49"/>
        <v>18</v>
      </c>
      <c r="V107" s="609" t="str">
        <f t="shared" si="45"/>
        <v>-</v>
      </c>
      <c r="W107" s="609">
        <f t="shared" si="46"/>
        <v>21.35</v>
      </c>
      <c r="X107" s="609" t="str">
        <f t="shared" si="47"/>
        <v>-</v>
      </c>
      <c r="Y107" s="609" t="str">
        <f t="shared" si="48"/>
        <v>-</v>
      </c>
      <c r="AD107" s="615">
        <f t="shared" si="42"/>
        <v>46128.759722222225</v>
      </c>
      <c r="AE107" s="73">
        <f t="shared" si="43"/>
        <v>21.959</v>
      </c>
      <c r="AF107" s="608">
        <f t="shared" si="44"/>
        <v>18</v>
      </c>
      <c r="AG107" s="609" t="str">
        <f t="shared" si="38"/>
        <v>-</v>
      </c>
      <c r="AH107" s="609">
        <f t="shared" si="39"/>
        <v>21.959</v>
      </c>
      <c r="AI107" s="609" t="str">
        <f t="shared" si="40"/>
        <v>-</v>
      </c>
      <c r="AJ107" s="609" t="str">
        <f t="shared" si="41"/>
        <v>-</v>
      </c>
      <c r="AK107" s="247"/>
      <c r="AM107" s="446">
        <v>46128.760416666664</v>
      </c>
      <c r="AN107" s="447">
        <v>1</v>
      </c>
      <c r="AO107" s="447">
        <v>6</v>
      </c>
      <c r="AP107" s="447" t="s">
        <v>446</v>
      </c>
      <c r="AQ107" s="447">
        <v>271.73420299999998</v>
      </c>
      <c r="AR107" s="447">
        <v>132731</v>
      </c>
      <c r="AS107" s="447">
        <v>111753</v>
      </c>
      <c r="AT107" s="447">
        <v>21.977</v>
      </c>
      <c r="AV107" s="448">
        <v>46128.761111111111</v>
      </c>
      <c r="AW107" s="449">
        <v>1</v>
      </c>
      <c r="AX107" s="450">
        <v>6</v>
      </c>
      <c r="AY107" s="450" t="s">
        <v>446</v>
      </c>
      <c r="AZ107" s="451">
        <v>273</v>
      </c>
      <c r="BB107" s="74" t="str">
        <f t="shared" si="32"/>
        <v>--</v>
      </c>
      <c r="BC107" s="11">
        <f t="shared" si="33"/>
        <v>271.73420299999998</v>
      </c>
      <c r="BF107" s="324"/>
      <c r="BH107" s="74" t="str">
        <f t="shared" si="35"/>
        <v>--</v>
      </c>
      <c r="BI107" s="313">
        <f t="shared" si="36"/>
        <v>273</v>
      </c>
      <c r="BL107" s="313"/>
      <c r="BQ107" s="305"/>
      <c r="BR107" s="11"/>
      <c r="BS107" s="11"/>
      <c r="BT107" s="11"/>
      <c r="CA107" s="314"/>
      <c r="CB107" s="311"/>
      <c r="CC107" s="312"/>
      <c r="CD107" s="11"/>
      <c r="CE107" s="11"/>
    </row>
    <row r="108" spans="2:83" x14ac:dyDescent="0.25">
      <c r="B108" s="129">
        <v>46128.778194444443</v>
      </c>
      <c r="C108" s="87">
        <v>850.9</v>
      </c>
      <c r="D108" s="290"/>
      <c r="E108" s="290"/>
      <c r="N108" s="621"/>
      <c r="O108" s="89">
        <v>46128</v>
      </c>
      <c r="P108" s="55">
        <v>0.77337962962962958</v>
      </c>
      <c r="Q108" s="87">
        <v>29.6</v>
      </c>
      <c r="R108" s="78" t="s">
        <v>14</v>
      </c>
      <c r="S108" s="87">
        <v>21.35</v>
      </c>
      <c r="T108" s="78" t="s">
        <v>45</v>
      </c>
      <c r="U108" s="608">
        <f t="shared" si="49"/>
        <v>18</v>
      </c>
      <c r="V108" s="609" t="str">
        <f t="shared" si="45"/>
        <v>-</v>
      </c>
      <c r="W108" s="609">
        <f t="shared" si="46"/>
        <v>21.35</v>
      </c>
      <c r="X108" s="609" t="str">
        <f t="shared" si="47"/>
        <v>-</v>
      </c>
      <c r="Y108" s="609" t="str">
        <f t="shared" si="48"/>
        <v>-</v>
      </c>
      <c r="AD108" s="615">
        <f t="shared" si="42"/>
        <v>46128.759722222225</v>
      </c>
      <c r="AE108" s="73">
        <f t="shared" si="43"/>
        <v>21.966999999999999</v>
      </c>
      <c r="AF108" s="608">
        <f t="shared" si="44"/>
        <v>18</v>
      </c>
      <c r="AG108" s="609" t="str">
        <f t="shared" si="38"/>
        <v>-</v>
      </c>
      <c r="AH108" s="609">
        <f t="shared" si="39"/>
        <v>21.966999999999999</v>
      </c>
      <c r="AI108" s="609" t="str">
        <f t="shared" si="40"/>
        <v>-</v>
      </c>
      <c r="AJ108" s="609" t="str">
        <f t="shared" si="41"/>
        <v>-</v>
      </c>
      <c r="AK108" s="247"/>
      <c r="AM108" s="446">
        <v>46128.761111111111</v>
      </c>
      <c r="AN108" s="447">
        <v>1</v>
      </c>
      <c r="AO108" s="447">
        <v>6</v>
      </c>
      <c r="AP108" s="447" t="s">
        <v>446</v>
      </c>
      <c r="AQ108" s="447">
        <v>270.82719200000003</v>
      </c>
      <c r="AR108" s="447">
        <v>133512</v>
      </c>
      <c r="AS108" s="447">
        <v>111130</v>
      </c>
      <c r="AT108" s="447">
        <v>21.981000000000002</v>
      </c>
      <c r="AV108" s="448">
        <v>46128.761111111111</v>
      </c>
      <c r="AW108" s="449">
        <v>1</v>
      </c>
      <c r="AX108" s="450">
        <v>6</v>
      </c>
      <c r="AY108" s="450" t="s">
        <v>446</v>
      </c>
      <c r="AZ108" s="451">
        <v>272</v>
      </c>
      <c r="BB108" s="74" t="str">
        <f t="shared" si="32"/>
        <v>--</v>
      </c>
      <c r="BC108" s="11">
        <f t="shared" si="33"/>
        <v>270.82719200000003</v>
      </c>
      <c r="BF108" s="324"/>
      <c r="BH108" s="74" t="str">
        <f t="shared" si="35"/>
        <v>--</v>
      </c>
      <c r="BI108" s="313">
        <f t="shared" si="36"/>
        <v>272</v>
      </c>
      <c r="BL108" s="313"/>
      <c r="BQ108" s="305"/>
      <c r="BR108" s="11"/>
      <c r="BS108" s="11"/>
      <c r="BT108" s="11"/>
      <c r="CA108" s="314"/>
      <c r="CB108" s="311"/>
      <c r="CC108" s="312"/>
      <c r="CD108" s="11"/>
      <c r="CE108" s="11"/>
    </row>
    <row r="109" spans="2:83" x14ac:dyDescent="0.25">
      <c r="B109" s="129">
        <v>46128.779236111113</v>
      </c>
      <c r="C109" s="87">
        <v>850.92</v>
      </c>
      <c r="D109" s="290"/>
      <c r="E109" s="290"/>
      <c r="N109" s="621"/>
      <c r="O109" s="89">
        <v>46128</v>
      </c>
      <c r="P109" s="55">
        <v>0.77407407407407403</v>
      </c>
      <c r="Q109" s="87">
        <v>29.2</v>
      </c>
      <c r="R109" s="78" t="s">
        <v>14</v>
      </c>
      <c r="S109" s="87">
        <v>21.3</v>
      </c>
      <c r="T109" s="78" t="s">
        <v>45</v>
      </c>
      <c r="U109" s="608">
        <f t="shared" si="49"/>
        <v>18</v>
      </c>
      <c r="V109" s="609" t="str">
        <f t="shared" si="45"/>
        <v>-</v>
      </c>
      <c r="W109" s="609">
        <f t="shared" si="46"/>
        <v>21.3</v>
      </c>
      <c r="X109" s="609" t="str">
        <f t="shared" si="47"/>
        <v>-</v>
      </c>
      <c r="Y109" s="609" t="str">
        <f t="shared" si="48"/>
        <v>-</v>
      </c>
      <c r="AD109" s="615">
        <f t="shared" si="42"/>
        <v>46128.760416666664</v>
      </c>
      <c r="AE109" s="73">
        <f t="shared" si="43"/>
        <v>21.972000000000001</v>
      </c>
      <c r="AF109" s="608">
        <f t="shared" si="44"/>
        <v>18</v>
      </c>
      <c r="AG109" s="609" t="str">
        <f t="shared" si="38"/>
        <v>-</v>
      </c>
      <c r="AH109" s="609">
        <f t="shared" si="39"/>
        <v>21.972000000000001</v>
      </c>
      <c r="AI109" s="609" t="str">
        <f t="shared" si="40"/>
        <v>-</v>
      </c>
      <c r="AJ109" s="609" t="str">
        <f t="shared" si="41"/>
        <v>-</v>
      </c>
      <c r="AK109" s="247"/>
      <c r="AM109" s="446">
        <v>46128.761805555558</v>
      </c>
      <c r="AN109" s="447">
        <v>1</v>
      </c>
      <c r="AO109" s="447">
        <v>6</v>
      </c>
      <c r="AP109" s="447" t="s">
        <v>446</v>
      </c>
      <c r="AQ109" s="447">
        <v>270.55295799999999</v>
      </c>
      <c r="AR109" s="447">
        <v>132756</v>
      </c>
      <c r="AS109" s="447">
        <v>111773</v>
      </c>
      <c r="AT109" s="447">
        <v>21.986000000000001</v>
      </c>
      <c r="AV109" s="448">
        <v>46128.761805555558</v>
      </c>
      <c r="AW109" s="449">
        <v>1</v>
      </c>
      <c r="AX109" s="450">
        <v>6</v>
      </c>
      <c r="AY109" s="450" t="s">
        <v>446</v>
      </c>
      <c r="AZ109" s="451">
        <v>272</v>
      </c>
      <c r="BB109" s="74" t="str">
        <f t="shared" si="32"/>
        <v>--</v>
      </c>
      <c r="BC109" s="11">
        <f t="shared" si="33"/>
        <v>270.55295799999999</v>
      </c>
      <c r="BF109" s="324"/>
      <c r="BH109" s="74" t="str">
        <f t="shared" si="35"/>
        <v>--</v>
      </c>
      <c r="BI109" s="313">
        <f t="shared" si="36"/>
        <v>272</v>
      </c>
      <c r="BL109" s="313"/>
      <c r="BQ109" s="305"/>
      <c r="BR109" s="11"/>
      <c r="BS109" s="11"/>
      <c r="BT109" s="11"/>
      <c r="CA109" s="314"/>
      <c r="CB109" s="311"/>
      <c r="CC109" s="312"/>
      <c r="CD109" s="11"/>
      <c r="CE109" s="11"/>
    </row>
    <row r="110" spans="2:83" x14ac:dyDescent="0.25">
      <c r="B110" s="129">
        <v>46128.780277777776</v>
      </c>
      <c r="C110" s="87">
        <v>850.92</v>
      </c>
      <c r="D110" s="290"/>
      <c r="E110" s="290"/>
      <c r="N110" s="621"/>
      <c r="O110" s="89">
        <v>46128</v>
      </c>
      <c r="P110" s="55">
        <v>0.77476851851851847</v>
      </c>
      <c r="Q110" s="87">
        <v>28.8</v>
      </c>
      <c r="R110" s="78" t="s">
        <v>14</v>
      </c>
      <c r="S110" s="87">
        <v>21.3</v>
      </c>
      <c r="T110" s="78" t="s">
        <v>45</v>
      </c>
      <c r="U110" s="608">
        <f t="shared" si="49"/>
        <v>18</v>
      </c>
      <c r="V110" s="609" t="str">
        <f t="shared" si="45"/>
        <v>-</v>
      </c>
      <c r="W110" s="609">
        <f t="shared" si="46"/>
        <v>21.3</v>
      </c>
      <c r="X110" s="609" t="str">
        <f t="shared" si="47"/>
        <v>-</v>
      </c>
      <c r="Y110" s="609" t="str">
        <f t="shared" si="48"/>
        <v>-</v>
      </c>
      <c r="AD110" s="615">
        <f t="shared" si="42"/>
        <v>46128.760416666664</v>
      </c>
      <c r="AE110" s="73">
        <f t="shared" si="43"/>
        <v>21.977</v>
      </c>
      <c r="AF110" s="608">
        <f t="shared" si="44"/>
        <v>18</v>
      </c>
      <c r="AG110" s="609" t="str">
        <f t="shared" si="38"/>
        <v>-</v>
      </c>
      <c r="AH110" s="609">
        <f t="shared" si="39"/>
        <v>21.977</v>
      </c>
      <c r="AI110" s="609" t="str">
        <f t="shared" si="40"/>
        <v>-</v>
      </c>
      <c r="AJ110" s="609" t="str">
        <f t="shared" si="41"/>
        <v>-</v>
      </c>
      <c r="AK110" s="247"/>
      <c r="AM110" s="446">
        <v>46128.761805555558</v>
      </c>
      <c r="AN110" s="447">
        <v>1</v>
      </c>
      <c r="AO110" s="447">
        <v>6</v>
      </c>
      <c r="AP110" s="447" t="s">
        <v>446</v>
      </c>
      <c r="AQ110" s="447">
        <v>269.93674399999998</v>
      </c>
      <c r="AR110" s="447">
        <v>133537</v>
      </c>
      <c r="AS110" s="447">
        <v>111154</v>
      </c>
      <c r="AT110" s="447">
        <v>21.989000000000001</v>
      </c>
      <c r="AV110" s="448">
        <v>46128.761805555558</v>
      </c>
      <c r="AW110" s="449">
        <v>1</v>
      </c>
      <c r="AX110" s="450">
        <v>6</v>
      </c>
      <c r="AY110" s="450" t="s">
        <v>446</v>
      </c>
      <c r="AZ110" s="451">
        <v>271</v>
      </c>
      <c r="BB110" s="74" t="str">
        <f t="shared" si="32"/>
        <v>--</v>
      </c>
      <c r="BC110" s="11">
        <f t="shared" si="33"/>
        <v>269.93674399999998</v>
      </c>
      <c r="BF110" s="324"/>
      <c r="BH110" s="74" t="str">
        <f t="shared" si="35"/>
        <v>--</v>
      </c>
      <c r="BI110" s="313">
        <f t="shared" si="36"/>
        <v>271</v>
      </c>
      <c r="BL110" s="313"/>
      <c r="BQ110" s="305"/>
      <c r="BR110" s="11"/>
      <c r="BS110" s="11"/>
      <c r="BT110" s="11"/>
      <c r="CA110" s="314"/>
      <c r="CB110" s="311"/>
      <c r="CC110" s="312"/>
      <c r="CD110" s="11"/>
      <c r="CE110" s="11"/>
    </row>
    <row r="111" spans="2:83" x14ac:dyDescent="0.25">
      <c r="B111" s="129">
        <v>46128.781319444446</v>
      </c>
      <c r="C111" s="87">
        <v>850.92</v>
      </c>
      <c r="D111" s="290"/>
      <c r="E111" s="290"/>
      <c r="N111" s="621"/>
      <c r="O111" s="89">
        <v>46128</v>
      </c>
      <c r="P111" s="55">
        <v>0.77546296296296291</v>
      </c>
      <c r="Q111" s="87">
        <v>28.7</v>
      </c>
      <c r="R111" s="78" t="s">
        <v>14</v>
      </c>
      <c r="S111" s="87">
        <v>21.25</v>
      </c>
      <c r="T111" s="78" t="s">
        <v>45</v>
      </c>
      <c r="U111" s="608">
        <f t="shared" si="49"/>
        <v>18</v>
      </c>
      <c r="V111" s="609" t="str">
        <f t="shared" si="45"/>
        <v>-</v>
      </c>
      <c r="W111" s="609">
        <f t="shared" si="46"/>
        <v>21.25</v>
      </c>
      <c r="X111" s="609" t="str">
        <f t="shared" si="47"/>
        <v>-</v>
      </c>
      <c r="Y111" s="609" t="str">
        <f t="shared" si="48"/>
        <v>-</v>
      </c>
      <c r="AD111" s="615">
        <f t="shared" si="42"/>
        <v>46128.761111111111</v>
      </c>
      <c r="AE111" s="73">
        <f t="shared" si="43"/>
        <v>21.981000000000002</v>
      </c>
      <c r="AF111" s="608">
        <f t="shared" si="44"/>
        <v>18</v>
      </c>
      <c r="AG111" s="609" t="str">
        <f t="shared" si="38"/>
        <v>-</v>
      </c>
      <c r="AH111" s="609">
        <f t="shared" si="39"/>
        <v>21.981000000000002</v>
      </c>
      <c r="AI111" s="609" t="str">
        <f t="shared" si="40"/>
        <v>-</v>
      </c>
      <c r="AJ111" s="609" t="str">
        <f t="shared" si="41"/>
        <v>-</v>
      </c>
      <c r="AK111" s="247"/>
      <c r="AM111" s="446">
        <v>46128.762499999997</v>
      </c>
      <c r="AN111" s="447">
        <v>1</v>
      </c>
      <c r="AO111" s="447">
        <v>6</v>
      </c>
      <c r="AP111" s="447" t="s">
        <v>446</v>
      </c>
      <c r="AQ111" s="447">
        <v>269.40239200000002</v>
      </c>
      <c r="AR111" s="447">
        <v>132761</v>
      </c>
      <c r="AS111" s="447">
        <v>111775</v>
      </c>
      <c r="AT111" s="447">
        <v>21.992999999999999</v>
      </c>
      <c r="AV111" s="448">
        <v>46128.762499999997</v>
      </c>
      <c r="AW111" s="449">
        <v>1</v>
      </c>
      <c r="AX111" s="450">
        <v>6</v>
      </c>
      <c r="AY111" s="450" t="s">
        <v>446</v>
      </c>
      <c r="AZ111" s="451">
        <v>271</v>
      </c>
      <c r="BB111" s="74" t="str">
        <f t="shared" si="32"/>
        <v>--</v>
      </c>
      <c r="BC111" s="11">
        <f t="shared" si="33"/>
        <v>269.40239200000002</v>
      </c>
      <c r="BF111" s="324"/>
      <c r="BH111" s="74" t="str">
        <f t="shared" si="35"/>
        <v>--</v>
      </c>
      <c r="BI111" s="313">
        <f t="shared" si="36"/>
        <v>271</v>
      </c>
      <c r="BL111" s="313"/>
      <c r="BQ111" s="305"/>
      <c r="BR111" s="11"/>
      <c r="BS111" s="11"/>
      <c r="BT111" s="11"/>
      <c r="CA111" s="314"/>
      <c r="CB111" s="311"/>
      <c r="CC111" s="312"/>
      <c r="CD111" s="11"/>
      <c r="CE111" s="11"/>
    </row>
    <row r="112" spans="2:83" x14ac:dyDescent="0.25">
      <c r="B112" s="129">
        <v>46128.782361111109</v>
      </c>
      <c r="C112" s="87">
        <v>850.91</v>
      </c>
      <c r="D112" s="290"/>
      <c r="E112" s="290"/>
      <c r="N112" s="621"/>
      <c r="O112" s="89">
        <v>46128</v>
      </c>
      <c r="P112" s="55">
        <v>0.77615740740740746</v>
      </c>
      <c r="Q112" s="87">
        <v>28.4</v>
      </c>
      <c r="R112" s="78" t="s">
        <v>14</v>
      </c>
      <c r="S112" s="87">
        <v>21.2</v>
      </c>
      <c r="T112" s="78" t="s">
        <v>45</v>
      </c>
      <c r="U112" s="608">
        <f t="shared" si="49"/>
        <v>18</v>
      </c>
      <c r="V112" s="609" t="str">
        <f t="shared" si="45"/>
        <v>-</v>
      </c>
      <c r="W112" s="609">
        <f t="shared" si="46"/>
        <v>21.2</v>
      </c>
      <c r="X112" s="609" t="str">
        <f t="shared" si="47"/>
        <v>-</v>
      </c>
      <c r="Y112" s="609" t="str">
        <f t="shared" si="48"/>
        <v>-</v>
      </c>
      <c r="AD112" s="615">
        <f t="shared" si="42"/>
        <v>46128.761805555558</v>
      </c>
      <c r="AE112" s="73">
        <f t="shared" si="43"/>
        <v>21.986000000000001</v>
      </c>
      <c r="AF112" s="608">
        <f t="shared" si="44"/>
        <v>18</v>
      </c>
      <c r="AG112" s="609" t="str">
        <f t="shared" si="38"/>
        <v>-</v>
      </c>
      <c r="AH112" s="609">
        <f t="shared" si="39"/>
        <v>21.986000000000001</v>
      </c>
      <c r="AI112" s="609" t="str">
        <f t="shared" si="40"/>
        <v>-</v>
      </c>
      <c r="AJ112" s="609" t="str">
        <f t="shared" si="41"/>
        <v>-</v>
      </c>
      <c r="AK112" s="247"/>
      <c r="AM112" s="446">
        <v>46128.762499999997</v>
      </c>
      <c r="AN112" s="447">
        <v>1</v>
      </c>
      <c r="AO112" s="447">
        <v>6</v>
      </c>
      <c r="AP112" s="447" t="s">
        <v>446</v>
      </c>
      <c r="AQ112" s="447">
        <v>269.18057700000003</v>
      </c>
      <c r="AR112" s="447">
        <v>133539</v>
      </c>
      <c r="AS112" s="447">
        <v>111157</v>
      </c>
      <c r="AT112" s="447">
        <v>21.995999999999999</v>
      </c>
      <c r="AV112" s="448">
        <v>46128.762499999997</v>
      </c>
      <c r="AW112" s="449">
        <v>1</v>
      </c>
      <c r="AX112" s="450">
        <v>6</v>
      </c>
      <c r="AY112" s="450" t="s">
        <v>446</v>
      </c>
      <c r="AZ112" s="451">
        <v>271</v>
      </c>
      <c r="BB112" s="74" t="str">
        <f t="shared" si="32"/>
        <v>--</v>
      </c>
      <c r="BC112" s="11">
        <f t="shared" si="33"/>
        <v>269.18057700000003</v>
      </c>
      <c r="BF112" s="324"/>
      <c r="BH112" s="74" t="str">
        <f t="shared" si="35"/>
        <v>--</v>
      </c>
      <c r="BI112" s="313">
        <f t="shared" si="36"/>
        <v>271</v>
      </c>
      <c r="BL112" s="313"/>
      <c r="BQ112" s="305"/>
      <c r="BR112" s="11"/>
      <c r="BS112" s="11"/>
      <c r="BT112" s="11"/>
      <c r="CA112" s="314"/>
      <c r="CB112" s="311"/>
      <c r="CC112" s="312"/>
      <c r="CD112" s="11"/>
      <c r="CE112" s="11"/>
    </row>
    <row r="113" spans="2:83" x14ac:dyDescent="0.25">
      <c r="B113" s="129">
        <v>46128.783402777779</v>
      </c>
      <c r="C113" s="87">
        <v>850.92</v>
      </c>
      <c r="D113" s="290"/>
      <c r="E113" s="290"/>
      <c r="N113" s="621"/>
      <c r="O113" s="89">
        <v>46128</v>
      </c>
      <c r="P113" s="55">
        <v>0.7768518518518519</v>
      </c>
      <c r="Q113" s="87">
        <v>28.2</v>
      </c>
      <c r="R113" s="78" t="s">
        <v>14</v>
      </c>
      <c r="S113" s="87">
        <v>21.15</v>
      </c>
      <c r="T113" s="78" t="s">
        <v>45</v>
      </c>
      <c r="U113" s="608">
        <f t="shared" si="49"/>
        <v>18</v>
      </c>
      <c r="V113" s="609" t="str">
        <f t="shared" si="45"/>
        <v>-</v>
      </c>
      <c r="W113" s="609">
        <f t="shared" si="46"/>
        <v>21.15</v>
      </c>
      <c r="X113" s="609" t="str">
        <f t="shared" si="47"/>
        <v>-</v>
      </c>
      <c r="Y113" s="609" t="str">
        <f t="shared" si="48"/>
        <v>-</v>
      </c>
      <c r="AD113" s="615">
        <f t="shared" si="42"/>
        <v>46128.761805555558</v>
      </c>
      <c r="AE113" s="73">
        <f t="shared" si="43"/>
        <v>21.989000000000001</v>
      </c>
      <c r="AF113" s="608">
        <f t="shared" si="44"/>
        <v>18</v>
      </c>
      <c r="AG113" s="609" t="str">
        <f t="shared" si="38"/>
        <v>-</v>
      </c>
      <c r="AH113" s="609">
        <f t="shared" si="39"/>
        <v>21.989000000000001</v>
      </c>
      <c r="AI113" s="609" t="str">
        <f t="shared" si="40"/>
        <v>-</v>
      </c>
      <c r="AJ113" s="609" t="str">
        <f t="shared" si="41"/>
        <v>-</v>
      </c>
      <c r="AK113" s="247"/>
      <c r="AM113" s="446">
        <v>46128.763194444444</v>
      </c>
      <c r="AN113" s="447">
        <v>1</v>
      </c>
      <c r="AO113" s="447">
        <v>6</v>
      </c>
      <c r="AP113" s="447" t="s">
        <v>446</v>
      </c>
      <c r="AQ113" s="447">
        <v>269.02143699999999</v>
      </c>
      <c r="AR113" s="447">
        <v>132783</v>
      </c>
      <c r="AS113" s="447">
        <v>111793</v>
      </c>
      <c r="AT113" s="447">
        <v>21.998000000000001</v>
      </c>
      <c r="AV113" s="448">
        <v>46128.763194444444</v>
      </c>
      <c r="AW113" s="449">
        <v>1</v>
      </c>
      <c r="AX113" s="450">
        <v>6</v>
      </c>
      <c r="AY113" s="450" t="s">
        <v>446</v>
      </c>
      <c r="AZ113" s="451">
        <v>271</v>
      </c>
      <c r="BB113" s="74" t="str">
        <f t="shared" si="32"/>
        <v>--</v>
      </c>
      <c r="BC113" s="11">
        <f t="shared" si="33"/>
        <v>269.02143699999999</v>
      </c>
      <c r="BF113" s="324"/>
      <c r="BH113" s="74" t="str">
        <f t="shared" si="35"/>
        <v>--</v>
      </c>
      <c r="BI113" s="313">
        <f t="shared" si="36"/>
        <v>271</v>
      </c>
      <c r="BL113" s="313"/>
      <c r="BQ113" s="305"/>
      <c r="BR113" s="11"/>
      <c r="BS113" s="11"/>
      <c r="BT113" s="11"/>
      <c r="CA113" s="314"/>
      <c r="CB113" s="311"/>
      <c r="CC113" s="312"/>
      <c r="CD113" s="11"/>
      <c r="CE113" s="11"/>
    </row>
    <row r="114" spans="2:83" x14ac:dyDescent="0.25">
      <c r="B114" s="129">
        <v>46128.784444444442</v>
      </c>
      <c r="C114" s="87">
        <v>850.93</v>
      </c>
      <c r="D114" s="290"/>
      <c r="E114" s="290"/>
      <c r="N114" s="621"/>
      <c r="O114" s="89">
        <v>46128</v>
      </c>
      <c r="P114" s="55">
        <v>0.77754629629629635</v>
      </c>
      <c r="Q114" s="87">
        <v>27.9</v>
      </c>
      <c r="R114" s="78" t="s">
        <v>14</v>
      </c>
      <c r="S114" s="87">
        <v>21.15</v>
      </c>
      <c r="T114" s="78" t="s">
        <v>45</v>
      </c>
      <c r="U114" s="608">
        <f t="shared" si="49"/>
        <v>18</v>
      </c>
      <c r="V114" s="609" t="str">
        <f t="shared" si="45"/>
        <v>-</v>
      </c>
      <c r="W114" s="609">
        <f t="shared" si="46"/>
        <v>21.15</v>
      </c>
      <c r="X114" s="609" t="str">
        <f t="shared" si="47"/>
        <v>-</v>
      </c>
      <c r="Y114" s="609" t="str">
        <f t="shared" si="48"/>
        <v>-</v>
      </c>
      <c r="AD114" s="615">
        <f t="shared" si="42"/>
        <v>46128.762499999997</v>
      </c>
      <c r="AE114" s="73">
        <f t="shared" si="43"/>
        <v>21.992999999999999</v>
      </c>
      <c r="AF114" s="608">
        <f t="shared" si="44"/>
        <v>18</v>
      </c>
      <c r="AG114" s="609" t="str">
        <f t="shared" si="38"/>
        <v>-</v>
      </c>
      <c r="AH114" s="609">
        <f t="shared" si="39"/>
        <v>21.992999999999999</v>
      </c>
      <c r="AI114" s="609" t="str">
        <f t="shared" si="40"/>
        <v>-</v>
      </c>
      <c r="AJ114" s="609" t="str">
        <f t="shared" si="41"/>
        <v>-</v>
      </c>
      <c r="AK114" s="247"/>
      <c r="AM114" s="446">
        <v>46128.763888888891</v>
      </c>
      <c r="AN114" s="447">
        <v>1</v>
      </c>
      <c r="AO114" s="447">
        <v>6</v>
      </c>
      <c r="AP114" s="447">
        <v>0</v>
      </c>
      <c r="AQ114" s="447">
        <v>268.70088900000002</v>
      </c>
      <c r="AR114" s="447">
        <v>133573</v>
      </c>
      <c r="AS114" s="447">
        <v>111187</v>
      </c>
      <c r="AT114" s="447">
        <v>21.998999999999999</v>
      </c>
      <c r="AV114" s="448">
        <v>46128.763888888891</v>
      </c>
      <c r="AW114" s="449">
        <v>1</v>
      </c>
      <c r="AX114" s="450">
        <v>6</v>
      </c>
      <c r="AY114" s="450">
        <v>0</v>
      </c>
      <c r="AZ114" s="451">
        <v>270</v>
      </c>
      <c r="BB114" s="74">
        <f t="shared" si="32"/>
        <v>60</v>
      </c>
      <c r="BC114" s="11">
        <f t="shared" si="33"/>
        <v>268.70088900000002</v>
      </c>
      <c r="BF114" s="324"/>
      <c r="BH114" s="74">
        <f t="shared" si="35"/>
        <v>60</v>
      </c>
      <c r="BI114" s="313">
        <f t="shared" si="36"/>
        <v>270</v>
      </c>
      <c r="BL114" s="313"/>
      <c r="BQ114" s="305"/>
      <c r="BR114" s="11"/>
      <c r="BS114" s="11"/>
      <c r="BT114" s="11"/>
      <c r="CA114" s="314"/>
      <c r="CB114" s="311"/>
      <c r="CC114" s="312"/>
      <c r="CD114" s="11"/>
      <c r="CE114" s="11"/>
    </row>
    <row r="115" spans="2:83" x14ac:dyDescent="0.25">
      <c r="B115" s="129">
        <v>46128.785486111112</v>
      </c>
      <c r="C115" s="87">
        <v>850.96</v>
      </c>
      <c r="D115" s="290"/>
      <c r="E115" s="290"/>
      <c r="N115" s="621"/>
      <c r="O115" s="89">
        <v>46128</v>
      </c>
      <c r="P115" s="55">
        <v>0.77824074074074079</v>
      </c>
      <c r="Q115" s="87">
        <v>27.8</v>
      </c>
      <c r="R115" s="78" t="s">
        <v>14</v>
      </c>
      <c r="S115" s="87">
        <v>21.15</v>
      </c>
      <c r="T115" s="78" t="s">
        <v>45</v>
      </c>
      <c r="U115" s="608">
        <f t="shared" si="49"/>
        <v>18</v>
      </c>
      <c r="V115" s="609" t="str">
        <f t="shared" si="45"/>
        <v>-</v>
      </c>
      <c r="W115" s="609">
        <f t="shared" si="46"/>
        <v>21.15</v>
      </c>
      <c r="X115" s="609" t="str">
        <f t="shared" si="47"/>
        <v>-</v>
      </c>
      <c r="Y115" s="609" t="str">
        <f t="shared" si="48"/>
        <v>-</v>
      </c>
      <c r="AD115" s="615">
        <f t="shared" si="42"/>
        <v>46128.762499999997</v>
      </c>
      <c r="AE115" s="73">
        <f t="shared" si="43"/>
        <v>21.995999999999999</v>
      </c>
      <c r="AF115" s="608">
        <f t="shared" si="44"/>
        <v>18</v>
      </c>
      <c r="AG115" s="609" t="str">
        <f t="shared" si="38"/>
        <v>-</v>
      </c>
      <c r="AH115" s="609">
        <f t="shared" si="39"/>
        <v>21.995999999999999</v>
      </c>
      <c r="AI115" s="609" t="str">
        <f t="shared" si="40"/>
        <v>-</v>
      </c>
      <c r="AJ115" s="609" t="str">
        <f t="shared" si="41"/>
        <v>-</v>
      </c>
      <c r="AK115" s="247"/>
      <c r="AM115" s="446">
        <v>46128.763888888891</v>
      </c>
      <c r="AN115" s="447">
        <v>1</v>
      </c>
      <c r="AO115" s="447">
        <v>6</v>
      </c>
      <c r="AP115" s="447">
        <v>1</v>
      </c>
      <c r="AQ115" s="447">
        <v>268.37807700000002</v>
      </c>
      <c r="AR115" s="447">
        <v>132813</v>
      </c>
      <c r="AS115" s="447">
        <v>111817</v>
      </c>
      <c r="AT115" s="447">
        <v>21.998999999999999</v>
      </c>
      <c r="AV115" s="448">
        <v>46128.763888888891</v>
      </c>
      <c r="AW115" s="449">
        <v>1</v>
      </c>
      <c r="AX115" s="450">
        <v>6</v>
      </c>
      <c r="AY115" s="450">
        <v>1</v>
      </c>
      <c r="AZ115" s="451">
        <v>269</v>
      </c>
      <c r="BB115" s="74">
        <f t="shared" si="32"/>
        <v>61</v>
      </c>
      <c r="BC115" s="11">
        <f t="shared" si="33"/>
        <v>268.37807700000002</v>
      </c>
      <c r="BF115" s="324"/>
      <c r="BH115" s="74">
        <f t="shared" si="35"/>
        <v>61</v>
      </c>
      <c r="BI115" s="313">
        <f t="shared" si="36"/>
        <v>269</v>
      </c>
      <c r="BL115" s="313"/>
      <c r="BQ115" s="305"/>
      <c r="BR115" s="11"/>
      <c r="BS115" s="11"/>
      <c r="BT115" s="11"/>
      <c r="CA115" s="314"/>
      <c r="CB115" s="311"/>
      <c r="CC115" s="312"/>
      <c r="CD115" s="11"/>
      <c r="CE115" s="11"/>
    </row>
    <row r="116" spans="2:83" x14ac:dyDescent="0.25">
      <c r="B116" s="129">
        <v>46128.786527777775</v>
      </c>
      <c r="C116" s="87">
        <v>850.99</v>
      </c>
      <c r="D116" s="290"/>
      <c r="E116" s="290"/>
      <c r="N116" s="621"/>
      <c r="O116" s="89">
        <v>46128</v>
      </c>
      <c r="P116" s="55">
        <v>0.77893518518518523</v>
      </c>
      <c r="Q116" s="87">
        <v>27.7</v>
      </c>
      <c r="R116" s="78" t="s">
        <v>14</v>
      </c>
      <c r="S116" s="87">
        <v>21.1</v>
      </c>
      <c r="T116" s="78" t="s">
        <v>45</v>
      </c>
      <c r="U116" s="608">
        <f t="shared" si="49"/>
        <v>18</v>
      </c>
      <c r="V116" s="609" t="str">
        <f t="shared" si="45"/>
        <v>-</v>
      </c>
      <c r="W116" s="609">
        <f t="shared" si="46"/>
        <v>21.1</v>
      </c>
      <c r="X116" s="609" t="str">
        <f t="shared" si="47"/>
        <v>-</v>
      </c>
      <c r="Y116" s="609" t="str">
        <f t="shared" si="48"/>
        <v>-</v>
      </c>
      <c r="AD116" s="615">
        <f t="shared" si="42"/>
        <v>46128.763194444444</v>
      </c>
      <c r="AE116" s="73">
        <f t="shared" si="43"/>
        <v>21.998000000000001</v>
      </c>
      <c r="AF116" s="608">
        <f t="shared" si="44"/>
        <v>18</v>
      </c>
      <c r="AG116" s="609" t="str">
        <f t="shared" si="38"/>
        <v>-</v>
      </c>
      <c r="AH116" s="609">
        <f t="shared" si="39"/>
        <v>21.998000000000001</v>
      </c>
      <c r="AI116" s="609" t="str">
        <f t="shared" si="40"/>
        <v>-</v>
      </c>
      <c r="AJ116" s="609" t="str">
        <f t="shared" si="41"/>
        <v>-</v>
      </c>
      <c r="AK116" s="247"/>
      <c r="AM116" s="446">
        <v>46128.76458333333</v>
      </c>
      <c r="AN116" s="447">
        <v>1</v>
      </c>
      <c r="AO116" s="447">
        <v>6</v>
      </c>
      <c r="AP116" s="447">
        <v>2</v>
      </c>
      <c r="AQ116" s="447">
        <v>268.49051500000002</v>
      </c>
      <c r="AR116" s="447">
        <v>133583</v>
      </c>
      <c r="AS116" s="447">
        <v>111195</v>
      </c>
      <c r="AT116" s="447">
        <v>21.998000000000001</v>
      </c>
      <c r="AV116" s="448">
        <v>46128.76458333333</v>
      </c>
      <c r="AW116" s="449">
        <v>1</v>
      </c>
      <c r="AX116" s="450">
        <v>6</v>
      </c>
      <c r="AY116" s="450">
        <v>2</v>
      </c>
      <c r="AZ116" s="451">
        <v>269</v>
      </c>
      <c r="BB116" s="74">
        <f t="shared" si="32"/>
        <v>62</v>
      </c>
      <c r="BC116" s="11">
        <f t="shared" si="33"/>
        <v>268.49051500000002</v>
      </c>
      <c r="BF116" s="324"/>
      <c r="BH116" s="74">
        <f t="shared" si="35"/>
        <v>62</v>
      </c>
      <c r="BI116" s="313">
        <f t="shared" si="36"/>
        <v>269</v>
      </c>
      <c r="BL116" s="313"/>
      <c r="BQ116" s="305"/>
      <c r="BR116" s="11"/>
      <c r="BS116" s="11"/>
      <c r="BT116" s="11"/>
      <c r="CA116" s="314"/>
      <c r="CB116" s="311"/>
      <c r="CC116" s="312"/>
      <c r="CD116" s="11"/>
      <c r="CE116" s="11"/>
    </row>
    <row r="117" spans="2:83" x14ac:dyDescent="0.25">
      <c r="B117" s="129">
        <v>46128.787569444445</v>
      </c>
      <c r="C117" s="87">
        <v>850.99</v>
      </c>
      <c r="D117" s="290"/>
      <c r="E117" s="290"/>
      <c r="N117" s="621"/>
      <c r="O117" s="89">
        <v>46128</v>
      </c>
      <c r="P117" s="55">
        <v>0.77962962962962967</v>
      </c>
      <c r="Q117" s="87">
        <v>27.6</v>
      </c>
      <c r="R117" s="78" t="s">
        <v>14</v>
      </c>
      <c r="S117" s="87">
        <v>21.1</v>
      </c>
      <c r="T117" s="78" t="s">
        <v>45</v>
      </c>
      <c r="U117" s="608">
        <f t="shared" si="49"/>
        <v>18</v>
      </c>
      <c r="V117" s="609" t="str">
        <f t="shared" si="45"/>
        <v>-</v>
      </c>
      <c r="W117" s="609">
        <f t="shared" si="46"/>
        <v>21.1</v>
      </c>
      <c r="X117" s="609" t="str">
        <f t="shared" si="47"/>
        <v>-</v>
      </c>
      <c r="Y117" s="609" t="str">
        <f t="shared" si="48"/>
        <v>-</v>
      </c>
      <c r="AD117" s="615">
        <f t="shared" si="42"/>
        <v>46128.763888888891</v>
      </c>
      <c r="AE117" s="73">
        <f t="shared" si="43"/>
        <v>21.998999999999999</v>
      </c>
      <c r="AF117" s="608">
        <f t="shared" si="44"/>
        <v>18</v>
      </c>
      <c r="AG117" s="609" t="str">
        <f t="shared" si="38"/>
        <v>-</v>
      </c>
      <c r="AH117" s="609">
        <f t="shared" si="39"/>
        <v>21.998999999999999</v>
      </c>
      <c r="AI117" s="609" t="str">
        <f t="shared" si="40"/>
        <v>-</v>
      </c>
      <c r="AJ117" s="609" t="str">
        <f t="shared" si="41"/>
        <v>-</v>
      </c>
      <c r="AK117" s="247"/>
      <c r="AM117" s="446">
        <v>46128.76458333333</v>
      </c>
      <c r="AN117" s="447">
        <v>1</v>
      </c>
      <c r="AO117" s="447">
        <v>6</v>
      </c>
      <c r="AP117" s="447">
        <v>3</v>
      </c>
      <c r="AQ117" s="447">
        <v>268.21632199999999</v>
      </c>
      <c r="AR117" s="447">
        <v>132832</v>
      </c>
      <c r="AS117" s="447">
        <v>111832</v>
      </c>
      <c r="AT117" s="447">
        <v>21.998000000000001</v>
      </c>
      <c r="AV117" s="448">
        <v>46128.76458333333</v>
      </c>
      <c r="AW117" s="449">
        <v>1</v>
      </c>
      <c r="AX117" s="450">
        <v>6</v>
      </c>
      <c r="AY117" s="450">
        <v>3</v>
      </c>
      <c r="AZ117" s="451">
        <v>269</v>
      </c>
      <c r="BB117" s="74">
        <f t="shared" si="32"/>
        <v>63</v>
      </c>
      <c r="BC117" s="11">
        <f t="shared" si="33"/>
        <v>268.21632199999999</v>
      </c>
      <c r="BF117" s="324"/>
      <c r="BH117" s="74">
        <f t="shared" si="35"/>
        <v>63</v>
      </c>
      <c r="BI117" s="313">
        <f t="shared" si="36"/>
        <v>269</v>
      </c>
      <c r="BL117" s="313"/>
      <c r="BQ117" s="305"/>
      <c r="BR117" s="11"/>
      <c r="BS117" s="11"/>
      <c r="BT117" s="11"/>
      <c r="CA117" s="314"/>
      <c r="CB117" s="311"/>
      <c r="CC117" s="312"/>
      <c r="CD117" s="11"/>
      <c r="CE117" s="11"/>
    </row>
    <row r="118" spans="2:83" x14ac:dyDescent="0.25">
      <c r="B118" s="129">
        <v>46128.788611111115</v>
      </c>
      <c r="C118" s="87">
        <v>851.01</v>
      </c>
      <c r="D118" s="290"/>
      <c r="E118" s="290"/>
      <c r="N118" s="621"/>
      <c r="O118" s="89">
        <v>46128</v>
      </c>
      <c r="P118" s="55">
        <v>0.78032407407407411</v>
      </c>
      <c r="Q118" s="87">
        <v>27.6</v>
      </c>
      <c r="R118" s="78" t="s">
        <v>14</v>
      </c>
      <c r="S118" s="87">
        <v>21.05</v>
      </c>
      <c r="T118" s="78" t="s">
        <v>45</v>
      </c>
      <c r="U118" s="608">
        <f t="shared" si="49"/>
        <v>18</v>
      </c>
      <c r="V118" s="609" t="str">
        <f t="shared" si="45"/>
        <v>-</v>
      </c>
      <c r="W118" s="609">
        <f t="shared" si="46"/>
        <v>21.05</v>
      </c>
      <c r="X118" s="609" t="str">
        <f t="shared" si="47"/>
        <v>-</v>
      </c>
      <c r="Y118" s="609" t="str">
        <f t="shared" si="48"/>
        <v>-</v>
      </c>
      <c r="AD118" s="615">
        <f t="shared" si="42"/>
        <v>46128.763888888891</v>
      </c>
      <c r="AE118" s="73">
        <f t="shared" si="43"/>
        <v>21.998999999999999</v>
      </c>
      <c r="AF118" s="608">
        <f t="shared" si="44"/>
        <v>18</v>
      </c>
      <c r="AG118" s="609" t="str">
        <f t="shared" si="38"/>
        <v>-</v>
      </c>
      <c r="AH118" s="609">
        <f t="shared" si="39"/>
        <v>21.998999999999999</v>
      </c>
      <c r="AI118" s="609" t="str">
        <f t="shared" si="40"/>
        <v>-</v>
      </c>
      <c r="AJ118" s="609" t="str">
        <f t="shared" si="41"/>
        <v>-</v>
      </c>
      <c r="AK118" s="247"/>
      <c r="AM118" s="446">
        <v>46128.765277777777</v>
      </c>
      <c r="AN118" s="447">
        <v>1</v>
      </c>
      <c r="AO118" s="447">
        <v>6</v>
      </c>
      <c r="AP118" s="447">
        <v>4</v>
      </c>
      <c r="AQ118" s="447">
        <v>268.25424099999998</v>
      </c>
      <c r="AR118" s="447">
        <v>133601</v>
      </c>
      <c r="AS118" s="447">
        <v>111210</v>
      </c>
      <c r="AT118" s="447">
        <v>21.995999999999999</v>
      </c>
      <c r="AV118" s="448">
        <v>46128.765277777777</v>
      </c>
      <c r="AW118" s="449">
        <v>1</v>
      </c>
      <c r="AX118" s="450">
        <v>6</v>
      </c>
      <c r="AY118" s="450">
        <v>4</v>
      </c>
      <c r="AZ118" s="451">
        <v>269</v>
      </c>
      <c r="BB118" s="74">
        <f t="shared" si="32"/>
        <v>64</v>
      </c>
      <c r="BC118" s="11">
        <f t="shared" si="33"/>
        <v>268.25424099999998</v>
      </c>
      <c r="BF118" s="324"/>
      <c r="BH118" s="74">
        <f t="shared" si="35"/>
        <v>64</v>
      </c>
      <c r="BI118" s="313">
        <f t="shared" si="36"/>
        <v>269</v>
      </c>
      <c r="BL118" s="313"/>
      <c r="BQ118" s="305"/>
      <c r="BR118" s="11"/>
      <c r="BS118" s="11"/>
      <c r="BT118" s="11"/>
      <c r="CA118" s="314"/>
      <c r="CB118" s="311"/>
      <c r="CC118" s="312"/>
      <c r="CD118" s="11"/>
      <c r="CE118" s="11"/>
    </row>
    <row r="119" spans="2:83" x14ac:dyDescent="0.25">
      <c r="B119" s="129">
        <v>46128.789652777778</v>
      </c>
      <c r="C119" s="87">
        <v>851.02</v>
      </c>
      <c r="D119" s="290"/>
      <c r="E119" s="290"/>
      <c r="N119" s="621"/>
      <c r="O119" s="89">
        <v>46128</v>
      </c>
      <c r="P119" s="55">
        <v>0.78101851851851856</v>
      </c>
      <c r="Q119" s="87">
        <v>27.6</v>
      </c>
      <c r="R119" s="78" t="s">
        <v>14</v>
      </c>
      <c r="S119" s="87">
        <v>21</v>
      </c>
      <c r="T119" s="78" t="s">
        <v>45</v>
      </c>
      <c r="U119" s="608">
        <f t="shared" si="49"/>
        <v>18</v>
      </c>
      <c r="V119" s="609" t="str">
        <f t="shared" si="45"/>
        <v>-</v>
      </c>
      <c r="W119" s="609">
        <f t="shared" si="46"/>
        <v>21</v>
      </c>
      <c r="X119" s="609" t="str">
        <f t="shared" si="47"/>
        <v>-</v>
      </c>
      <c r="Y119" s="609" t="str">
        <f t="shared" si="48"/>
        <v>-</v>
      </c>
      <c r="AD119" s="615">
        <f t="shared" si="42"/>
        <v>46128.76458333333</v>
      </c>
      <c r="AE119" s="73">
        <f t="shared" si="43"/>
        <v>21.998000000000001</v>
      </c>
      <c r="AF119" s="608">
        <f t="shared" si="44"/>
        <v>18</v>
      </c>
      <c r="AG119" s="609" t="str">
        <f t="shared" si="38"/>
        <v>-</v>
      </c>
      <c r="AH119" s="609">
        <f t="shared" si="39"/>
        <v>21.998000000000001</v>
      </c>
      <c r="AI119" s="609" t="str">
        <f t="shared" si="40"/>
        <v>-</v>
      </c>
      <c r="AJ119" s="609" t="str">
        <f t="shared" si="41"/>
        <v>-</v>
      </c>
      <c r="AK119" s="247"/>
      <c r="AM119" s="446">
        <v>46128.765972222223</v>
      </c>
      <c r="AN119" s="447">
        <v>1</v>
      </c>
      <c r="AO119" s="447">
        <v>6</v>
      </c>
      <c r="AP119" s="447">
        <v>5</v>
      </c>
      <c r="AQ119" s="447">
        <v>267.94851899999998</v>
      </c>
      <c r="AR119" s="447">
        <v>132850</v>
      </c>
      <c r="AS119" s="447">
        <v>111846</v>
      </c>
      <c r="AT119" s="447">
        <v>21.994</v>
      </c>
      <c r="AV119" s="448">
        <v>46128.765972222223</v>
      </c>
      <c r="AW119" s="449">
        <v>1</v>
      </c>
      <c r="AX119" s="450">
        <v>6</v>
      </c>
      <c r="AY119" s="450">
        <v>5</v>
      </c>
      <c r="AZ119" s="451">
        <v>269</v>
      </c>
      <c r="BB119" s="74">
        <f t="shared" si="32"/>
        <v>65</v>
      </c>
      <c r="BC119" s="11">
        <f t="shared" si="33"/>
        <v>267.94851899999998</v>
      </c>
      <c r="BF119" s="324"/>
      <c r="BH119" s="74">
        <f t="shared" si="35"/>
        <v>65</v>
      </c>
      <c r="BI119" s="313">
        <f t="shared" si="36"/>
        <v>269</v>
      </c>
      <c r="BL119" s="313"/>
      <c r="BQ119" s="305"/>
      <c r="BR119" s="11"/>
      <c r="BS119" s="11"/>
      <c r="BT119" s="11"/>
      <c r="CA119" s="314"/>
      <c r="CB119" s="311"/>
      <c r="CC119" s="312"/>
      <c r="CD119" s="11"/>
      <c r="CE119" s="11"/>
    </row>
    <row r="120" spans="2:83" x14ac:dyDescent="0.25">
      <c r="B120" s="129">
        <v>46128.790694444448</v>
      </c>
      <c r="C120" s="87">
        <v>851.03</v>
      </c>
      <c r="D120" s="290"/>
      <c r="E120" s="290"/>
      <c r="N120" s="621"/>
      <c r="O120" s="89">
        <v>46128</v>
      </c>
      <c r="P120" s="55">
        <v>0.781712962962963</v>
      </c>
      <c r="Q120" s="87">
        <v>27.6</v>
      </c>
      <c r="R120" s="78" t="s">
        <v>14</v>
      </c>
      <c r="S120" s="87">
        <v>21.1</v>
      </c>
      <c r="T120" s="78" t="s">
        <v>45</v>
      </c>
      <c r="U120" s="608">
        <f t="shared" si="49"/>
        <v>18</v>
      </c>
      <c r="V120" s="609" t="str">
        <f t="shared" si="45"/>
        <v>-</v>
      </c>
      <c r="W120" s="609">
        <f t="shared" si="46"/>
        <v>21.1</v>
      </c>
      <c r="X120" s="609" t="str">
        <f t="shared" si="47"/>
        <v>-</v>
      </c>
      <c r="Y120" s="609" t="str">
        <f t="shared" si="48"/>
        <v>-</v>
      </c>
      <c r="AD120" s="615">
        <f t="shared" si="42"/>
        <v>46128.76458333333</v>
      </c>
      <c r="AE120" s="73">
        <f t="shared" si="43"/>
        <v>21.998000000000001</v>
      </c>
      <c r="AF120" s="608">
        <f t="shared" si="44"/>
        <v>18</v>
      </c>
      <c r="AG120" s="609" t="str">
        <f t="shared" si="38"/>
        <v>-</v>
      </c>
      <c r="AH120" s="609">
        <f t="shared" si="39"/>
        <v>21.998000000000001</v>
      </c>
      <c r="AI120" s="609" t="str">
        <f t="shared" si="40"/>
        <v>-</v>
      </c>
      <c r="AJ120" s="609" t="str">
        <f t="shared" si="41"/>
        <v>-</v>
      </c>
      <c r="AK120" s="247"/>
      <c r="AM120" s="446">
        <v>46128.765972222223</v>
      </c>
      <c r="AN120" s="447">
        <v>1</v>
      </c>
      <c r="AO120" s="447">
        <v>6</v>
      </c>
      <c r="AP120" s="447">
        <v>6</v>
      </c>
      <c r="AQ120" s="447">
        <v>268.10510499999998</v>
      </c>
      <c r="AR120" s="447">
        <v>133604</v>
      </c>
      <c r="AS120" s="447">
        <v>111212</v>
      </c>
      <c r="AT120" s="447">
        <v>21.991</v>
      </c>
      <c r="AV120" s="448">
        <v>46128.765972222223</v>
      </c>
      <c r="AW120" s="449">
        <v>1</v>
      </c>
      <c r="AX120" s="450">
        <v>6</v>
      </c>
      <c r="AY120" s="450">
        <v>6</v>
      </c>
      <c r="AZ120" s="451">
        <v>269</v>
      </c>
      <c r="BB120" s="74">
        <f t="shared" si="32"/>
        <v>66</v>
      </c>
      <c r="BC120" s="11">
        <f t="shared" si="33"/>
        <v>268.10510499999998</v>
      </c>
      <c r="BF120" s="324"/>
      <c r="BH120" s="74">
        <f t="shared" si="35"/>
        <v>66</v>
      </c>
      <c r="BI120" s="313">
        <f t="shared" si="36"/>
        <v>269</v>
      </c>
      <c r="BL120" s="313"/>
      <c r="BQ120" s="305"/>
      <c r="BR120" s="11"/>
      <c r="BS120" s="11"/>
      <c r="BT120" s="11"/>
      <c r="CA120" s="314"/>
      <c r="CB120" s="311"/>
      <c r="CC120" s="312"/>
      <c r="CD120" s="11"/>
      <c r="CE120" s="11"/>
    </row>
    <row r="121" spans="2:83" x14ac:dyDescent="0.25">
      <c r="B121" s="129">
        <v>46128.79173611111</v>
      </c>
      <c r="C121" s="87">
        <v>851.05</v>
      </c>
      <c r="D121" s="290"/>
      <c r="E121" s="290"/>
      <c r="N121" s="621"/>
      <c r="O121" s="89">
        <v>46128</v>
      </c>
      <c r="P121" s="55">
        <v>0.78240740740740744</v>
      </c>
      <c r="Q121" s="87">
        <v>27.8</v>
      </c>
      <c r="R121" s="78" t="s">
        <v>14</v>
      </c>
      <c r="S121" s="87">
        <v>21.2</v>
      </c>
      <c r="T121" s="78" t="s">
        <v>45</v>
      </c>
      <c r="U121" s="608">
        <f t="shared" si="49"/>
        <v>18</v>
      </c>
      <c r="V121" s="609" t="str">
        <f t="shared" si="45"/>
        <v>-</v>
      </c>
      <c r="W121" s="609">
        <f t="shared" si="46"/>
        <v>21.2</v>
      </c>
      <c r="X121" s="609" t="str">
        <f t="shared" si="47"/>
        <v>-</v>
      </c>
      <c r="Y121" s="609" t="str">
        <f t="shared" si="48"/>
        <v>-</v>
      </c>
      <c r="AD121" s="615">
        <f t="shared" si="42"/>
        <v>46128.765277777777</v>
      </c>
      <c r="AE121" s="73">
        <f t="shared" si="43"/>
        <v>21.995999999999999</v>
      </c>
      <c r="AF121" s="608">
        <f t="shared" si="44"/>
        <v>18</v>
      </c>
      <c r="AG121" s="609" t="str">
        <f t="shared" si="38"/>
        <v>-</v>
      </c>
      <c r="AH121" s="609">
        <f t="shared" si="39"/>
        <v>21.995999999999999</v>
      </c>
      <c r="AI121" s="609" t="str">
        <f t="shared" si="40"/>
        <v>-</v>
      </c>
      <c r="AJ121" s="609" t="str">
        <f t="shared" si="41"/>
        <v>-</v>
      </c>
      <c r="AK121" s="247"/>
      <c r="AM121" s="446">
        <v>46128.76666666667</v>
      </c>
      <c r="AN121" s="447">
        <v>1</v>
      </c>
      <c r="AO121" s="447">
        <v>6</v>
      </c>
      <c r="AP121" s="447">
        <v>7</v>
      </c>
      <c r="AQ121" s="447">
        <v>267.99953699999998</v>
      </c>
      <c r="AR121" s="447">
        <v>132855</v>
      </c>
      <c r="AS121" s="447">
        <v>111850</v>
      </c>
      <c r="AT121" s="447">
        <v>21.986999999999998</v>
      </c>
      <c r="AV121" s="448">
        <v>46128.76666666667</v>
      </c>
      <c r="AW121" s="449">
        <v>1</v>
      </c>
      <c r="AX121" s="450">
        <v>6</v>
      </c>
      <c r="AY121" s="450">
        <v>7</v>
      </c>
      <c r="AZ121" s="451">
        <v>269</v>
      </c>
      <c r="BB121" s="74">
        <f t="shared" si="32"/>
        <v>67</v>
      </c>
      <c r="BC121" s="11">
        <f t="shared" si="33"/>
        <v>267.99953699999998</v>
      </c>
      <c r="BF121" s="324"/>
      <c r="BH121" s="74">
        <f t="shared" si="35"/>
        <v>67</v>
      </c>
      <c r="BI121" s="313">
        <f t="shared" si="36"/>
        <v>269</v>
      </c>
      <c r="BL121" s="313"/>
      <c r="BQ121" s="305"/>
      <c r="BR121" s="11"/>
      <c r="BS121" s="11"/>
      <c r="BT121" s="11"/>
      <c r="CA121" s="314"/>
      <c r="CB121" s="311"/>
      <c r="CC121" s="312"/>
      <c r="CD121" s="11"/>
      <c r="CE121" s="11"/>
    </row>
    <row r="122" spans="2:83" x14ac:dyDescent="0.25">
      <c r="B122" s="129">
        <v>46128.79277777778</v>
      </c>
      <c r="C122" s="87">
        <v>851.05</v>
      </c>
      <c r="D122" s="290"/>
      <c r="E122" s="290"/>
      <c r="N122" s="621"/>
      <c r="O122" s="89">
        <v>46128</v>
      </c>
      <c r="P122" s="55">
        <v>0.78310185185185188</v>
      </c>
      <c r="Q122" s="87">
        <v>28</v>
      </c>
      <c r="R122" s="78" t="s">
        <v>14</v>
      </c>
      <c r="S122" s="87">
        <v>21.25</v>
      </c>
      <c r="T122" s="78" t="s">
        <v>45</v>
      </c>
      <c r="U122" s="608">
        <f t="shared" si="49"/>
        <v>18</v>
      </c>
      <c r="V122" s="609" t="str">
        <f t="shared" si="45"/>
        <v>-</v>
      </c>
      <c r="W122" s="609">
        <f t="shared" si="46"/>
        <v>21.25</v>
      </c>
      <c r="X122" s="609" t="str">
        <f t="shared" si="47"/>
        <v>-</v>
      </c>
      <c r="Y122" s="609" t="str">
        <f t="shared" si="48"/>
        <v>-</v>
      </c>
      <c r="AD122" s="615">
        <f t="shared" si="42"/>
        <v>46128.765972222223</v>
      </c>
      <c r="AE122" s="73">
        <f t="shared" si="43"/>
        <v>21.994</v>
      </c>
      <c r="AF122" s="608">
        <f t="shared" si="44"/>
        <v>18</v>
      </c>
      <c r="AG122" s="609" t="str">
        <f t="shared" si="38"/>
        <v>-</v>
      </c>
      <c r="AH122" s="609">
        <f t="shared" si="39"/>
        <v>21.994</v>
      </c>
      <c r="AI122" s="609" t="str">
        <f t="shared" si="40"/>
        <v>-</v>
      </c>
      <c r="AJ122" s="609" t="str">
        <f t="shared" si="41"/>
        <v>-</v>
      </c>
      <c r="AK122" s="247"/>
      <c r="AM122" s="446">
        <v>46128.76666666667</v>
      </c>
      <c r="AN122" s="447">
        <v>1</v>
      </c>
      <c r="AO122" s="447">
        <v>6</v>
      </c>
      <c r="AP122" s="447">
        <v>8</v>
      </c>
      <c r="AQ122" s="447">
        <v>267.94179000000003</v>
      </c>
      <c r="AR122" s="447">
        <v>133619</v>
      </c>
      <c r="AS122" s="447">
        <v>111225</v>
      </c>
      <c r="AT122" s="447">
        <v>21.981000000000002</v>
      </c>
      <c r="AV122" s="448">
        <v>46128.76666666667</v>
      </c>
      <c r="AW122" s="449">
        <v>1</v>
      </c>
      <c r="AX122" s="450">
        <v>6</v>
      </c>
      <c r="AY122" s="450">
        <v>8</v>
      </c>
      <c r="AZ122" s="451">
        <v>269</v>
      </c>
      <c r="BB122" s="74">
        <f t="shared" si="32"/>
        <v>68</v>
      </c>
      <c r="BC122" s="11">
        <f t="shared" si="33"/>
        <v>267.94179000000003</v>
      </c>
      <c r="BF122" s="324"/>
      <c r="BH122" s="74">
        <f t="shared" si="35"/>
        <v>68</v>
      </c>
      <c r="BI122" s="313">
        <f t="shared" si="36"/>
        <v>269</v>
      </c>
      <c r="BL122" s="313"/>
      <c r="BQ122" s="305"/>
      <c r="BR122" s="11"/>
      <c r="BS122" s="11"/>
      <c r="BT122" s="11"/>
      <c r="CA122" s="314"/>
      <c r="CB122" s="311"/>
      <c r="CC122" s="312"/>
      <c r="CD122" s="11"/>
      <c r="CE122" s="11"/>
    </row>
    <row r="123" spans="2:83" x14ac:dyDescent="0.25">
      <c r="B123" s="129">
        <v>46128.793819444443</v>
      </c>
      <c r="C123" s="87">
        <v>851.08</v>
      </c>
      <c r="D123" s="290"/>
      <c r="E123" s="290"/>
      <c r="N123" s="621"/>
      <c r="O123" s="89">
        <v>46128</v>
      </c>
      <c r="P123" s="55">
        <v>0.78379629629629632</v>
      </c>
      <c r="Q123" s="87">
        <v>28.2</v>
      </c>
      <c r="R123" s="78" t="s">
        <v>14</v>
      </c>
      <c r="S123" s="87">
        <v>21.35</v>
      </c>
      <c r="T123" s="78" t="s">
        <v>45</v>
      </c>
      <c r="U123" s="608">
        <f t="shared" si="49"/>
        <v>18</v>
      </c>
      <c r="V123" s="609" t="str">
        <f t="shared" si="45"/>
        <v>-</v>
      </c>
      <c r="W123" s="609">
        <f t="shared" si="46"/>
        <v>21.35</v>
      </c>
      <c r="X123" s="609" t="str">
        <f t="shared" si="47"/>
        <v>-</v>
      </c>
      <c r="Y123" s="609" t="str">
        <f t="shared" si="48"/>
        <v>-</v>
      </c>
      <c r="AD123" s="615">
        <f t="shared" si="42"/>
        <v>46128.765972222223</v>
      </c>
      <c r="AE123" s="73">
        <f t="shared" si="43"/>
        <v>21.991</v>
      </c>
      <c r="AF123" s="608">
        <f t="shared" si="44"/>
        <v>18</v>
      </c>
      <c r="AG123" s="609" t="str">
        <f t="shared" si="38"/>
        <v>-</v>
      </c>
      <c r="AH123" s="609">
        <f t="shared" si="39"/>
        <v>21.991</v>
      </c>
      <c r="AI123" s="609" t="str">
        <f t="shared" si="40"/>
        <v>-</v>
      </c>
      <c r="AJ123" s="609" t="str">
        <f t="shared" si="41"/>
        <v>-</v>
      </c>
      <c r="AK123" s="247"/>
      <c r="AM123" s="446">
        <v>46128.767361111109</v>
      </c>
      <c r="AN123" s="447">
        <v>1</v>
      </c>
      <c r="AO123" s="447">
        <v>7</v>
      </c>
      <c r="AP123" s="447" t="s">
        <v>446</v>
      </c>
      <c r="AQ123" s="447">
        <v>300.15982600000001</v>
      </c>
      <c r="AR123" s="447">
        <v>132740</v>
      </c>
      <c r="AS123" s="447">
        <v>111873</v>
      </c>
      <c r="AT123" s="447">
        <v>21.974</v>
      </c>
      <c r="AV123" s="448">
        <v>46128.767361111109</v>
      </c>
      <c r="AW123" s="449">
        <v>1</v>
      </c>
      <c r="AX123" s="450">
        <v>7</v>
      </c>
      <c r="AY123" s="450" t="s">
        <v>446</v>
      </c>
      <c r="AZ123" s="451">
        <v>313</v>
      </c>
      <c r="BB123" s="74" t="str">
        <f t="shared" si="32"/>
        <v>--</v>
      </c>
      <c r="BC123" s="11">
        <f t="shared" si="33"/>
        <v>300.15982600000001</v>
      </c>
      <c r="BF123" s="324"/>
      <c r="BH123" s="74" t="str">
        <f t="shared" si="35"/>
        <v>--</v>
      </c>
      <c r="BI123" s="313">
        <f t="shared" si="36"/>
        <v>313</v>
      </c>
      <c r="BL123" s="313"/>
      <c r="BQ123" s="305"/>
      <c r="BR123" s="11"/>
      <c r="BS123" s="11"/>
      <c r="BT123" s="11"/>
      <c r="CA123" s="314"/>
      <c r="CB123" s="311"/>
      <c r="CC123" s="312"/>
      <c r="CD123" s="11"/>
      <c r="CE123" s="11"/>
    </row>
    <row r="124" spans="2:83" x14ac:dyDescent="0.25">
      <c r="B124" s="129">
        <v>46128.794861111113</v>
      </c>
      <c r="C124" s="87">
        <v>851.11</v>
      </c>
      <c r="D124" s="290"/>
      <c r="E124" s="290"/>
      <c r="N124" s="621"/>
      <c r="O124" s="89">
        <v>46128</v>
      </c>
      <c r="P124" s="55">
        <v>0.78449074074074077</v>
      </c>
      <c r="Q124" s="87">
        <v>29.2</v>
      </c>
      <c r="R124" s="78" t="s">
        <v>14</v>
      </c>
      <c r="S124" s="87">
        <v>21.45</v>
      </c>
      <c r="T124" s="78" t="s">
        <v>45</v>
      </c>
      <c r="U124" s="608">
        <f t="shared" si="49"/>
        <v>18</v>
      </c>
      <c r="V124" s="609" t="str">
        <f t="shared" si="45"/>
        <v>-</v>
      </c>
      <c r="W124" s="609">
        <f t="shared" si="46"/>
        <v>21.45</v>
      </c>
      <c r="X124" s="609" t="str">
        <f t="shared" si="47"/>
        <v>-</v>
      </c>
      <c r="Y124" s="609" t="str">
        <f t="shared" si="48"/>
        <v>-</v>
      </c>
      <c r="AD124" s="615">
        <f t="shared" si="42"/>
        <v>46128.76666666667</v>
      </c>
      <c r="AE124" s="73">
        <f t="shared" si="43"/>
        <v>21.986999999999998</v>
      </c>
      <c r="AF124" s="608">
        <f t="shared" si="44"/>
        <v>18</v>
      </c>
      <c r="AG124" s="609" t="str">
        <f t="shared" si="38"/>
        <v>-</v>
      </c>
      <c r="AH124" s="609">
        <f t="shared" si="39"/>
        <v>21.986999999999998</v>
      </c>
      <c r="AI124" s="609" t="str">
        <f t="shared" si="40"/>
        <v>-</v>
      </c>
      <c r="AJ124" s="609" t="str">
        <f t="shared" si="41"/>
        <v>-</v>
      </c>
      <c r="AK124" s="247"/>
      <c r="AM124" s="446">
        <v>46128.768055555556</v>
      </c>
      <c r="AN124" s="447">
        <v>1</v>
      </c>
      <c r="AO124" s="447">
        <v>7</v>
      </c>
      <c r="AP124" s="447" t="s">
        <v>446</v>
      </c>
      <c r="AQ124" s="447">
        <v>318.29440599999998</v>
      </c>
      <c r="AR124" s="447">
        <v>133644</v>
      </c>
      <c r="AS124" s="447">
        <v>111128</v>
      </c>
      <c r="AT124" s="447">
        <v>21.97</v>
      </c>
      <c r="AV124" s="448">
        <v>46128.768055555556</v>
      </c>
      <c r="AW124" s="449">
        <v>1</v>
      </c>
      <c r="AX124" s="450">
        <v>7</v>
      </c>
      <c r="AY124" s="450" t="s">
        <v>446</v>
      </c>
      <c r="AZ124" s="451">
        <v>320</v>
      </c>
      <c r="BB124" s="74" t="str">
        <f t="shared" si="32"/>
        <v>--</v>
      </c>
      <c r="BC124" s="11">
        <f t="shared" si="33"/>
        <v>318.29440599999998</v>
      </c>
      <c r="BF124" s="324"/>
      <c r="BH124" s="74" t="str">
        <f t="shared" si="35"/>
        <v>--</v>
      </c>
      <c r="BI124" s="313">
        <f t="shared" si="36"/>
        <v>320</v>
      </c>
      <c r="BL124" s="313"/>
      <c r="BQ124" s="305"/>
      <c r="BR124" s="11"/>
      <c r="BS124" s="11"/>
      <c r="BT124" s="11"/>
      <c r="CA124" s="314"/>
      <c r="CB124" s="311"/>
      <c r="CC124" s="312"/>
      <c r="CD124" s="11"/>
      <c r="CE124" s="11"/>
    </row>
    <row r="125" spans="2:83" x14ac:dyDescent="0.25">
      <c r="B125" s="129">
        <v>46128.795902777776</v>
      </c>
      <c r="C125" s="87">
        <v>851.14</v>
      </c>
      <c r="D125" s="290"/>
      <c r="E125" s="290"/>
      <c r="N125" s="621"/>
      <c r="O125" s="89">
        <v>46128</v>
      </c>
      <c r="P125" s="55">
        <v>0.78518518518518521</v>
      </c>
      <c r="Q125" s="87">
        <v>29.6</v>
      </c>
      <c r="R125" s="78" t="s">
        <v>14</v>
      </c>
      <c r="S125" s="87">
        <v>21.45</v>
      </c>
      <c r="T125" s="78" t="s">
        <v>45</v>
      </c>
      <c r="U125" s="608">
        <f t="shared" si="49"/>
        <v>18</v>
      </c>
      <c r="V125" s="609" t="str">
        <f t="shared" si="45"/>
        <v>-</v>
      </c>
      <c r="W125" s="609">
        <f t="shared" si="46"/>
        <v>21.45</v>
      </c>
      <c r="X125" s="609" t="str">
        <f t="shared" si="47"/>
        <v>-</v>
      </c>
      <c r="Y125" s="609" t="str">
        <f t="shared" si="48"/>
        <v>-</v>
      </c>
      <c r="AD125" s="615">
        <f t="shared" si="42"/>
        <v>46128.76666666667</v>
      </c>
      <c r="AE125" s="73">
        <f t="shared" si="43"/>
        <v>21.981000000000002</v>
      </c>
      <c r="AF125" s="608">
        <f t="shared" si="44"/>
        <v>18</v>
      </c>
      <c r="AG125" s="609" t="str">
        <f t="shared" si="38"/>
        <v>-</v>
      </c>
      <c r="AH125" s="609">
        <f t="shared" si="39"/>
        <v>21.981000000000002</v>
      </c>
      <c r="AI125" s="609" t="str">
        <f t="shared" si="40"/>
        <v>-</v>
      </c>
      <c r="AJ125" s="609" t="str">
        <f t="shared" si="41"/>
        <v>-</v>
      </c>
      <c r="AK125" s="247"/>
      <c r="AM125" s="446">
        <v>46128.768055555556</v>
      </c>
      <c r="AN125" s="447">
        <v>1</v>
      </c>
      <c r="AO125" s="447">
        <v>7</v>
      </c>
      <c r="AP125" s="447" t="s">
        <v>446</v>
      </c>
      <c r="AQ125" s="447">
        <v>316.90987999999999</v>
      </c>
      <c r="AR125" s="447">
        <v>132771</v>
      </c>
      <c r="AS125" s="447">
        <v>111893</v>
      </c>
      <c r="AT125" s="447">
        <v>21.965</v>
      </c>
      <c r="AV125" s="448">
        <v>46128.768055555556</v>
      </c>
      <c r="AW125" s="449">
        <v>1</v>
      </c>
      <c r="AX125" s="450">
        <v>7</v>
      </c>
      <c r="AY125" s="450" t="s">
        <v>446</v>
      </c>
      <c r="AZ125" s="451">
        <v>318</v>
      </c>
      <c r="BB125" s="74" t="str">
        <f t="shared" si="32"/>
        <v>--</v>
      </c>
      <c r="BC125" s="11">
        <f t="shared" si="33"/>
        <v>316.90987999999999</v>
      </c>
      <c r="BF125" s="324"/>
      <c r="BH125" s="74" t="str">
        <f t="shared" si="35"/>
        <v>--</v>
      </c>
      <c r="BI125" s="313">
        <f t="shared" si="36"/>
        <v>318</v>
      </c>
      <c r="BL125" s="313"/>
      <c r="BQ125" s="305"/>
      <c r="BR125" s="11"/>
      <c r="BS125" s="11"/>
      <c r="BT125" s="11"/>
      <c r="CA125" s="314"/>
      <c r="CB125" s="311"/>
      <c r="CC125" s="312"/>
      <c r="CD125" s="11"/>
      <c r="CE125" s="11"/>
    </row>
    <row r="126" spans="2:83" x14ac:dyDescent="0.25">
      <c r="B126" s="129">
        <v>46128.796944444446</v>
      </c>
      <c r="C126" s="87">
        <v>851.17</v>
      </c>
      <c r="D126" s="290"/>
      <c r="E126" s="290"/>
      <c r="N126" s="621"/>
      <c r="O126" s="89">
        <v>46128</v>
      </c>
      <c r="P126" s="55">
        <v>0.78587962962962965</v>
      </c>
      <c r="Q126" s="87">
        <v>29.4</v>
      </c>
      <c r="R126" s="78" t="s">
        <v>14</v>
      </c>
      <c r="S126" s="87">
        <v>21.35</v>
      </c>
      <c r="T126" s="78" t="s">
        <v>45</v>
      </c>
      <c r="U126" s="608">
        <f t="shared" si="49"/>
        <v>18</v>
      </c>
      <c r="V126" s="609" t="str">
        <f t="shared" si="45"/>
        <v>-</v>
      </c>
      <c r="W126" s="609">
        <f t="shared" si="46"/>
        <v>21.35</v>
      </c>
      <c r="X126" s="609" t="str">
        <f t="shared" si="47"/>
        <v>-</v>
      </c>
      <c r="Y126" s="609" t="str">
        <f t="shared" si="48"/>
        <v>-</v>
      </c>
      <c r="AD126" s="615">
        <f t="shared" si="42"/>
        <v>46128.767361111109</v>
      </c>
      <c r="AE126" s="73">
        <f t="shared" si="43"/>
        <v>21.974</v>
      </c>
      <c r="AF126" s="608">
        <f t="shared" si="44"/>
        <v>18</v>
      </c>
      <c r="AG126" s="609" t="str">
        <f t="shared" si="38"/>
        <v>-</v>
      </c>
      <c r="AH126" s="609">
        <f t="shared" si="39"/>
        <v>21.974</v>
      </c>
      <c r="AI126" s="609" t="str">
        <f t="shared" si="40"/>
        <v>-</v>
      </c>
      <c r="AJ126" s="609" t="str">
        <f t="shared" si="41"/>
        <v>-</v>
      </c>
      <c r="AK126" s="247"/>
      <c r="AM126" s="446">
        <v>46128.768750000003</v>
      </c>
      <c r="AN126" s="447">
        <v>1</v>
      </c>
      <c r="AO126" s="447">
        <v>7</v>
      </c>
      <c r="AP126" s="447" t="s">
        <v>446</v>
      </c>
      <c r="AQ126" s="447">
        <v>316.12804399999999</v>
      </c>
      <c r="AR126" s="447">
        <v>133656</v>
      </c>
      <c r="AS126" s="447">
        <v>111142</v>
      </c>
      <c r="AT126" s="447">
        <v>21.96</v>
      </c>
      <c r="AV126" s="448">
        <v>46128.768750000003</v>
      </c>
      <c r="AW126" s="449">
        <v>1</v>
      </c>
      <c r="AX126" s="450">
        <v>7</v>
      </c>
      <c r="AY126" s="450" t="s">
        <v>446</v>
      </c>
      <c r="AZ126" s="451">
        <v>318</v>
      </c>
      <c r="BB126" s="74" t="str">
        <f t="shared" si="32"/>
        <v>--</v>
      </c>
      <c r="BC126" s="11">
        <f t="shared" si="33"/>
        <v>316.12804399999999</v>
      </c>
      <c r="BF126" s="324"/>
      <c r="BH126" s="74" t="str">
        <f t="shared" si="35"/>
        <v>--</v>
      </c>
      <c r="BI126" s="313">
        <f t="shared" si="36"/>
        <v>318</v>
      </c>
      <c r="BL126" s="313"/>
      <c r="BQ126" s="305"/>
      <c r="BR126" s="11"/>
      <c r="BS126" s="11"/>
      <c r="BT126" s="11"/>
      <c r="CA126" s="314"/>
      <c r="CB126" s="311"/>
      <c r="CC126" s="312"/>
      <c r="CD126" s="11"/>
      <c r="CE126" s="11"/>
    </row>
    <row r="127" spans="2:83" x14ac:dyDescent="0.25">
      <c r="B127" s="129">
        <v>46128.797986111109</v>
      </c>
      <c r="C127" s="87">
        <v>851.17</v>
      </c>
      <c r="D127" s="290"/>
      <c r="E127" s="290"/>
      <c r="N127" s="621"/>
      <c r="O127" s="89">
        <v>46128</v>
      </c>
      <c r="P127" s="55">
        <v>0.78657407407407409</v>
      </c>
      <c r="Q127" s="87">
        <v>29.1</v>
      </c>
      <c r="R127" s="78" t="s">
        <v>14</v>
      </c>
      <c r="S127" s="87">
        <v>21.3</v>
      </c>
      <c r="T127" s="78" t="s">
        <v>45</v>
      </c>
      <c r="U127" s="608">
        <f t="shared" si="49"/>
        <v>18</v>
      </c>
      <c r="V127" s="609" t="str">
        <f t="shared" si="45"/>
        <v>-</v>
      </c>
      <c r="W127" s="609">
        <f t="shared" si="46"/>
        <v>21.3</v>
      </c>
      <c r="X127" s="609" t="str">
        <f t="shared" si="47"/>
        <v>-</v>
      </c>
      <c r="Y127" s="609" t="str">
        <f t="shared" si="48"/>
        <v>-</v>
      </c>
      <c r="AD127" s="615">
        <f t="shared" si="42"/>
        <v>46128.768055555556</v>
      </c>
      <c r="AE127" s="73">
        <f t="shared" si="43"/>
        <v>21.97</v>
      </c>
      <c r="AF127" s="608">
        <f t="shared" si="44"/>
        <v>18</v>
      </c>
      <c r="AG127" s="609" t="str">
        <f t="shared" si="38"/>
        <v>-</v>
      </c>
      <c r="AH127" s="609">
        <f t="shared" si="39"/>
        <v>21.97</v>
      </c>
      <c r="AI127" s="609" t="str">
        <f t="shared" si="40"/>
        <v>-</v>
      </c>
      <c r="AJ127" s="609" t="str">
        <f t="shared" si="41"/>
        <v>-</v>
      </c>
      <c r="AK127" s="247"/>
      <c r="AM127" s="446">
        <v>46128.768750000003</v>
      </c>
      <c r="AN127" s="447">
        <v>1</v>
      </c>
      <c r="AO127" s="447">
        <v>7</v>
      </c>
      <c r="AP127" s="447" t="s">
        <v>446</v>
      </c>
      <c r="AQ127" s="447">
        <v>315.32858700000003</v>
      </c>
      <c r="AR127" s="447">
        <v>132749</v>
      </c>
      <c r="AS127" s="447">
        <v>111871</v>
      </c>
      <c r="AT127" s="447">
        <v>21.954999999999998</v>
      </c>
      <c r="AV127" s="448">
        <v>46128.768750000003</v>
      </c>
      <c r="AW127" s="449">
        <v>1</v>
      </c>
      <c r="AX127" s="450">
        <v>7</v>
      </c>
      <c r="AY127" s="450" t="s">
        <v>446</v>
      </c>
      <c r="AZ127" s="451">
        <v>317</v>
      </c>
      <c r="BB127" s="74" t="str">
        <f t="shared" si="32"/>
        <v>--</v>
      </c>
      <c r="BC127" s="11">
        <f t="shared" si="33"/>
        <v>315.32858700000003</v>
      </c>
      <c r="BF127" s="324"/>
      <c r="BH127" s="74" t="str">
        <f t="shared" si="35"/>
        <v>--</v>
      </c>
      <c r="BI127" s="313">
        <f t="shared" si="36"/>
        <v>317</v>
      </c>
      <c r="BL127" s="313"/>
      <c r="BQ127" s="305"/>
      <c r="BR127" s="11"/>
      <c r="BS127" s="11"/>
      <c r="BT127" s="11"/>
      <c r="CA127" s="314"/>
      <c r="CB127" s="311"/>
      <c r="CC127" s="312"/>
      <c r="CD127" s="11"/>
      <c r="CE127" s="11"/>
    </row>
    <row r="128" spans="2:83" x14ac:dyDescent="0.25">
      <c r="B128" s="129">
        <v>46128.799027777779</v>
      </c>
      <c r="C128" s="87">
        <v>851.19</v>
      </c>
      <c r="D128" s="290"/>
      <c r="E128" s="290"/>
      <c r="N128" s="621"/>
      <c r="O128" s="89">
        <v>46128</v>
      </c>
      <c r="P128" s="55">
        <v>0.78726851851851853</v>
      </c>
      <c r="Q128" s="87">
        <v>28.8</v>
      </c>
      <c r="R128" s="78" t="s">
        <v>14</v>
      </c>
      <c r="S128" s="87">
        <v>21.25</v>
      </c>
      <c r="T128" s="78" t="s">
        <v>45</v>
      </c>
      <c r="U128" s="608">
        <f t="shared" si="49"/>
        <v>18</v>
      </c>
      <c r="V128" s="609" t="str">
        <f t="shared" si="45"/>
        <v>-</v>
      </c>
      <c r="W128" s="609">
        <f t="shared" si="46"/>
        <v>21.25</v>
      </c>
      <c r="X128" s="609" t="str">
        <f t="shared" si="47"/>
        <v>-</v>
      </c>
      <c r="Y128" s="609" t="str">
        <f t="shared" si="48"/>
        <v>-</v>
      </c>
      <c r="AD128" s="615">
        <f t="shared" si="42"/>
        <v>46128.768055555556</v>
      </c>
      <c r="AE128" s="73">
        <f t="shared" si="43"/>
        <v>21.965</v>
      </c>
      <c r="AF128" s="608">
        <f t="shared" si="44"/>
        <v>18</v>
      </c>
      <c r="AG128" s="609" t="str">
        <f t="shared" si="38"/>
        <v>-</v>
      </c>
      <c r="AH128" s="609">
        <f t="shared" si="39"/>
        <v>21.965</v>
      </c>
      <c r="AI128" s="609" t="str">
        <f t="shared" si="40"/>
        <v>-</v>
      </c>
      <c r="AJ128" s="609" t="str">
        <f t="shared" si="41"/>
        <v>-</v>
      </c>
      <c r="AK128" s="247"/>
      <c r="AM128" s="446">
        <v>46128.769444444442</v>
      </c>
      <c r="AN128" s="447">
        <v>1</v>
      </c>
      <c r="AO128" s="447">
        <v>7</v>
      </c>
      <c r="AP128" s="447" t="s">
        <v>446</v>
      </c>
      <c r="AQ128" s="447">
        <v>314.79413199999999</v>
      </c>
      <c r="AR128" s="447">
        <v>133631</v>
      </c>
      <c r="AS128" s="447">
        <v>111124</v>
      </c>
      <c r="AT128" s="447">
        <v>21.952999999999999</v>
      </c>
      <c r="AV128" s="448">
        <v>46128.769444444442</v>
      </c>
      <c r="AW128" s="449">
        <v>1</v>
      </c>
      <c r="AX128" s="450">
        <v>7</v>
      </c>
      <c r="AY128" s="450" t="s">
        <v>446</v>
      </c>
      <c r="AZ128" s="451">
        <v>316</v>
      </c>
      <c r="BB128" s="74" t="str">
        <f t="shared" si="32"/>
        <v>--</v>
      </c>
      <c r="BC128" s="11">
        <f t="shared" si="33"/>
        <v>314.79413199999999</v>
      </c>
      <c r="BF128" s="324"/>
      <c r="BH128" s="74" t="str">
        <f t="shared" si="35"/>
        <v>--</v>
      </c>
      <c r="BI128" s="313">
        <f t="shared" si="36"/>
        <v>316</v>
      </c>
      <c r="BL128" s="313"/>
      <c r="BQ128" s="305"/>
      <c r="BR128" s="11"/>
      <c r="BS128" s="11"/>
      <c r="BT128" s="11"/>
      <c r="CA128" s="314"/>
      <c r="CB128" s="311"/>
      <c r="CC128" s="312"/>
      <c r="CD128" s="11"/>
      <c r="CE128" s="11"/>
    </row>
    <row r="129" spans="2:83" x14ac:dyDescent="0.25">
      <c r="B129" s="129">
        <v>46128.800069444442</v>
      </c>
      <c r="C129" s="87">
        <v>851.18</v>
      </c>
      <c r="D129" s="290"/>
      <c r="E129" s="290"/>
      <c r="N129" s="621"/>
      <c r="O129" s="89">
        <v>46128</v>
      </c>
      <c r="P129" s="55">
        <v>0.78796296296296298</v>
      </c>
      <c r="Q129" s="87">
        <v>28.4</v>
      </c>
      <c r="R129" s="78" t="s">
        <v>14</v>
      </c>
      <c r="S129" s="87">
        <v>21.2</v>
      </c>
      <c r="T129" s="78" t="s">
        <v>45</v>
      </c>
      <c r="U129" s="608">
        <f t="shared" si="49"/>
        <v>18</v>
      </c>
      <c r="V129" s="609" t="str">
        <f t="shared" si="45"/>
        <v>-</v>
      </c>
      <c r="W129" s="609">
        <f t="shared" si="46"/>
        <v>21.2</v>
      </c>
      <c r="X129" s="609" t="str">
        <f t="shared" si="47"/>
        <v>-</v>
      </c>
      <c r="Y129" s="609" t="str">
        <f t="shared" si="48"/>
        <v>-</v>
      </c>
      <c r="AD129" s="615">
        <f t="shared" si="42"/>
        <v>46128.768750000003</v>
      </c>
      <c r="AE129" s="73">
        <f t="shared" si="43"/>
        <v>21.96</v>
      </c>
      <c r="AF129" s="608">
        <f t="shared" si="44"/>
        <v>18</v>
      </c>
      <c r="AG129" s="609" t="str">
        <f t="shared" si="38"/>
        <v>-</v>
      </c>
      <c r="AH129" s="609">
        <f t="shared" si="39"/>
        <v>21.96</v>
      </c>
      <c r="AI129" s="609" t="str">
        <f t="shared" si="40"/>
        <v>-</v>
      </c>
      <c r="AJ129" s="609" t="str">
        <f t="shared" si="41"/>
        <v>-</v>
      </c>
      <c r="AK129" s="247"/>
      <c r="AM129" s="446">
        <v>46128.769444444442</v>
      </c>
      <c r="AN129" s="447">
        <v>1</v>
      </c>
      <c r="AO129" s="447">
        <v>7</v>
      </c>
      <c r="AP129" s="447" t="s">
        <v>446</v>
      </c>
      <c r="AQ129" s="447">
        <v>314.57359700000001</v>
      </c>
      <c r="AR129" s="447">
        <v>132751</v>
      </c>
      <c r="AS129" s="447">
        <v>111872</v>
      </c>
      <c r="AT129" s="447">
        <v>21.951000000000001</v>
      </c>
      <c r="AV129" s="448">
        <v>46128.769444444442</v>
      </c>
      <c r="AW129" s="449">
        <v>1</v>
      </c>
      <c r="AX129" s="450">
        <v>7</v>
      </c>
      <c r="AY129" s="450" t="s">
        <v>446</v>
      </c>
      <c r="AZ129" s="451">
        <v>316</v>
      </c>
      <c r="BB129" s="74" t="str">
        <f t="shared" si="32"/>
        <v>--</v>
      </c>
      <c r="BC129" s="11">
        <f t="shared" si="33"/>
        <v>314.57359700000001</v>
      </c>
      <c r="BF129" s="324"/>
      <c r="BH129" s="74" t="str">
        <f t="shared" si="35"/>
        <v>--</v>
      </c>
      <c r="BI129" s="313">
        <f t="shared" si="36"/>
        <v>316</v>
      </c>
      <c r="BL129" s="313"/>
      <c r="BQ129" s="305"/>
      <c r="BR129" s="11"/>
      <c r="BS129" s="11"/>
      <c r="BT129" s="11"/>
      <c r="CA129" s="314"/>
      <c r="CB129" s="311"/>
      <c r="CC129" s="312"/>
      <c r="CD129" s="11"/>
      <c r="CE129" s="11"/>
    </row>
    <row r="130" spans="2:83" x14ac:dyDescent="0.25">
      <c r="B130" s="129">
        <v>46128.801111111112</v>
      </c>
      <c r="C130" s="87">
        <v>851.18</v>
      </c>
      <c r="D130" s="290"/>
      <c r="E130" s="290"/>
      <c r="N130" s="621"/>
      <c r="O130" s="89">
        <v>46128</v>
      </c>
      <c r="P130" s="55">
        <v>0.78865740740740742</v>
      </c>
      <c r="Q130" s="87">
        <v>28.1</v>
      </c>
      <c r="R130" s="78" t="s">
        <v>14</v>
      </c>
      <c r="S130" s="87">
        <v>21.2</v>
      </c>
      <c r="T130" s="78" t="s">
        <v>45</v>
      </c>
      <c r="U130" s="608">
        <f t="shared" si="49"/>
        <v>18</v>
      </c>
      <c r="V130" s="609" t="str">
        <f t="shared" si="45"/>
        <v>-</v>
      </c>
      <c r="W130" s="609">
        <f t="shared" si="46"/>
        <v>21.2</v>
      </c>
      <c r="X130" s="609" t="str">
        <f t="shared" si="47"/>
        <v>-</v>
      </c>
      <c r="Y130" s="609" t="str">
        <f t="shared" si="48"/>
        <v>-</v>
      </c>
      <c r="AD130" s="615">
        <f t="shared" si="42"/>
        <v>46128.768750000003</v>
      </c>
      <c r="AE130" s="73">
        <f t="shared" si="43"/>
        <v>21.954999999999998</v>
      </c>
      <c r="AF130" s="608">
        <f t="shared" si="44"/>
        <v>18</v>
      </c>
      <c r="AG130" s="609" t="str">
        <f t="shared" si="38"/>
        <v>-</v>
      </c>
      <c r="AH130" s="609">
        <f t="shared" si="39"/>
        <v>21.954999999999998</v>
      </c>
      <c r="AI130" s="609" t="str">
        <f t="shared" si="40"/>
        <v>-</v>
      </c>
      <c r="AJ130" s="609" t="str">
        <f t="shared" si="41"/>
        <v>-</v>
      </c>
      <c r="AK130" s="247"/>
      <c r="AM130" s="446">
        <v>46128.770138888889</v>
      </c>
      <c r="AN130" s="447">
        <v>1</v>
      </c>
      <c r="AO130" s="447">
        <v>7</v>
      </c>
      <c r="AP130" s="447" t="s">
        <v>446</v>
      </c>
      <c r="AQ130" s="447">
        <v>314.43325800000002</v>
      </c>
      <c r="AR130" s="447">
        <v>133637</v>
      </c>
      <c r="AS130" s="447">
        <v>111130</v>
      </c>
      <c r="AT130" s="447">
        <v>21.951000000000001</v>
      </c>
      <c r="AV130" s="448">
        <v>46128.770138888889</v>
      </c>
      <c r="AW130" s="449">
        <v>1</v>
      </c>
      <c r="AX130" s="450">
        <v>7</v>
      </c>
      <c r="AY130" s="450" t="s">
        <v>446</v>
      </c>
      <c r="AZ130" s="451">
        <v>316</v>
      </c>
      <c r="BB130" s="74" t="str">
        <f t="shared" si="32"/>
        <v>--</v>
      </c>
      <c r="BC130" s="11">
        <f t="shared" si="33"/>
        <v>314.43325800000002</v>
      </c>
      <c r="BF130" s="324"/>
      <c r="BH130" s="74" t="str">
        <f t="shared" si="35"/>
        <v>--</v>
      </c>
      <c r="BI130" s="313">
        <f t="shared" si="36"/>
        <v>316</v>
      </c>
      <c r="BL130" s="313"/>
      <c r="BQ130" s="305"/>
      <c r="BR130" s="11"/>
      <c r="BS130" s="11"/>
      <c r="BT130" s="11"/>
      <c r="CA130" s="314"/>
      <c r="CB130" s="311"/>
      <c r="CC130" s="312"/>
      <c r="CD130" s="11"/>
      <c r="CE130" s="11"/>
    </row>
    <row r="131" spans="2:83" x14ac:dyDescent="0.25">
      <c r="B131" s="129">
        <v>46128.802152777775</v>
      </c>
      <c r="C131" s="87">
        <v>851.22</v>
      </c>
      <c r="D131" s="290"/>
      <c r="E131" s="290"/>
      <c r="N131" s="621"/>
      <c r="O131" s="89">
        <v>46128</v>
      </c>
      <c r="P131" s="55">
        <v>0.78935185185185186</v>
      </c>
      <c r="Q131" s="87">
        <v>27.9</v>
      </c>
      <c r="R131" s="78" t="s">
        <v>14</v>
      </c>
      <c r="S131" s="87">
        <v>21.15</v>
      </c>
      <c r="T131" s="78" t="s">
        <v>45</v>
      </c>
      <c r="U131" s="608">
        <f t="shared" si="49"/>
        <v>18</v>
      </c>
      <c r="V131" s="609" t="str">
        <f t="shared" si="45"/>
        <v>-</v>
      </c>
      <c r="W131" s="609">
        <f t="shared" si="46"/>
        <v>21.15</v>
      </c>
      <c r="X131" s="609" t="str">
        <f t="shared" si="47"/>
        <v>-</v>
      </c>
      <c r="Y131" s="609" t="str">
        <f t="shared" si="48"/>
        <v>-</v>
      </c>
      <c r="AD131" s="615">
        <f t="shared" si="42"/>
        <v>46128.769444444442</v>
      </c>
      <c r="AE131" s="73">
        <f t="shared" si="43"/>
        <v>21.952999999999999</v>
      </c>
      <c r="AF131" s="608">
        <f t="shared" si="44"/>
        <v>18</v>
      </c>
      <c r="AG131" s="609" t="str">
        <f t="shared" si="38"/>
        <v>-</v>
      </c>
      <c r="AH131" s="609">
        <f t="shared" si="39"/>
        <v>21.952999999999999</v>
      </c>
      <c r="AI131" s="609" t="str">
        <f t="shared" si="40"/>
        <v>-</v>
      </c>
      <c r="AJ131" s="609" t="str">
        <f t="shared" si="41"/>
        <v>-</v>
      </c>
      <c r="AK131" s="247"/>
      <c r="AM131" s="446">
        <v>46128.770833333336</v>
      </c>
      <c r="AN131" s="447">
        <v>1</v>
      </c>
      <c r="AO131" s="447">
        <v>7</v>
      </c>
      <c r="AP131" s="447">
        <v>0</v>
      </c>
      <c r="AQ131" s="447">
        <v>314.60539199999999</v>
      </c>
      <c r="AR131" s="447">
        <v>133606</v>
      </c>
      <c r="AS131" s="447">
        <v>111105</v>
      </c>
      <c r="AT131" s="447">
        <v>21.954999999999998</v>
      </c>
      <c r="AV131" s="448">
        <v>46128.770833333336</v>
      </c>
      <c r="AW131" s="449">
        <v>1</v>
      </c>
      <c r="AX131" s="450">
        <v>7</v>
      </c>
      <c r="AY131" s="450">
        <v>0</v>
      </c>
      <c r="AZ131" s="451">
        <v>316</v>
      </c>
      <c r="BB131" s="74">
        <f t="shared" ref="BB131:BB194" si="50">IFERROR((AO131*10)+AP131, "--")</f>
        <v>70</v>
      </c>
      <c r="BC131" s="11">
        <f t="shared" ref="BC131:BC194" si="51">AQ131</f>
        <v>314.60539199999999</v>
      </c>
      <c r="BF131" s="324"/>
      <c r="BH131" s="74">
        <f t="shared" ref="BH131:BH194" si="52">IFERROR((AX131*10)+AY131, "--")</f>
        <v>70</v>
      </c>
      <c r="BI131" s="313">
        <f t="shared" ref="BI131:BI194" si="53">AZ131</f>
        <v>316</v>
      </c>
      <c r="BL131" s="313"/>
      <c r="BQ131" s="305"/>
      <c r="BR131" s="11"/>
      <c r="BS131" s="11"/>
      <c r="BT131" s="11"/>
      <c r="CA131" s="314"/>
      <c r="CB131" s="311"/>
      <c r="CC131" s="312"/>
      <c r="CD131" s="11"/>
      <c r="CE131" s="11"/>
    </row>
    <row r="132" spans="2:83" x14ac:dyDescent="0.25">
      <c r="B132" s="129">
        <v>46128.803194444445</v>
      </c>
      <c r="C132" s="87">
        <v>851.22</v>
      </c>
      <c r="D132" s="290"/>
      <c r="E132" s="290"/>
      <c r="N132" s="621"/>
      <c r="O132" s="89">
        <v>46128</v>
      </c>
      <c r="P132" s="55">
        <v>0.7900462962962963</v>
      </c>
      <c r="Q132" s="87">
        <v>27.7</v>
      </c>
      <c r="R132" s="78" t="s">
        <v>14</v>
      </c>
      <c r="S132" s="87">
        <v>21.15</v>
      </c>
      <c r="T132" s="78" t="s">
        <v>45</v>
      </c>
      <c r="U132" s="608">
        <f t="shared" si="49"/>
        <v>18</v>
      </c>
      <c r="V132" s="609" t="str">
        <f t="shared" si="45"/>
        <v>-</v>
      </c>
      <c r="W132" s="609">
        <f t="shared" si="46"/>
        <v>21.15</v>
      </c>
      <c r="X132" s="609" t="str">
        <f t="shared" si="47"/>
        <v>-</v>
      </c>
      <c r="Y132" s="609" t="str">
        <f t="shared" si="48"/>
        <v>-</v>
      </c>
      <c r="AD132" s="615">
        <f t="shared" si="42"/>
        <v>46128.769444444442</v>
      </c>
      <c r="AE132" s="73">
        <f t="shared" si="43"/>
        <v>21.951000000000001</v>
      </c>
      <c r="AF132" s="608">
        <f t="shared" si="44"/>
        <v>18</v>
      </c>
      <c r="AG132" s="609" t="str">
        <f t="shared" si="38"/>
        <v>-</v>
      </c>
      <c r="AH132" s="609">
        <f t="shared" si="39"/>
        <v>21.951000000000001</v>
      </c>
      <c r="AI132" s="609" t="str">
        <f t="shared" si="40"/>
        <v>-</v>
      </c>
      <c r="AJ132" s="609" t="str">
        <f t="shared" si="41"/>
        <v>-</v>
      </c>
      <c r="AK132" s="247"/>
      <c r="AM132" s="446">
        <v>46128.770833333336</v>
      </c>
      <c r="AN132" s="447">
        <v>1</v>
      </c>
      <c r="AO132" s="447">
        <v>7</v>
      </c>
      <c r="AP132" s="447">
        <v>1</v>
      </c>
      <c r="AQ132" s="447">
        <v>314.54651100000001</v>
      </c>
      <c r="AR132" s="447">
        <v>132672</v>
      </c>
      <c r="AS132" s="447">
        <v>111807</v>
      </c>
      <c r="AT132" s="447">
        <v>21.96</v>
      </c>
      <c r="AV132" s="448">
        <v>46128.770833333336</v>
      </c>
      <c r="AW132" s="449">
        <v>1</v>
      </c>
      <c r="AX132" s="450">
        <v>7</v>
      </c>
      <c r="AY132" s="450">
        <v>1</v>
      </c>
      <c r="AZ132" s="451">
        <v>316</v>
      </c>
      <c r="BB132" s="74">
        <f t="shared" si="50"/>
        <v>71</v>
      </c>
      <c r="BC132" s="11">
        <f t="shared" si="51"/>
        <v>314.54651100000001</v>
      </c>
      <c r="BF132" s="324"/>
      <c r="BH132" s="74">
        <f t="shared" si="52"/>
        <v>71</v>
      </c>
      <c r="BI132" s="313">
        <f t="shared" si="53"/>
        <v>316</v>
      </c>
      <c r="BL132" s="313"/>
      <c r="BQ132" s="305"/>
      <c r="BR132" s="11"/>
      <c r="BS132" s="11"/>
      <c r="BT132" s="11"/>
      <c r="CA132" s="314"/>
      <c r="CB132" s="311"/>
      <c r="CC132" s="312"/>
      <c r="CD132" s="11"/>
      <c r="CE132" s="11"/>
    </row>
    <row r="133" spans="2:83" x14ac:dyDescent="0.25">
      <c r="B133" s="129">
        <v>46128.804236111115</v>
      </c>
      <c r="C133" s="87">
        <v>851.22</v>
      </c>
      <c r="D133" s="290"/>
      <c r="E133" s="290"/>
      <c r="N133" s="621"/>
      <c r="O133" s="89">
        <v>46128</v>
      </c>
      <c r="P133" s="55">
        <v>0.79074074074074074</v>
      </c>
      <c r="Q133" s="87">
        <v>27.6</v>
      </c>
      <c r="R133" s="78" t="s">
        <v>14</v>
      </c>
      <c r="S133" s="87">
        <v>21.1</v>
      </c>
      <c r="T133" s="78" t="s">
        <v>45</v>
      </c>
      <c r="U133" s="608">
        <f t="shared" si="49"/>
        <v>18</v>
      </c>
      <c r="V133" s="609" t="str">
        <f t="shared" si="45"/>
        <v>-</v>
      </c>
      <c r="W133" s="609">
        <f t="shared" si="46"/>
        <v>21.1</v>
      </c>
      <c r="X133" s="609" t="str">
        <f t="shared" si="47"/>
        <v>-</v>
      </c>
      <c r="Y133" s="609" t="str">
        <f t="shared" si="48"/>
        <v>-</v>
      </c>
      <c r="AD133" s="615">
        <f t="shared" si="42"/>
        <v>46128.770138888889</v>
      </c>
      <c r="AE133" s="73">
        <f t="shared" si="43"/>
        <v>21.951000000000001</v>
      </c>
      <c r="AF133" s="608">
        <f t="shared" si="44"/>
        <v>18</v>
      </c>
      <c r="AG133" s="609" t="str">
        <f t="shared" ref="AG133:AG150" si="54">IF(AF133=$Q$3, AE133, "-")</f>
        <v>-</v>
      </c>
      <c r="AH133" s="609">
        <f t="shared" ref="AH133:AH150" si="55">IF(AF133=$R$3, AE133, "-")</f>
        <v>21.951000000000001</v>
      </c>
      <c r="AI133" s="609" t="str">
        <f t="shared" ref="AI133:AI150" si="56">IF(AF133=$S$3, AE133, "-")</f>
        <v>-</v>
      </c>
      <c r="AJ133" s="609" t="str">
        <f t="shared" ref="AJ133:AJ150" si="57">IF(AF133=$T$3, AE133, "-")</f>
        <v>-</v>
      </c>
      <c r="AK133" s="247"/>
      <c r="AM133" s="446">
        <v>46128.771527777775</v>
      </c>
      <c r="AN133" s="447">
        <v>1</v>
      </c>
      <c r="AO133" s="447">
        <v>7</v>
      </c>
      <c r="AP133" s="447">
        <v>2</v>
      </c>
      <c r="AQ133" s="447">
        <v>314.56655999999998</v>
      </c>
      <c r="AR133" s="447">
        <v>133554</v>
      </c>
      <c r="AS133" s="447">
        <v>111062</v>
      </c>
      <c r="AT133" s="447">
        <v>21.966000000000001</v>
      </c>
      <c r="AV133" s="448">
        <v>46128.771527777775</v>
      </c>
      <c r="AW133" s="449">
        <v>1</v>
      </c>
      <c r="AX133" s="450">
        <v>7</v>
      </c>
      <c r="AY133" s="450">
        <v>2</v>
      </c>
      <c r="AZ133" s="451">
        <v>316</v>
      </c>
      <c r="BB133" s="74">
        <f t="shared" si="50"/>
        <v>72</v>
      </c>
      <c r="BC133" s="11">
        <f t="shared" si="51"/>
        <v>314.56655999999998</v>
      </c>
      <c r="BF133" s="324"/>
      <c r="BH133" s="74">
        <f t="shared" si="52"/>
        <v>72</v>
      </c>
      <c r="BI133" s="313">
        <f t="shared" si="53"/>
        <v>316</v>
      </c>
      <c r="BL133" s="313"/>
      <c r="BQ133" s="305"/>
      <c r="BR133" s="11"/>
      <c r="BS133" s="11"/>
      <c r="BT133" s="11"/>
      <c r="CA133" s="314"/>
      <c r="CB133" s="311"/>
      <c r="CC133" s="312"/>
      <c r="CD133" s="11"/>
      <c r="CE133" s="11"/>
    </row>
    <row r="134" spans="2:83" x14ac:dyDescent="0.25">
      <c r="B134" s="129"/>
      <c r="C134" s="87"/>
      <c r="D134" s="290"/>
      <c r="E134" s="290"/>
      <c r="N134" s="621"/>
      <c r="O134" s="89">
        <v>46128</v>
      </c>
      <c r="P134" s="55">
        <v>0.79143518518518519</v>
      </c>
      <c r="Q134" s="87">
        <v>27.5</v>
      </c>
      <c r="R134" s="78" t="s">
        <v>14</v>
      </c>
      <c r="S134" s="87">
        <v>21</v>
      </c>
      <c r="T134" s="78" t="s">
        <v>45</v>
      </c>
      <c r="U134" s="608">
        <f t="shared" si="49"/>
        <v>18</v>
      </c>
      <c r="V134" s="609" t="str">
        <f t="shared" si="45"/>
        <v>-</v>
      </c>
      <c r="W134" s="609">
        <f t="shared" si="46"/>
        <v>21</v>
      </c>
      <c r="X134" s="609" t="str">
        <f t="shared" si="47"/>
        <v>-</v>
      </c>
      <c r="Y134" s="609" t="str">
        <f t="shared" si="48"/>
        <v>-</v>
      </c>
      <c r="AD134" s="615">
        <f t="shared" ref="AD134:AD197" si="58">IF(AM131="", "-", AM131)</f>
        <v>46128.770833333336</v>
      </c>
      <c r="AE134" s="73">
        <f t="shared" ref="AE134:AE197" si="59">IF(AT131="", "-", AT131)</f>
        <v>21.954999999999998</v>
      </c>
      <c r="AF134" s="608">
        <f t="shared" ref="AF134:AF150" si="60">IF(ISNUMBER(AE134), HOUR(AD134), "-")</f>
        <v>18</v>
      </c>
      <c r="AG134" s="609" t="str">
        <f t="shared" si="54"/>
        <v>-</v>
      </c>
      <c r="AH134" s="609">
        <f t="shared" si="55"/>
        <v>21.954999999999998</v>
      </c>
      <c r="AI134" s="609" t="str">
        <f t="shared" si="56"/>
        <v>-</v>
      </c>
      <c r="AJ134" s="609" t="str">
        <f t="shared" si="57"/>
        <v>-</v>
      </c>
      <c r="AK134" s="247"/>
      <c r="AM134" s="446">
        <v>46128.772222222222</v>
      </c>
      <c r="AN134" s="447">
        <v>1</v>
      </c>
      <c r="AO134" s="447">
        <v>7</v>
      </c>
      <c r="AP134" s="447">
        <v>3</v>
      </c>
      <c r="AQ134" s="447">
        <v>314.68346600000001</v>
      </c>
      <c r="AR134" s="447">
        <v>132684</v>
      </c>
      <c r="AS134" s="447">
        <v>111818</v>
      </c>
      <c r="AT134" s="447">
        <v>21.972000000000001</v>
      </c>
      <c r="AV134" s="448">
        <v>46128.772222222222</v>
      </c>
      <c r="AW134" s="449">
        <v>1</v>
      </c>
      <c r="AX134" s="450">
        <v>7</v>
      </c>
      <c r="AY134" s="450">
        <v>3</v>
      </c>
      <c r="AZ134" s="451">
        <v>315</v>
      </c>
      <c r="BB134" s="74">
        <f t="shared" si="50"/>
        <v>73</v>
      </c>
      <c r="BC134" s="11">
        <f t="shared" si="51"/>
        <v>314.68346600000001</v>
      </c>
      <c r="BF134" s="324"/>
      <c r="BH134" s="74">
        <f t="shared" si="52"/>
        <v>73</v>
      </c>
      <c r="BI134" s="313">
        <f t="shared" si="53"/>
        <v>315</v>
      </c>
      <c r="BL134" s="313"/>
      <c r="BQ134" s="305"/>
      <c r="BR134" s="11"/>
      <c r="BS134" s="11"/>
      <c r="BT134" s="11"/>
      <c r="CA134" s="314"/>
      <c r="CB134" s="311"/>
      <c r="CC134" s="312"/>
      <c r="CD134" s="11"/>
      <c r="CE134" s="11"/>
    </row>
    <row r="135" spans="2:83" x14ac:dyDescent="0.25">
      <c r="B135" s="129"/>
      <c r="C135" s="87"/>
      <c r="D135" s="290"/>
      <c r="E135" s="290"/>
      <c r="N135" s="621"/>
      <c r="O135" s="89">
        <v>46128</v>
      </c>
      <c r="P135" s="55">
        <v>0.79212962962962963</v>
      </c>
      <c r="Q135" s="87">
        <v>27.4</v>
      </c>
      <c r="R135" s="78" t="s">
        <v>14</v>
      </c>
      <c r="S135" s="87">
        <v>20.95</v>
      </c>
      <c r="T135" s="78" t="s">
        <v>45</v>
      </c>
      <c r="U135" s="608">
        <f t="shared" si="49"/>
        <v>19</v>
      </c>
      <c r="V135" s="609" t="str">
        <f t="shared" si="45"/>
        <v>-</v>
      </c>
      <c r="W135" s="609" t="str">
        <f t="shared" si="46"/>
        <v>-</v>
      </c>
      <c r="X135" s="609">
        <f t="shared" si="47"/>
        <v>20.95</v>
      </c>
      <c r="Y135" s="609" t="str">
        <f t="shared" si="48"/>
        <v>-</v>
      </c>
      <c r="AD135" s="615">
        <f t="shared" si="58"/>
        <v>46128.770833333336</v>
      </c>
      <c r="AE135" s="73">
        <f t="shared" si="59"/>
        <v>21.96</v>
      </c>
      <c r="AF135" s="608">
        <f t="shared" si="60"/>
        <v>18</v>
      </c>
      <c r="AG135" s="609" t="str">
        <f t="shared" si="54"/>
        <v>-</v>
      </c>
      <c r="AH135" s="609">
        <f t="shared" si="55"/>
        <v>21.96</v>
      </c>
      <c r="AI135" s="609" t="str">
        <f t="shared" si="56"/>
        <v>-</v>
      </c>
      <c r="AJ135" s="609" t="str">
        <f t="shared" si="57"/>
        <v>-</v>
      </c>
      <c r="AK135" s="247"/>
      <c r="AM135" s="446">
        <v>46128.772222222222</v>
      </c>
      <c r="AN135" s="447">
        <v>1</v>
      </c>
      <c r="AO135" s="447">
        <v>7</v>
      </c>
      <c r="AP135" s="447">
        <v>4</v>
      </c>
      <c r="AQ135" s="447">
        <v>313.94984799999997</v>
      </c>
      <c r="AR135" s="447">
        <v>133541</v>
      </c>
      <c r="AS135" s="447">
        <v>111055</v>
      </c>
      <c r="AT135" s="447">
        <v>21.978000000000002</v>
      </c>
      <c r="AV135" s="448">
        <v>46128.772222222222</v>
      </c>
      <c r="AW135" s="449">
        <v>1</v>
      </c>
      <c r="AX135" s="450">
        <v>7</v>
      </c>
      <c r="AY135" s="450">
        <v>4</v>
      </c>
      <c r="AZ135" s="451">
        <v>315</v>
      </c>
      <c r="BB135" s="74">
        <f t="shared" si="50"/>
        <v>74</v>
      </c>
      <c r="BC135" s="11">
        <f t="shared" si="51"/>
        <v>313.94984799999997</v>
      </c>
      <c r="BF135" s="324"/>
      <c r="BH135" s="74">
        <f t="shared" si="52"/>
        <v>74</v>
      </c>
      <c r="BI135" s="313">
        <f t="shared" si="53"/>
        <v>315</v>
      </c>
      <c r="BL135" s="313"/>
      <c r="BQ135" s="305"/>
      <c r="BR135" s="11"/>
      <c r="BS135" s="11"/>
      <c r="BT135" s="11"/>
      <c r="CA135" s="314"/>
      <c r="CB135" s="311"/>
      <c r="CC135" s="312"/>
      <c r="CD135" s="11"/>
      <c r="CE135" s="11"/>
    </row>
    <row r="136" spans="2:83" x14ac:dyDescent="0.25">
      <c r="B136" s="129"/>
      <c r="C136" s="87"/>
      <c r="D136" s="290"/>
      <c r="E136" s="290"/>
      <c r="N136" s="621"/>
      <c r="O136" s="89">
        <v>46128</v>
      </c>
      <c r="P136" s="55">
        <v>0.79282407407407407</v>
      </c>
      <c r="Q136" s="87">
        <v>27.3</v>
      </c>
      <c r="R136" s="78" t="s">
        <v>14</v>
      </c>
      <c r="S136" s="87">
        <v>20.9</v>
      </c>
      <c r="T136" s="78" t="s">
        <v>45</v>
      </c>
      <c r="U136" s="608">
        <f t="shared" si="49"/>
        <v>19</v>
      </c>
      <c r="V136" s="609" t="str">
        <f t="shared" si="45"/>
        <v>-</v>
      </c>
      <c r="W136" s="609" t="str">
        <f t="shared" si="46"/>
        <v>-</v>
      </c>
      <c r="X136" s="609">
        <f t="shared" si="47"/>
        <v>20.9</v>
      </c>
      <c r="Y136" s="609" t="str">
        <f t="shared" si="48"/>
        <v>-</v>
      </c>
      <c r="AD136" s="615">
        <f t="shared" si="58"/>
        <v>46128.771527777775</v>
      </c>
      <c r="AE136" s="73">
        <f t="shared" si="59"/>
        <v>21.966000000000001</v>
      </c>
      <c r="AF136" s="608">
        <f t="shared" si="60"/>
        <v>18</v>
      </c>
      <c r="AG136" s="609" t="str">
        <f t="shared" si="54"/>
        <v>-</v>
      </c>
      <c r="AH136" s="609">
        <f t="shared" si="55"/>
        <v>21.966000000000001</v>
      </c>
      <c r="AI136" s="609" t="str">
        <f t="shared" si="56"/>
        <v>-</v>
      </c>
      <c r="AJ136" s="609" t="str">
        <f t="shared" si="57"/>
        <v>-</v>
      </c>
      <c r="AK136" s="247"/>
      <c r="AM136" s="446">
        <v>46128.772916666669</v>
      </c>
      <c r="AN136" s="447">
        <v>1</v>
      </c>
      <c r="AO136" s="447">
        <v>7</v>
      </c>
      <c r="AP136" s="447">
        <v>5</v>
      </c>
      <c r="AQ136" s="447">
        <v>313.91864199999998</v>
      </c>
      <c r="AR136" s="447">
        <v>132685</v>
      </c>
      <c r="AS136" s="447">
        <v>111819</v>
      </c>
      <c r="AT136" s="447">
        <v>21.983000000000001</v>
      </c>
      <c r="AV136" s="448">
        <v>46128.772916666669</v>
      </c>
      <c r="AW136" s="449">
        <v>1</v>
      </c>
      <c r="AX136" s="450">
        <v>7</v>
      </c>
      <c r="AY136" s="450">
        <v>5</v>
      </c>
      <c r="AZ136" s="451">
        <v>315</v>
      </c>
      <c r="BB136" s="74">
        <f t="shared" si="50"/>
        <v>75</v>
      </c>
      <c r="BC136" s="11">
        <f t="shared" si="51"/>
        <v>313.91864199999998</v>
      </c>
      <c r="BF136" s="324"/>
      <c r="BH136" s="74">
        <f t="shared" si="52"/>
        <v>75</v>
      </c>
      <c r="BI136" s="313">
        <f t="shared" si="53"/>
        <v>315</v>
      </c>
      <c r="BL136" s="313"/>
      <c r="BQ136" s="305"/>
      <c r="BR136" s="11"/>
      <c r="BS136" s="11"/>
      <c r="BT136" s="11"/>
      <c r="CA136" s="314"/>
      <c r="CB136" s="311"/>
      <c r="CC136" s="312"/>
      <c r="CD136" s="11"/>
      <c r="CE136" s="11"/>
    </row>
    <row r="137" spans="2:83" x14ac:dyDescent="0.25">
      <c r="B137" s="129"/>
      <c r="C137" s="87"/>
      <c r="D137" s="290"/>
      <c r="E137" s="290"/>
      <c r="N137" s="621"/>
      <c r="O137" s="89">
        <v>46128</v>
      </c>
      <c r="P137" s="55">
        <v>0.79351851851851851</v>
      </c>
      <c r="Q137" s="87">
        <v>27.4</v>
      </c>
      <c r="R137" s="78" t="s">
        <v>14</v>
      </c>
      <c r="S137" s="87">
        <v>20.85</v>
      </c>
      <c r="T137" s="78" t="s">
        <v>45</v>
      </c>
      <c r="U137" s="608">
        <f t="shared" si="49"/>
        <v>19</v>
      </c>
      <c r="V137" s="609" t="str">
        <f t="shared" si="45"/>
        <v>-</v>
      </c>
      <c r="W137" s="609" t="str">
        <f t="shared" si="46"/>
        <v>-</v>
      </c>
      <c r="X137" s="609">
        <f t="shared" si="47"/>
        <v>20.85</v>
      </c>
      <c r="Y137" s="609" t="str">
        <f t="shared" si="48"/>
        <v>-</v>
      </c>
      <c r="AD137" s="615">
        <f t="shared" si="58"/>
        <v>46128.772222222222</v>
      </c>
      <c r="AE137" s="73">
        <f t="shared" si="59"/>
        <v>21.972000000000001</v>
      </c>
      <c r="AF137" s="608">
        <f t="shared" si="60"/>
        <v>18</v>
      </c>
      <c r="AG137" s="609" t="str">
        <f t="shared" si="54"/>
        <v>-</v>
      </c>
      <c r="AH137" s="609">
        <f t="shared" si="55"/>
        <v>21.972000000000001</v>
      </c>
      <c r="AI137" s="609" t="str">
        <f t="shared" si="56"/>
        <v>-</v>
      </c>
      <c r="AJ137" s="609" t="str">
        <f t="shared" si="57"/>
        <v>-</v>
      </c>
      <c r="AK137" s="247"/>
      <c r="AM137" s="446">
        <v>46128.772916666669</v>
      </c>
      <c r="AN137" s="447">
        <v>1</v>
      </c>
      <c r="AO137" s="447">
        <v>7</v>
      </c>
      <c r="AP137" s="447">
        <v>6</v>
      </c>
      <c r="AQ137" s="447">
        <v>313.69177400000001</v>
      </c>
      <c r="AR137" s="447">
        <v>133567</v>
      </c>
      <c r="AS137" s="447">
        <v>111078</v>
      </c>
      <c r="AT137" s="447">
        <v>21.986999999999998</v>
      </c>
      <c r="AV137" s="448">
        <v>46128.772916666669</v>
      </c>
      <c r="AW137" s="449">
        <v>1</v>
      </c>
      <c r="AX137" s="450">
        <v>7</v>
      </c>
      <c r="AY137" s="450">
        <v>6</v>
      </c>
      <c r="AZ137" s="451">
        <v>315</v>
      </c>
      <c r="BB137" s="74">
        <f t="shared" si="50"/>
        <v>76</v>
      </c>
      <c r="BC137" s="11">
        <f t="shared" si="51"/>
        <v>313.69177400000001</v>
      </c>
      <c r="BF137" s="324"/>
      <c r="BH137" s="74">
        <f t="shared" si="52"/>
        <v>76</v>
      </c>
      <c r="BI137" s="313">
        <f t="shared" si="53"/>
        <v>315</v>
      </c>
      <c r="BL137" s="313"/>
      <c r="BQ137" s="11"/>
      <c r="BR137" s="11"/>
      <c r="BS137" s="11"/>
      <c r="BT137" s="11"/>
      <c r="CA137" s="314"/>
      <c r="CB137" s="311"/>
      <c r="CC137" s="312"/>
      <c r="CD137" s="11"/>
      <c r="CE137" s="11"/>
    </row>
    <row r="138" spans="2:83" x14ac:dyDescent="0.25">
      <c r="B138" s="129"/>
      <c r="C138" s="87"/>
      <c r="D138" s="290"/>
      <c r="E138" s="290"/>
      <c r="N138" s="621"/>
      <c r="O138" s="89">
        <v>46128</v>
      </c>
      <c r="P138" s="55">
        <v>0.79421296296296295</v>
      </c>
      <c r="Q138" s="87">
        <v>27.6</v>
      </c>
      <c r="R138" s="78" t="s">
        <v>14</v>
      </c>
      <c r="S138" s="87">
        <v>20.95</v>
      </c>
      <c r="T138" s="78" t="s">
        <v>45</v>
      </c>
      <c r="U138" s="608">
        <f t="shared" si="49"/>
        <v>19</v>
      </c>
      <c r="V138" s="609" t="str">
        <f t="shared" si="45"/>
        <v>-</v>
      </c>
      <c r="W138" s="609" t="str">
        <f t="shared" si="46"/>
        <v>-</v>
      </c>
      <c r="X138" s="609">
        <f t="shared" si="47"/>
        <v>20.95</v>
      </c>
      <c r="Y138" s="609" t="str">
        <f t="shared" si="48"/>
        <v>-</v>
      </c>
      <c r="AD138" s="615">
        <f t="shared" si="58"/>
        <v>46128.772222222222</v>
      </c>
      <c r="AE138" s="73">
        <f t="shared" si="59"/>
        <v>21.978000000000002</v>
      </c>
      <c r="AF138" s="608">
        <f t="shared" si="60"/>
        <v>18</v>
      </c>
      <c r="AG138" s="609" t="str">
        <f t="shared" si="54"/>
        <v>-</v>
      </c>
      <c r="AH138" s="609">
        <f t="shared" si="55"/>
        <v>21.978000000000002</v>
      </c>
      <c r="AI138" s="609" t="str">
        <f t="shared" si="56"/>
        <v>-</v>
      </c>
      <c r="AJ138" s="609" t="str">
        <f t="shared" si="57"/>
        <v>-</v>
      </c>
      <c r="AK138" s="247"/>
      <c r="AM138" s="446">
        <v>46128.773611111108</v>
      </c>
      <c r="AN138" s="447">
        <v>1</v>
      </c>
      <c r="AO138" s="447">
        <v>7</v>
      </c>
      <c r="AP138" s="447">
        <v>7</v>
      </c>
      <c r="AQ138" s="447">
        <v>313.87444399999998</v>
      </c>
      <c r="AR138" s="447">
        <v>132692</v>
      </c>
      <c r="AS138" s="447">
        <v>111826</v>
      </c>
      <c r="AT138" s="447">
        <v>21.992999999999999</v>
      </c>
      <c r="AV138" s="448">
        <v>46128.773611111108</v>
      </c>
      <c r="AW138" s="449">
        <v>1</v>
      </c>
      <c r="AX138" s="450">
        <v>7</v>
      </c>
      <c r="AY138" s="450">
        <v>7</v>
      </c>
      <c r="AZ138" s="451">
        <v>315</v>
      </c>
      <c r="BB138" s="74">
        <f t="shared" si="50"/>
        <v>77</v>
      </c>
      <c r="BC138" s="11">
        <f t="shared" si="51"/>
        <v>313.87444399999998</v>
      </c>
      <c r="BF138" s="324"/>
      <c r="BH138" s="74">
        <f t="shared" si="52"/>
        <v>77</v>
      </c>
      <c r="BI138" s="313">
        <f t="shared" si="53"/>
        <v>315</v>
      </c>
      <c r="BL138" s="313"/>
      <c r="BQ138" s="11"/>
      <c r="BR138" s="11"/>
      <c r="BS138" s="11"/>
      <c r="BT138" s="11"/>
      <c r="CA138" s="314"/>
      <c r="CB138" s="311"/>
      <c r="CC138" s="312"/>
      <c r="CD138" s="11"/>
      <c r="CE138" s="11"/>
    </row>
    <row r="139" spans="2:83" x14ac:dyDescent="0.25">
      <c r="B139" s="129"/>
      <c r="C139" s="87"/>
      <c r="D139" s="290"/>
      <c r="E139" s="290"/>
      <c r="N139" s="621"/>
      <c r="O139" s="89">
        <v>46128</v>
      </c>
      <c r="P139" s="55">
        <v>0.7949074074074074</v>
      </c>
      <c r="Q139" s="87">
        <v>27.7</v>
      </c>
      <c r="R139" s="78" t="s">
        <v>14</v>
      </c>
      <c r="S139" s="87">
        <v>21.05</v>
      </c>
      <c r="T139" s="78" t="s">
        <v>45</v>
      </c>
      <c r="U139" s="608">
        <f t="shared" si="49"/>
        <v>19</v>
      </c>
      <c r="V139" s="609" t="str">
        <f t="shared" si="45"/>
        <v>-</v>
      </c>
      <c r="W139" s="609" t="str">
        <f t="shared" si="46"/>
        <v>-</v>
      </c>
      <c r="X139" s="609">
        <f t="shared" si="47"/>
        <v>21.05</v>
      </c>
      <c r="Y139" s="609" t="str">
        <f t="shared" si="48"/>
        <v>-</v>
      </c>
      <c r="AD139" s="615">
        <f t="shared" si="58"/>
        <v>46128.772916666669</v>
      </c>
      <c r="AE139" s="73">
        <f t="shared" si="59"/>
        <v>21.983000000000001</v>
      </c>
      <c r="AF139" s="608">
        <f t="shared" si="60"/>
        <v>18</v>
      </c>
      <c r="AG139" s="609" t="str">
        <f t="shared" si="54"/>
        <v>-</v>
      </c>
      <c r="AH139" s="609">
        <f t="shared" si="55"/>
        <v>21.983000000000001</v>
      </c>
      <c r="AI139" s="609" t="str">
        <f t="shared" si="56"/>
        <v>-</v>
      </c>
      <c r="AJ139" s="609" t="str">
        <f t="shared" si="57"/>
        <v>-</v>
      </c>
      <c r="AK139" s="247"/>
      <c r="AM139" s="446">
        <v>46128.773611111108</v>
      </c>
      <c r="AN139" s="447">
        <v>1</v>
      </c>
      <c r="AO139" s="447">
        <v>7</v>
      </c>
      <c r="AP139" s="447">
        <v>8</v>
      </c>
      <c r="AQ139" s="447">
        <v>313.88489199999998</v>
      </c>
      <c r="AR139" s="447">
        <v>133574</v>
      </c>
      <c r="AS139" s="447">
        <v>111084</v>
      </c>
      <c r="AT139" s="447">
        <v>21.997</v>
      </c>
      <c r="AV139" s="448">
        <v>46128.773611111108</v>
      </c>
      <c r="AW139" s="449">
        <v>1</v>
      </c>
      <c r="AX139" s="450">
        <v>7</v>
      </c>
      <c r="AY139" s="450">
        <v>8</v>
      </c>
      <c r="AZ139" s="451">
        <v>315</v>
      </c>
      <c r="BB139" s="74">
        <f t="shared" si="50"/>
        <v>78</v>
      </c>
      <c r="BC139" s="11">
        <f t="shared" si="51"/>
        <v>313.88489199999998</v>
      </c>
      <c r="BF139" s="324"/>
      <c r="BH139" s="74">
        <f t="shared" si="52"/>
        <v>78</v>
      </c>
      <c r="BI139" s="313">
        <f t="shared" si="53"/>
        <v>315</v>
      </c>
      <c r="BL139" s="313"/>
      <c r="BQ139" s="11"/>
      <c r="BR139" s="11"/>
      <c r="BS139" s="11"/>
      <c r="BT139" s="11"/>
      <c r="CA139" s="314"/>
      <c r="CB139" s="311"/>
      <c r="CC139" s="312"/>
      <c r="CD139" s="11"/>
      <c r="CE139" s="11"/>
    </row>
    <row r="140" spans="2:83" x14ac:dyDescent="0.25">
      <c r="B140" s="129"/>
      <c r="C140" s="87"/>
      <c r="D140" s="290"/>
      <c r="E140" s="290"/>
      <c r="N140" s="621"/>
      <c r="O140" s="89">
        <v>46128</v>
      </c>
      <c r="P140" s="55">
        <v>0.79560185185185184</v>
      </c>
      <c r="Q140" s="87">
        <v>28</v>
      </c>
      <c r="R140" s="78" t="s">
        <v>14</v>
      </c>
      <c r="S140" s="87">
        <v>21.2</v>
      </c>
      <c r="T140" s="78" t="s">
        <v>45</v>
      </c>
      <c r="U140" s="608">
        <f t="shared" si="49"/>
        <v>19</v>
      </c>
      <c r="V140" s="609" t="str">
        <f t="shared" si="45"/>
        <v>-</v>
      </c>
      <c r="W140" s="609" t="str">
        <f t="shared" si="46"/>
        <v>-</v>
      </c>
      <c r="X140" s="609">
        <f t="shared" si="47"/>
        <v>21.2</v>
      </c>
      <c r="Y140" s="609" t="str">
        <f t="shared" si="48"/>
        <v>-</v>
      </c>
      <c r="AD140" s="615">
        <f t="shared" si="58"/>
        <v>46128.772916666669</v>
      </c>
      <c r="AE140" s="73">
        <f t="shared" si="59"/>
        <v>21.986999999999998</v>
      </c>
      <c r="AF140" s="608">
        <f t="shared" si="60"/>
        <v>18</v>
      </c>
      <c r="AG140" s="609" t="str">
        <f t="shared" si="54"/>
        <v>-</v>
      </c>
      <c r="AH140" s="609">
        <f t="shared" si="55"/>
        <v>21.986999999999998</v>
      </c>
      <c r="AI140" s="609" t="str">
        <f t="shared" si="56"/>
        <v>-</v>
      </c>
      <c r="AJ140" s="609" t="str">
        <f t="shared" si="57"/>
        <v>-</v>
      </c>
      <c r="AK140" s="247"/>
      <c r="AM140" s="446">
        <v>46128.774305555555</v>
      </c>
      <c r="AN140" s="447">
        <v>1</v>
      </c>
      <c r="AO140" s="447">
        <v>8</v>
      </c>
      <c r="AP140" s="447" t="s">
        <v>446</v>
      </c>
      <c r="AQ140" s="447">
        <v>349.03283900000002</v>
      </c>
      <c r="AR140" s="447">
        <v>132534</v>
      </c>
      <c r="AS140" s="447">
        <v>111813</v>
      </c>
      <c r="AT140" s="447">
        <v>22.001999999999999</v>
      </c>
      <c r="AV140" s="448">
        <v>46128.774305555555</v>
      </c>
      <c r="AW140" s="449">
        <v>1</v>
      </c>
      <c r="AX140" s="450">
        <v>8</v>
      </c>
      <c r="AY140" s="450" t="s">
        <v>446</v>
      </c>
      <c r="AZ140" s="451">
        <v>362</v>
      </c>
      <c r="BB140" s="74" t="str">
        <f t="shared" si="50"/>
        <v>--</v>
      </c>
      <c r="BC140" s="11">
        <f t="shared" si="51"/>
        <v>349.03283900000002</v>
      </c>
      <c r="BF140" s="324"/>
      <c r="BH140" s="74" t="str">
        <f t="shared" si="52"/>
        <v>--</v>
      </c>
      <c r="BI140" s="313">
        <f t="shared" si="53"/>
        <v>362</v>
      </c>
      <c r="BL140" s="313"/>
      <c r="BQ140" s="11"/>
      <c r="BR140" s="11"/>
      <c r="BS140" s="11"/>
      <c r="BT140" s="11"/>
      <c r="CA140" s="314"/>
      <c r="CB140" s="311"/>
      <c r="CC140" s="312"/>
      <c r="CD140" s="11"/>
      <c r="CE140" s="11"/>
    </row>
    <row r="141" spans="2:83" x14ac:dyDescent="0.25">
      <c r="B141" s="129"/>
      <c r="C141" s="87"/>
      <c r="D141" s="290"/>
      <c r="E141" s="290"/>
      <c r="N141" s="621"/>
      <c r="O141" s="89">
        <v>46128</v>
      </c>
      <c r="P141" s="55">
        <v>0.79629629629629628</v>
      </c>
      <c r="Q141" s="87">
        <v>28.2</v>
      </c>
      <c r="R141" s="78" t="s">
        <v>14</v>
      </c>
      <c r="S141" s="87">
        <v>21.3</v>
      </c>
      <c r="T141" s="78" t="s">
        <v>45</v>
      </c>
      <c r="U141" s="608">
        <f t="shared" si="49"/>
        <v>19</v>
      </c>
      <c r="V141" s="609" t="str">
        <f t="shared" si="45"/>
        <v>-</v>
      </c>
      <c r="W141" s="609" t="str">
        <f t="shared" si="46"/>
        <v>-</v>
      </c>
      <c r="X141" s="609">
        <f t="shared" si="47"/>
        <v>21.3</v>
      </c>
      <c r="Y141" s="609" t="str">
        <f t="shared" si="48"/>
        <v>-</v>
      </c>
      <c r="AD141" s="615">
        <f t="shared" si="58"/>
        <v>46128.773611111108</v>
      </c>
      <c r="AE141" s="73">
        <f t="shared" si="59"/>
        <v>21.992999999999999</v>
      </c>
      <c r="AF141" s="608">
        <f t="shared" si="60"/>
        <v>18</v>
      </c>
      <c r="AG141" s="609" t="str">
        <f t="shared" si="54"/>
        <v>-</v>
      </c>
      <c r="AH141" s="609">
        <f t="shared" si="55"/>
        <v>21.992999999999999</v>
      </c>
      <c r="AI141" s="609" t="str">
        <f t="shared" si="56"/>
        <v>-</v>
      </c>
      <c r="AJ141" s="609" t="str">
        <f t="shared" si="57"/>
        <v>-</v>
      </c>
      <c r="AK141" s="247"/>
      <c r="AM141" s="446">
        <v>46128.775000000001</v>
      </c>
      <c r="AN141" s="447">
        <v>1</v>
      </c>
      <c r="AO141" s="447">
        <v>8</v>
      </c>
      <c r="AP141" s="447" t="s">
        <v>446</v>
      </c>
      <c r="AQ141" s="447">
        <v>364.314415</v>
      </c>
      <c r="AR141" s="447">
        <v>133565</v>
      </c>
      <c r="AS141" s="447">
        <v>110959</v>
      </c>
      <c r="AT141" s="447">
        <v>22.003</v>
      </c>
      <c r="AV141" s="448">
        <v>46128.775000000001</v>
      </c>
      <c r="AW141" s="449">
        <v>1</v>
      </c>
      <c r="AX141" s="450">
        <v>8</v>
      </c>
      <c r="AY141" s="450" t="s">
        <v>446</v>
      </c>
      <c r="AZ141" s="451">
        <v>365</v>
      </c>
      <c r="BB141" s="74" t="str">
        <f t="shared" si="50"/>
        <v>--</v>
      </c>
      <c r="BC141" s="11">
        <f t="shared" si="51"/>
        <v>364.314415</v>
      </c>
      <c r="BF141" s="324"/>
      <c r="BH141" s="74" t="str">
        <f t="shared" si="52"/>
        <v>--</v>
      </c>
      <c r="BI141" s="313">
        <f t="shared" si="53"/>
        <v>365</v>
      </c>
      <c r="BL141" s="313"/>
      <c r="BQ141" s="11"/>
      <c r="BR141" s="11"/>
      <c r="BS141" s="11"/>
      <c r="BT141" s="11"/>
      <c r="CA141" s="314"/>
      <c r="CB141" s="311"/>
      <c r="CC141" s="312"/>
      <c r="CD141" s="11"/>
      <c r="CE141" s="11"/>
    </row>
    <row r="142" spans="2:83" x14ac:dyDescent="0.25">
      <c r="B142" s="129"/>
      <c r="C142" s="87"/>
      <c r="D142" s="290"/>
      <c r="E142" s="290"/>
      <c r="N142" s="621"/>
      <c r="O142" s="89">
        <v>46128</v>
      </c>
      <c r="P142" s="55">
        <v>0.79699074074074072</v>
      </c>
      <c r="Q142" s="87">
        <v>29.2</v>
      </c>
      <c r="R142" s="78" t="s">
        <v>14</v>
      </c>
      <c r="S142" s="87">
        <v>21.35</v>
      </c>
      <c r="T142" s="78" t="s">
        <v>45</v>
      </c>
      <c r="U142" s="608">
        <f t="shared" si="49"/>
        <v>19</v>
      </c>
      <c r="V142" s="609" t="str">
        <f t="shared" si="45"/>
        <v>-</v>
      </c>
      <c r="W142" s="609" t="str">
        <f t="shared" si="46"/>
        <v>-</v>
      </c>
      <c r="X142" s="609">
        <f t="shared" si="47"/>
        <v>21.35</v>
      </c>
      <c r="Y142" s="609" t="str">
        <f t="shared" si="48"/>
        <v>-</v>
      </c>
      <c r="AD142" s="615">
        <f t="shared" si="58"/>
        <v>46128.773611111108</v>
      </c>
      <c r="AE142" s="73">
        <f t="shared" si="59"/>
        <v>21.997</v>
      </c>
      <c r="AF142" s="608">
        <f t="shared" si="60"/>
        <v>18</v>
      </c>
      <c r="AG142" s="609" t="str">
        <f t="shared" si="54"/>
        <v>-</v>
      </c>
      <c r="AH142" s="609">
        <f t="shared" si="55"/>
        <v>21.997</v>
      </c>
      <c r="AI142" s="609" t="str">
        <f t="shared" si="56"/>
        <v>-</v>
      </c>
      <c r="AJ142" s="609" t="str">
        <f t="shared" si="57"/>
        <v>-</v>
      </c>
      <c r="AK142" s="247"/>
      <c r="AM142" s="446">
        <v>46128.775000000001</v>
      </c>
      <c r="AN142" s="447">
        <v>1</v>
      </c>
      <c r="AO142" s="447">
        <v>8</v>
      </c>
      <c r="AP142" s="447" t="s">
        <v>446</v>
      </c>
      <c r="AQ142" s="447">
        <v>362.83318300000002</v>
      </c>
      <c r="AR142" s="447">
        <v>132543</v>
      </c>
      <c r="AS142" s="447">
        <v>111814</v>
      </c>
      <c r="AT142" s="447">
        <v>22.004999999999999</v>
      </c>
      <c r="AV142" s="448">
        <v>46128.775000000001</v>
      </c>
      <c r="AW142" s="449">
        <v>1</v>
      </c>
      <c r="AX142" s="450">
        <v>8</v>
      </c>
      <c r="AY142" s="450" t="s">
        <v>446</v>
      </c>
      <c r="AZ142" s="451">
        <v>363</v>
      </c>
      <c r="BB142" s="74" t="str">
        <f t="shared" si="50"/>
        <v>--</v>
      </c>
      <c r="BC142" s="11">
        <f t="shared" si="51"/>
        <v>362.83318300000002</v>
      </c>
      <c r="BF142" s="324"/>
      <c r="BH142" s="74" t="str">
        <f t="shared" si="52"/>
        <v>--</v>
      </c>
      <c r="BI142" s="313">
        <f t="shared" si="53"/>
        <v>363</v>
      </c>
      <c r="BL142" s="313"/>
      <c r="BQ142" s="11"/>
      <c r="BR142" s="11"/>
      <c r="BS142" s="11"/>
      <c r="BT142" s="11"/>
      <c r="CA142" s="314"/>
      <c r="CB142" s="311"/>
      <c r="CC142" s="312"/>
      <c r="CD142" s="11"/>
      <c r="CE142" s="11"/>
    </row>
    <row r="143" spans="2:83" x14ac:dyDescent="0.25">
      <c r="B143" s="129"/>
      <c r="C143" s="87"/>
      <c r="D143" s="290"/>
      <c r="E143" s="290"/>
      <c r="N143" s="621"/>
      <c r="O143" s="89">
        <v>46128</v>
      </c>
      <c r="P143" s="55">
        <v>0.79768518518518516</v>
      </c>
      <c r="Q143" s="87">
        <v>29.6</v>
      </c>
      <c r="R143" s="78" t="s">
        <v>14</v>
      </c>
      <c r="S143" s="87">
        <v>21.35</v>
      </c>
      <c r="T143" s="78" t="s">
        <v>45</v>
      </c>
      <c r="U143" s="608">
        <f t="shared" si="49"/>
        <v>19</v>
      </c>
      <c r="V143" s="609" t="str">
        <f t="shared" si="45"/>
        <v>-</v>
      </c>
      <c r="W143" s="609" t="str">
        <f t="shared" si="46"/>
        <v>-</v>
      </c>
      <c r="X143" s="609">
        <f t="shared" si="47"/>
        <v>21.35</v>
      </c>
      <c r="Y143" s="609" t="str">
        <f t="shared" si="48"/>
        <v>-</v>
      </c>
      <c r="AD143" s="615">
        <f t="shared" si="58"/>
        <v>46128.774305555555</v>
      </c>
      <c r="AE143" s="73">
        <f t="shared" si="59"/>
        <v>22.001999999999999</v>
      </c>
      <c r="AF143" s="608">
        <f t="shared" si="60"/>
        <v>18</v>
      </c>
      <c r="AG143" s="609" t="str">
        <f t="shared" si="54"/>
        <v>-</v>
      </c>
      <c r="AH143" s="609">
        <f t="shared" si="55"/>
        <v>22.001999999999999</v>
      </c>
      <c r="AI143" s="609" t="str">
        <f t="shared" si="56"/>
        <v>-</v>
      </c>
      <c r="AJ143" s="609" t="str">
        <f t="shared" si="57"/>
        <v>-</v>
      </c>
      <c r="AK143" s="247"/>
      <c r="AM143" s="446">
        <v>46128.775694444441</v>
      </c>
      <c r="AN143" s="447">
        <v>1</v>
      </c>
      <c r="AO143" s="447">
        <v>8</v>
      </c>
      <c r="AP143" s="447" t="s">
        <v>446</v>
      </c>
      <c r="AQ143" s="447">
        <v>361.85158200000001</v>
      </c>
      <c r="AR143" s="447">
        <v>133571</v>
      </c>
      <c r="AS143" s="447">
        <v>110969</v>
      </c>
      <c r="AT143" s="447">
        <v>22.006</v>
      </c>
      <c r="AV143" s="448">
        <v>46128.775694444441</v>
      </c>
      <c r="AW143" s="449">
        <v>1</v>
      </c>
      <c r="AX143" s="450">
        <v>8</v>
      </c>
      <c r="AY143" s="450" t="s">
        <v>446</v>
      </c>
      <c r="AZ143" s="451">
        <v>363</v>
      </c>
      <c r="BB143" s="74" t="str">
        <f t="shared" si="50"/>
        <v>--</v>
      </c>
      <c r="BC143" s="11">
        <f t="shared" si="51"/>
        <v>361.85158200000001</v>
      </c>
      <c r="BF143" s="324"/>
      <c r="BH143" s="74" t="str">
        <f t="shared" si="52"/>
        <v>--</v>
      </c>
      <c r="BI143" s="313">
        <f t="shared" si="53"/>
        <v>363</v>
      </c>
      <c r="BL143" s="313"/>
      <c r="BQ143" s="11"/>
      <c r="BR143" s="11"/>
      <c r="BS143" s="11"/>
      <c r="BT143" s="11"/>
      <c r="CA143" s="314"/>
      <c r="CB143" s="311"/>
      <c r="CC143" s="312"/>
      <c r="CD143" s="11"/>
      <c r="CE143" s="11"/>
    </row>
    <row r="144" spans="2:83" x14ac:dyDescent="0.25">
      <c r="B144" s="129"/>
      <c r="C144" s="87"/>
      <c r="D144" s="290"/>
      <c r="E144" s="290"/>
      <c r="N144" s="621"/>
      <c r="O144" s="89">
        <v>46128</v>
      </c>
      <c r="P144" s="55">
        <v>0.79837962962962961</v>
      </c>
      <c r="Q144" s="87">
        <v>29.4</v>
      </c>
      <c r="R144" s="78" t="s">
        <v>14</v>
      </c>
      <c r="S144" s="87">
        <v>21.25</v>
      </c>
      <c r="T144" s="78" t="s">
        <v>45</v>
      </c>
      <c r="U144" s="608">
        <f t="shared" si="49"/>
        <v>19</v>
      </c>
      <c r="V144" s="609" t="str">
        <f t="shared" si="45"/>
        <v>-</v>
      </c>
      <c r="W144" s="609" t="str">
        <f t="shared" si="46"/>
        <v>-</v>
      </c>
      <c r="X144" s="609">
        <f t="shared" si="47"/>
        <v>21.25</v>
      </c>
      <c r="Y144" s="609" t="str">
        <f t="shared" si="48"/>
        <v>-</v>
      </c>
      <c r="AD144" s="615">
        <f t="shared" si="58"/>
        <v>46128.775000000001</v>
      </c>
      <c r="AE144" s="73">
        <f t="shared" si="59"/>
        <v>22.003</v>
      </c>
      <c r="AF144" s="608">
        <f t="shared" si="60"/>
        <v>18</v>
      </c>
      <c r="AG144" s="609" t="str">
        <f t="shared" si="54"/>
        <v>-</v>
      </c>
      <c r="AH144" s="609">
        <f t="shared" si="55"/>
        <v>22.003</v>
      </c>
      <c r="AI144" s="609" t="str">
        <f t="shared" si="56"/>
        <v>-</v>
      </c>
      <c r="AJ144" s="609" t="str">
        <f t="shared" si="57"/>
        <v>-</v>
      </c>
      <c r="AK144" s="247"/>
      <c r="AM144" s="446">
        <v>46128.775694444441</v>
      </c>
      <c r="AN144" s="447">
        <v>1</v>
      </c>
      <c r="AO144" s="447">
        <v>8</v>
      </c>
      <c r="AP144" s="447" t="s">
        <v>446</v>
      </c>
      <c r="AQ144" s="447">
        <v>361.06139200000001</v>
      </c>
      <c r="AR144" s="447">
        <v>132560</v>
      </c>
      <c r="AS144" s="447">
        <v>111825</v>
      </c>
      <c r="AT144" s="447">
        <v>22.007000000000001</v>
      </c>
      <c r="AV144" s="448">
        <v>46128.775694444441</v>
      </c>
      <c r="AW144" s="449">
        <v>1</v>
      </c>
      <c r="AX144" s="450">
        <v>8</v>
      </c>
      <c r="AY144" s="450" t="s">
        <v>446</v>
      </c>
      <c r="AZ144" s="451">
        <v>362</v>
      </c>
      <c r="BB144" s="74" t="str">
        <f t="shared" si="50"/>
        <v>--</v>
      </c>
      <c r="BC144" s="11">
        <f t="shared" si="51"/>
        <v>361.06139200000001</v>
      </c>
      <c r="BF144" s="324"/>
      <c r="BH144" s="74" t="str">
        <f t="shared" si="52"/>
        <v>--</v>
      </c>
      <c r="BI144" s="313">
        <f t="shared" si="53"/>
        <v>362</v>
      </c>
      <c r="BL144" s="313"/>
      <c r="BQ144" s="11"/>
      <c r="BR144" s="11"/>
      <c r="BS144" s="11"/>
      <c r="BT144" s="11"/>
      <c r="CA144" s="314"/>
      <c r="CB144" s="311"/>
      <c r="CC144" s="312"/>
      <c r="CD144" s="11"/>
      <c r="CE144" s="11"/>
    </row>
    <row r="145" spans="2:83" x14ac:dyDescent="0.25">
      <c r="B145" s="129"/>
      <c r="C145" s="87"/>
      <c r="D145" s="290"/>
      <c r="E145" s="290"/>
      <c r="N145" s="621"/>
      <c r="O145" s="89">
        <v>46128</v>
      </c>
      <c r="P145" s="55">
        <v>0.79907407407407405</v>
      </c>
      <c r="Q145" s="87">
        <v>29</v>
      </c>
      <c r="R145" s="78" t="s">
        <v>14</v>
      </c>
      <c r="S145" s="87">
        <v>21.15</v>
      </c>
      <c r="T145" s="78" t="s">
        <v>45</v>
      </c>
      <c r="U145" s="608">
        <f t="shared" si="49"/>
        <v>19</v>
      </c>
      <c r="V145" s="609" t="str">
        <f t="shared" si="45"/>
        <v>-</v>
      </c>
      <c r="W145" s="609" t="str">
        <f t="shared" si="46"/>
        <v>-</v>
      </c>
      <c r="X145" s="609">
        <f t="shared" si="47"/>
        <v>21.15</v>
      </c>
      <c r="Y145" s="609" t="str">
        <f t="shared" si="48"/>
        <v>-</v>
      </c>
      <c r="AD145" s="615">
        <f t="shared" si="58"/>
        <v>46128.775000000001</v>
      </c>
      <c r="AE145" s="73">
        <f t="shared" si="59"/>
        <v>22.004999999999999</v>
      </c>
      <c r="AF145" s="608">
        <f t="shared" si="60"/>
        <v>18</v>
      </c>
      <c r="AG145" s="609" t="str">
        <f t="shared" si="54"/>
        <v>-</v>
      </c>
      <c r="AH145" s="609">
        <f t="shared" si="55"/>
        <v>22.004999999999999</v>
      </c>
      <c r="AI145" s="609" t="str">
        <f t="shared" si="56"/>
        <v>-</v>
      </c>
      <c r="AJ145" s="609" t="str">
        <f t="shared" si="57"/>
        <v>-</v>
      </c>
      <c r="AK145" s="247"/>
      <c r="AM145" s="446">
        <v>46128.776388888888</v>
      </c>
      <c r="AN145" s="447">
        <v>1</v>
      </c>
      <c r="AO145" s="447">
        <v>8</v>
      </c>
      <c r="AP145" s="447" t="s">
        <v>446</v>
      </c>
      <c r="AQ145" s="447">
        <v>360.551061</v>
      </c>
      <c r="AR145" s="447">
        <v>133581</v>
      </c>
      <c r="AS145" s="447">
        <v>110980</v>
      </c>
      <c r="AT145" s="447">
        <v>22.007000000000001</v>
      </c>
      <c r="AV145" s="448">
        <v>46128.776388888888</v>
      </c>
      <c r="AW145" s="449">
        <v>1</v>
      </c>
      <c r="AX145" s="450">
        <v>8</v>
      </c>
      <c r="AY145" s="450" t="s">
        <v>446</v>
      </c>
      <c r="AZ145" s="451">
        <v>361</v>
      </c>
      <c r="BB145" s="74" t="str">
        <f t="shared" si="50"/>
        <v>--</v>
      </c>
      <c r="BC145" s="11">
        <f t="shared" si="51"/>
        <v>360.551061</v>
      </c>
      <c r="BF145" s="324"/>
      <c r="BH145" s="74" t="str">
        <f t="shared" si="52"/>
        <v>--</v>
      </c>
      <c r="BI145" s="313">
        <f t="shared" si="53"/>
        <v>361</v>
      </c>
      <c r="BL145" s="313"/>
      <c r="BQ145" s="11"/>
      <c r="BR145" s="11"/>
      <c r="BS145" s="11"/>
      <c r="BT145" s="11"/>
      <c r="CA145" s="314"/>
      <c r="CB145" s="311"/>
      <c r="CC145" s="312"/>
      <c r="CD145" s="11"/>
      <c r="CE145" s="11"/>
    </row>
    <row r="146" spans="2:83" x14ac:dyDescent="0.25">
      <c r="B146" s="129"/>
      <c r="C146" s="87"/>
      <c r="D146" s="290"/>
      <c r="E146" s="290"/>
      <c r="N146" s="621"/>
      <c r="O146" s="89">
        <v>46128</v>
      </c>
      <c r="P146" s="55">
        <v>0.79976851851851849</v>
      </c>
      <c r="Q146" s="87">
        <v>28.7</v>
      </c>
      <c r="R146" s="78" t="s">
        <v>14</v>
      </c>
      <c r="S146" s="87">
        <v>21.05</v>
      </c>
      <c r="T146" s="78" t="s">
        <v>45</v>
      </c>
      <c r="U146" s="608">
        <f t="shared" si="49"/>
        <v>19</v>
      </c>
      <c r="V146" s="609" t="str">
        <f t="shared" si="45"/>
        <v>-</v>
      </c>
      <c r="W146" s="609" t="str">
        <f t="shared" si="46"/>
        <v>-</v>
      </c>
      <c r="X146" s="609">
        <f t="shared" si="47"/>
        <v>21.05</v>
      </c>
      <c r="Y146" s="609" t="str">
        <f t="shared" si="48"/>
        <v>-</v>
      </c>
      <c r="AD146" s="615">
        <f t="shared" si="58"/>
        <v>46128.775694444441</v>
      </c>
      <c r="AE146" s="73">
        <f t="shared" si="59"/>
        <v>22.006</v>
      </c>
      <c r="AF146" s="608">
        <f t="shared" si="60"/>
        <v>18</v>
      </c>
      <c r="AG146" s="609" t="str">
        <f t="shared" si="54"/>
        <v>-</v>
      </c>
      <c r="AH146" s="609">
        <f t="shared" si="55"/>
        <v>22.006</v>
      </c>
      <c r="AI146" s="609" t="str">
        <f t="shared" si="56"/>
        <v>-</v>
      </c>
      <c r="AJ146" s="609" t="str">
        <f t="shared" si="57"/>
        <v>-</v>
      </c>
      <c r="AK146" s="247"/>
      <c r="AM146" s="446">
        <v>46128.776388888888</v>
      </c>
      <c r="AN146" s="447">
        <v>1</v>
      </c>
      <c r="AO146" s="447">
        <v>8</v>
      </c>
      <c r="AP146" s="447" t="s">
        <v>446</v>
      </c>
      <c r="AQ146" s="447">
        <v>359.82358699999997</v>
      </c>
      <c r="AR146" s="447">
        <v>132572</v>
      </c>
      <c r="AS146" s="447">
        <v>111832</v>
      </c>
      <c r="AT146" s="447">
        <v>22.007000000000001</v>
      </c>
      <c r="AV146" s="448">
        <v>46128.776388888888</v>
      </c>
      <c r="AW146" s="449">
        <v>1</v>
      </c>
      <c r="AX146" s="450">
        <v>8</v>
      </c>
      <c r="AY146" s="450" t="s">
        <v>446</v>
      </c>
      <c r="AZ146" s="451">
        <v>361</v>
      </c>
      <c r="BB146" s="74" t="str">
        <f t="shared" si="50"/>
        <v>--</v>
      </c>
      <c r="BC146" s="11">
        <f t="shared" si="51"/>
        <v>359.82358699999997</v>
      </c>
      <c r="BF146" s="324"/>
      <c r="BH146" s="74" t="str">
        <f t="shared" si="52"/>
        <v>--</v>
      </c>
      <c r="BI146" s="313">
        <f t="shared" si="53"/>
        <v>361</v>
      </c>
      <c r="BL146" s="313"/>
      <c r="BQ146" s="11"/>
      <c r="BR146" s="11"/>
      <c r="BS146" s="11"/>
      <c r="BT146" s="11"/>
      <c r="CA146" s="314"/>
      <c r="CB146" s="311"/>
      <c r="CC146" s="312"/>
      <c r="CD146" s="11"/>
      <c r="CE146" s="11"/>
    </row>
    <row r="147" spans="2:83" x14ac:dyDescent="0.25">
      <c r="B147" s="129"/>
      <c r="C147" s="87"/>
      <c r="D147" s="290"/>
      <c r="E147" s="290"/>
      <c r="N147" s="621"/>
      <c r="O147" s="89">
        <v>46128</v>
      </c>
      <c r="P147" s="55">
        <v>0.80046296296296293</v>
      </c>
      <c r="Q147" s="87">
        <v>28.4</v>
      </c>
      <c r="R147" s="78" t="s">
        <v>14</v>
      </c>
      <c r="S147" s="87">
        <v>21</v>
      </c>
      <c r="T147" s="78" t="s">
        <v>45</v>
      </c>
      <c r="U147" s="608">
        <f t="shared" si="49"/>
        <v>19</v>
      </c>
      <c r="V147" s="609" t="str">
        <f t="shared" si="45"/>
        <v>-</v>
      </c>
      <c r="W147" s="609" t="str">
        <f t="shared" si="46"/>
        <v>-</v>
      </c>
      <c r="X147" s="609">
        <f t="shared" si="47"/>
        <v>21</v>
      </c>
      <c r="Y147" s="609" t="str">
        <f t="shared" si="48"/>
        <v>-</v>
      </c>
      <c r="AD147" s="615">
        <f t="shared" si="58"/>
        <v>46128.775694444441</v>
      </c>
      <c r="AE147" s="73">
        <f t="shared" si="59"/>
        <v>22.007000000000001</v>
      </c>
      <c r="AF147" s="608">
        <f t="shared" si="60"/>
        <v>18</v>
      </c>
      <c r="AG147" s="609" t="str">
        <f t="shared" si="54"/>
        <v>-</v>
      </c>
      <c r="AH147" s="609">
        <f t="shared" si="55"/>
        <v>22.007000000000001</v>
      </c>
      <c r="AI147" s="609" t="str">
        <f t="shared" si="56"/>
        <v>-</v>
      </c>
      <c r="AJ147" s="609" t="str">
        <f t="shared" si="57"/>
        <v>-</v>
      </c>
      <c r="AK147" s="247"/>
      <c r="AM147" s="446">
        <v>46128.777083333334</v>
      </c>
      <c r="AN147" s="447">
        <v>1</v>
      </c>
      <c r="AO147" s="447">
        <v>8</v>
      </c>
      <c r="AP147" s="447" t="s">
        <v>446</v>
      </c>
      <c r="AQ147" s="447">
        <v>359.48396200000002</v>
      </c>
      <c r="AR147" s="447">
        <v>133592</v>
      </c>
      <c r="AS147" s="447">
        <v>110991</v>
      </c>
      <c r="AT147" s="447">
        <v>22.006</v>
      </c>
      <c r="AV147" s="448">
        <v>46128.777083333334</v>
      </c>
      <c r="AW147" s="449">
        <v>1</v>
      </c>
      <c r="AX147" s="450">
        <v>8</v>
      </c>
      <c r="AY147" s="450" t="s">
        <v>446</v>
      </c>
      <c r="AZ147" s="451">
        <v>361</v>
      </c>
      <c r="BB147" s="74" t="str">
        <f t="shared" si="50"/>
        <v>--</v>
      </c>
      <c r="BC147" s="11">
        <f t="shared" si="51"/>
        <v>359.48396200000002</v>
      </c>
      <c r="BF147" s="324"/>
      <c r="BH147" s="74" t="str">
        <f t="shared" si="52"/>
        <v>--</v>
      </c>
      <c r="BI147" s="313">
        <f t="shared" si="53"/>
        <v>361</v>
      </c>
      <c r="BL147" s="313"/>
      <c r="BQ147" s="11"/>
      <c r="BR147" s="11"/>
      <c r="BS147" s="11"/>
      <c r="BT147" s="11"/>
      <c r="CA147" s="314"/>
      <c r="CB147" s="311"/>
      <c r="CC147" s="312"/>
      <c r="CD147" s="11"/>
      <c r="CE147" s="11"/>
    </row>
    <row r="148" spans="2:83" x14ac:dyDescent="0.25">
      <c r="B148" s="129"/>
      <c r="C148" s="87"/>
      <c r="D148" s="290"/>
      <c r="E148" s="290"/>
      <c r="N148" s="621"/>
      <c r="O148" s="89">
        <v>46128</v>
      </c>
      <c r="P148" s="55">
        <v>0.80115740740740737</v>
      </c>
      <c r="Q148" s="87">
        <v>28.2</v>
      </c>
      <c r="R148" s="78" t="s">
        <v>14</v>
      </c>
      <c r="S148" s="87">
        <v>21</v>
      </c>
      <c r="T148" s="78" t="s">
        <v>45</v>
      </c>
      <c r="U148" s="608">
        <f t="shared" si="49"/>
        <v>19</v>
      </c>
      <c r="V148" s="609" t="str">
        <f t="shared" si="45"/>
        <v>-</v>
      </c>
      <c r="W148" s="609" t="str">
        <f t="shared" si="46"/>
        <v>-</v>
      </c>
      <c r="X148" s="609">
        <f t="shared" si="47"/>
        <v>21</v>
      </c>
      <c r="Y148" s="609" t="str">
        <f t="shared" si="48"/>
        <v>-</v>
      </c>
      <c r="AD148" s="615">
        <f t="shared" si="58"/>
        <v>46128.776388888888</v>
      </c>
      <c r="AE148" s="73">
        <f t="shared" si="59"/>
        <v>22.007000000000001</v>
      </c>
      <c r="AF148" s="608">
        <f t="shared" si="60"/>
        <v>18</v>
      </c>
      <c r="AG148" s="609" t="str">
        <f t="shared" si="54"/>
        <v>-</v>
      </c>
      <c r="AH148" s="609">
        <f t="shared" si="55"/>
        <v>22.007000000000001</v>
      </c>
      <c r="AI148" s="609" t="str">
        <f t="shared" si="56"/>
        <v>-</v>
      </c>
      <c r="AJ148" s="609" t="str">
        <f t="shared" si="57"/>
        <v>-</v>
      </c>
      <c r="AK148" s="247"/>
      <c r="AM148" s="446">
        <v>46128.777777777781</v>
      </c>
      <c r="AN148" s="447">
        <v>1</v>
      </c>
      <c r="AO148" s="447">
        <v>8</v>
      </c>
      <c r="AP148" s="447" t="s">
        <v>446</v>
      </c>
      <c r="AQ148" s="447">
        <v>358.99085600000001</v>
      </c>
      <c r="AR148" s="447">
        <v>132585</v>
      </c>
      <c r="AS148" s="447">
        <v>111841</v>
      </c>
      <c r="AT148" s="447">
        <v>22.004000000000001</v>
      </c>
      <c r="AV148" s="448">
        <v>46128.777777777781</v>
      </c>
      <c r="AW148" s="449">
        <v>1</v>
      </c>
      <c r="AX148" s="450">
        <v>8</v>
      </c>
      <c r="AY148" s="450" t="s">
        <v>446</v>
      </c>
      <c r="AZ148" s="451">
        <v>361</v>
      </c>
      <c r="BB148" s="74" t="str">
        <f t="shared" si="50"/>
        <v>--</v>
      </c>
      <c r="BC148" s="11">
        <f t="shared" si="51"/>
        <v>358.99085600000001</v>
      </c>
      <c r="BF148" s="324"/>
      <c r="BH148" s="74" t="str">
        <f t="shared" si="52"/>
        <v>--</v>
      </c>
      <c r="BI148" s="313">
        <f t="shared" si="53"/>
        <v>361</v>
      </c>
      <c r="BL148" s="313"/>
      <c r="BQ148" s="11"/>
      <c r="BR148" s="11"/>
      <c r="BS148" s="11"/>
      <c r="BT148" s="11"/>
      <c r="CA148" s="314"/>
      <c r="CB148" s="311"/>
      <c r="CC148" s="312"/>
      <c r="CD148" s="11"/>
      <c r="CE148" s="11"/>
    </row>
    <row r="149" spans="2:83" x14ac:dyDescent="0.25">
      <c r="B149" s="129"/>
      <c r="C149" s="87"/>
      <c r="D149" s="290"/>
      <c r="E149" s="290"/>
      <c r="N149" s="621"/>
      <c r="O149" s="89">
        <v>46128</v>
      </c>
      <c r="P149" s="55">
        <v>0.80185185185185182</v>
      </c>
      <c r="Q149" s="87">
        <v>28</v>
      </c>
      <c r="R149" s="78" t="s">
        <v>14</v>
      </c>
      <c r="S149" s="87">
        <v>20.9</v>
      </c>
      <c r="T149" s="78" t="s">
        <v>45</v>
      </c>
      <c r="U149" s="608">
        <f t="shared" si="49"/>
        <v>19</v>
      </c>
      <c r="V149" s="609" t="str">
        <f t="shared" si="45"/>
        <v>-</v>
      </c>
      <c r="W149" s="609" t="str">
        <f t="shared" si="46"/>
        <v>-</v>
      </c>
      <c r="X149" s="609">
        <f t="shared" si="47"/>
        <v>20.9</v>
      </c>
      <c r="Y149" s="609" t="str">
        <f t="shared" si="48"/>
        <v>-</v>
      </c>
      <c r="AD149" s="615">
        <f t="shared" si="58"/>
        <v>46128.776388888888</v>
      </c>
      <c r="AE149" s="73">
        <f t="shared" si="59"/>
        <v>22.007000000000001</v>
      </c>
      <c r="AF149" s="608">
        <f t="shared" si="60"/>
        <v>18</v>
      </c>
      <c r="AG149" s="609" t="str">
        <f t="shared" si="54"/>
        <v>-</v>
      </c>
      <c r="AH149" s="609">
        <f t="shared" si="55"/>
        <v>22.007000000000001</v>
      </c>
      <c r="AI149" s="609" t="str">
        <f t="shared" si="56"/>
        <v>-</v>
      </c>
      <c r="AJ149" s="609" t="str">
        <f t="shared" si="57"/>
        <v>-</v>
      </c>
      <c r="AK149" s="247"/>
      <c r="AM149" s="446">
        <v>46128.777777777781</v>
      </c>
      <c r="AN149" s="447">
        <v>1</v>
      </c>
      <c r="AO149" s="447">
        <v>8</v>
      </c>
      <c r="AP149" s="447" t="s">
        <v>446</v>
      </c>
      <c r="AQ149" s="447">
        <v>359.19502899999998</v>
      </c>
      <c r="AR149" s="447">
        <v>133606</v>
      </c>
      <c r="AS149" s="447">
        <v>111002</v>
      </c>
      <c r="AT149" s="447">
        <v>22.003</v>
      </c>
      <c r="AV149" s="448">
        <v>46128.777777777781</v>
      </c>
      <c r="AW149" s="449">
        <v>1</v>
      </c>
      <c r="AX149" s="450">
        <v>8</v>
      </c>
      <c r="AY149" s="450" t="s">
        <v>446</v>
      </c>
      <c r="AZ149" s="451">
        <v>360</v>
      </c>
      <c r="BB149" s="74" t="str">
        <f t="shared" si="50"/>
        <v>--</v>
      </c>
      <c r="BC149" s="11">
        <f t="shared" si="51"/>
        <v>359.19502899999998</v>
      </c>
      <c r="BF149" s="324"/>
      <c r="BH149" s="74" t="str">
        <f t="shared" si="52"/>
        <v>--</v>
      </c>
      <c r="BI149" s="313">
        <f t="shared" si="53"/>
        <v>360</v>
      </c>
      <c r="BL149" s="313"/>
      <c r="BQ149" s="11"/>
      <c r="BR149" s="11"/>
      <c r="BS149" s="11"/>
      <c r="BT149" s="11"/>
      <c r="CA149" s="314"/>
      <c r="CB149" s="311"/>
      <c r="CC149" s="312"/>
      <c r="CD149" s="11"/>
      <c r="CE149" s="11"/>
    </row>
    <row r="150" spans="2:83" x14ac:dyDescent="0.25">
      <c r="B150" s="129"/>
      <c r="C150" s="87"/>
      <c r="D150" s="290"/>
      <c r="E150" s="290"/>
      <c r="N150" s="621"/>
      <c r="O150" s="89">
        <v>46128</v>
      </c>
      <c r="P150" s="55">
        <v>0.80254629629629626</v>
      </c>
      <c r="Q150" s="87">
        <v>27.8</v>
      </c>
      <c r="R150" s="78" t="s">
        <v>14</v>
      </c>
      <c r="S150" s="87">
        <v>20.9</v>
      </c>
      <c r="T150" s="78" t="s">
        <v>45</v>
      </c>
      <c r="U150" s="608">
        <f t="shared" si="49"/>
        <v>19</v>
      </c>
      <c r="V150" s="609" t="str">
        <f t="shared" si="45"/>
        <v>-</v>
      </c>
      <c r="W150" s="609" t="str">
        <f t="shared" si="46"/>
        <v>-</v>
      </c>
      <c r="X150" s="609">
        <f t="shared" si="47"/>
        <v>20.9</v>
      </c>
      <c r="Y150" s="609" t="str">
        <f t="shared" si="48"/>
        <v>-</v>
      </c>
      <c r="AD150" s="615">
        <f t="shared" si="58"/>
        <v>46128.777083333334</v>
      </c>
      <c r="AE150" s="73">
        <f t="shared" si="59"/>
        <v>22.006</v>
      </c>
      <c r="AF150" s="608">
        <f t="shared" si="60"/>
        <v>18</v>
      </c>
      <c r="AG150" s="609" t="str">
        <f t="shared" si="54"/>
        <v>-</v>
      </c>
      <c r="AH150" s="609">
        <f t="shared" si="55"/>
        <v>22.006</v>
      </c>
      <c r="AI150" s="609" t="str">
        <f t="shared" si="56"/>
        <v>-</v>
      </c>
      <c r="AJ150" s="609" t="str">
        <f t="shared" si="57"/>
        <v>-</v>
      </c>
      <c r="AK150" s="247"/>
      <c r="AM150" s="446">
        <v>46128.77847222222</v>
      </c>
      <c r="AN150" s="447">
        <v>1</v>
      </c>
      <c r="AO150" s="447">
        <v>8</v>
      </c>
      <c r="AP150" s="447">
        <v>0</v>
      </c>
      <c r="AQ150" s="447">
        <v>358.84607</v>
      </c>
      <c r="AR150" s="447">
        <v>133612</v>
      </c>
      <c r="AS150" s="447">
        <v>111008</v>
      </c>
      <c r="AT150" s="447">
        <v>21.997</v>
      </c>
      <c r="AV150" s="448">
        <v>46128.77847222222</v>
      </c>
      <c r="AW150" s="449">
        <v>1</v>
      </c>
      <c r="AX150" s="450">
        <v>8</v>
      </c>
      <c r="AY150" s="450">
        <v>0</v>
      </c>
      <c r="AZ150" s="451">
        <v>360</v>
      </c>
      <c r="BB150" s="74">
        <f t="shared" si="50"/>
        <v>80</v>
      </c>
      <c r="BC150" s="11">
        <f t="shared" si="51"/>
        <v>358.84607</v>
      </c>
      <c r="BF150" s="324"/>
      <c r="BH150" s="74">
        <f t="shared" si="52"/>
        <v>80</v>
      </c>
      <c r="BI150" s="313">
        <f t="shared" si="53"/>
        <v>360</v>
      </c>
      <c r="BL150" s="313"/>
      <c r="BQ150" s="11"/>
      <c r="BR150" s="11"/>
      <c r="BS150" s="11"/>
      <c r="BT150" s="11"/>
      <c r="CA150" s="314"/>
      <c r="CB150" s="311"/>
      <c r="CC150" s="312"/>
      <c r="CD150" s="11"/>
      <c r="CE150" s="11"/>
    </row>
    <row r="151" spans="2:83" x14ac:dyDescent="0.25">
      <c r="B151" s="129"/>
      <c r="C151" s="87"/>
      <c r="O151" s="89">
        <v>46128</v>
      </c>
      <c r="P151" s="55">
        <v>0.8032407407407407</v>
      </c>
      <c r="Q151" s="87">
        <v>27.7</v>
      </c>
      <c r="R151" s="78" t="s">
        <v>14</v>
      </c>
      <c r="S151" s="87">
        <v>20.85</v>
      </c>
      <c r="T151" s="78" t="s">
        <v>45</v>
      </c>
      <c r="U151" s="608">
        <f t="shared" si="49"/>
        <v>19</v>
      </c>
      <c r="V151" s="609" t="str">
        <f t="shared" si="45"/>
        <v>-</v>
      </c>
      <c r="W151" s="609" t="str">
        <f t="shared" si="46"/>
        <v>-</v>
      </c>
      <c r="X151" s="609">
        <f t="shared" si="47"/>
        <v>20.85</v>
      </c>
      <c r="Y151" s="609" t="str">
        <f t="shared" si="48"/>
        <v>-</v>
      </c>
      <c r="AD151" s="615">
        <f t="shared" si="58"/>
        <v>46128.777777777781</v>
      </c>
      <c r="AE151" s="73">
        <f t="shared" si="59"/>
        <v>22.004000000000001</v>
      </c>
      <c r="AF151" s="608">
        <f t="shared" ref="AF151:AF214" si="61">IF(ISNUMBER(AE151), HOUR(AD151), "-")</f>
        <v>18</v>
      </c>
      <c r="AG151" s="609" t="str">
        <f t="shared" ref="AG151:AG214" si="62">IF(AF151=$Q$3, AE151, "-")</f>
        <v>-</v>
      </c>
      <c r="AH151" s="609">
        <f t="shared" ref="AH151:AH214" si="63">IF(AF151=$R$3, AE151, "-")</f>
        <v>22.004000000000001</v>
      </c>
      <c r="AI151" s="609" t="str">
        <f t="shared" ref="AI151:AI214" si="64">IF(AF151=$S$3, AE151, "-")</f>
        <v>-</v>
      </c>
      <c r="AJ151" s="609" t="str">
        <f t="shared" ref="AJ151:AJ214" si="65">IF(AF151=$T$3, AE151, "-")</f>
        <v>-</v>
      </c>
      <c r="AM151" s="446">
        <v>46128.779166666667</v>
      </c>
      <c r="AN151" s="447">
        <v>1</v>
      </c>
      <c r="AO151" s="447">
        <v>8</v>
      </c>
      <c r="AP151" s="447">
        <v>1</v>
      </c>
      <c r="AQ151" s="447">
        <v>358.73046799999997</v>
      </c>
      <c r="AR151" s="447">
        <v>132606</v>
      </c>
      <c r="AS151" s="447">
        <v>111858</v>
      </c>
      <c r="AT151" s="447">
        <v>21.992000000000001</v>
      </c>
      <c r="AV151" s="448">
        <v>46128.779166666667</v>
      </c>
      <c r="AW151" s="449">
        <v>1</v>
      </c>
      <c r="AX151" s="450">
        <v>8</v>
      </c>
      <c r="AY151" s="450">
        <v>1</v>
      </c>
      <c r="AZ151" s="451">
        <v>360</v>
      </c>
      <c r="BB151" s="74">
        <f t="shared" si="50"/>
        <v>81</v>
      </c>
      <c r="BC151" s="11">
        <f t="shared" si="51"/>
        <v>358.73046799999997</v>
      </c>
      <c r="BF151" s="324"/>
      <c r="BH151" s="74">
        <f t="shared" si="52"/>
        <v>81</v>
      </c>
      <c r="BI151" s="313">
        <f t="shared" si="53"/>
        <v>360</v>
      </c>
      <c r="BL151" s="313"/>
      <c r="BQ151" s="11"/>
      <c r="BR151" s="11"/>
      <c r="BS151" s="11"/>
      <c r="BT151" s="11"/>
      <c r="CA151" s="314"/>
      <c r="CB151" s="311"/>
      <c r="CC151" s="312"/>
      <c r="CD151" s="11"/>
      <c r="CE151" s="11"/>
    </row>
    <row r="152" spans="2:83" x14ac:dyDescent="0.25">
      <c r="B152" s="129"/>
      <c r="C152" s="87"/>
      <c r="O152" s="89">
        <v>46128</v>
      </c>
      <c r="P152" s="55">
        <v>0.80393518518518514</v>
      </c>
      <c r="Q152" s="87">
        <v>27.7</v>
      </c>
      <c r="R152" s="78" t="s">
        <v>14</v>
      </c>
      <c r="S152" s="87">
        <v>20.8</v>
      </c>
      <c r="T152" s="78" t="s">
        <v>45</v>
      </c>
      <c r="U152" s="608">
        <f t="shared" si="49"/>
        <v>19</v>
      </c>
      <c r="V152" s="609" t="str">
        <f t="shared" si="45"/>
        <v>-</v>
      </c>
      <c r="W152" s="609" t="str">
        <f t="shared" si="46"/>
        <v>-</v>
      </c>
      <c r="X152" s="609">
        <f t="shared" si="47"/>
        <v>20.8</v>
      </c>
      <c r="Y152" s="609" t="str">
        <f t="shared" si="48"/>
        <v>-</v>
      </c>
      <c r="AD152" s="615">
        <f t="shared" si="58"/>
        <v>46128.777777777781</v>
      </c>
      <c r="AE152" s="73">
        <f t="shared" si="59"/>
        <v>22.003</v>
      </c>
      <c r="AF152" s="608">
        <f t="shared" si="61"/>
        <v>18</v>
      </c>
      <c r="AG152" s="609" t="str">
        <f t="shared" si="62"/>
        <v>-</v>
      </c>
      <c r="AH152" s="609">
        <f t="shared" si="63"/>
        <v>22.003</v>
      </c>
      <c r="AI152" s="609" t="str">
        <f t="shared" si="64"/>
        <v>-</v>
      </c>
      <c r="AJ152" s="609" t="str">
        <f t="shared" si="65"/>
        <v>-</v>
      </c>
      <c r="AM152" s="446">
        <v>46128.779166666667</v>
      </c>
      <c r="AN152" s="447">
        <v>1</v>
      </c>
      <c r="AO152" s="447">
        <v>8</v>
      </c>
      <c r="AP152" s="447">
        <v>2</v>
      </c>
      <c r="AQ152" s="447">
        <v>358.79862700000001</v>
      </c>
      <c r="AR152" s="447">
        <v>133624</v>
      </c>
      <c r="AS152" s="447">
        <v>111018</v>
      </c>
      <c r="AT152" s="447">
        <v>21.989000000000001</v>
      </c>
      <c r="AV152" s="448">
        <v>46128.779166666667</v>
      </c>
      <c r="AW152" s="449">
        <v>1</v>
      </c>
      <c r="AX152" s="450">
        <v>8</v>
      </c>
      <c r="AY152" s="450">
        <v>2</v>
      </c>
      <c r="AZ152" s="451">
        <v>359</v>
      </c>
      <c r="BB152" s="74">
        <f t="shared" si="50"/>
        <v>82</v>
      </c>
      <c r="BC152" s="11">
        <f t="shared" si="51"/>
        <v>358.79862700000001</v>
      </c>
      <c r="BF152" s="324"/>
      <c r="BH152" s="74">
        <f t="shared" si="52"/>
        <v>82</v>
      </c>
      <c r="BI152" s="313">
        <f t="shared" si="53"/>
        <v>359</v>
      </c>
      <c r="BL152" s="313"/>
      <c r="BQ152" s="11"/>
      <c r="BR152" s="11"/>
      <c r="BS152" s="11"/>
      <c r="BT152" s="11"/>
      <c r="CA152" s="314"/>
      <c r="CB152" s="311"/>
      <c r="CC152" s="312"/>
      <c r="CD152" s="11"/>
      <c r="CE152" s="11"/>
    </row>
    <row r="153" spans="2:83" x14ac:dyDescent="0.25">
      <c r="B153" s="129"/>
      <c r="C153" s="87"/>
      <c r="O153" s="89">
        <v>46128</v>
      </c>
      <c r="P153" s="55">
        <v>0.80462962962962958</v>
      </c>
      <c r="Q153" s="87">
        <v>27.5</v>
      </c>
      <c r="R153" s="78" t="s">
        <v>14</v>
      </c>
      <c r="S153" s="87">
        <v>20.8</v>
      </c>
      <c r="T153" s="78" t="s">
        <v>45</v>
      </c>
      <c r="U153" s="608">
        <f t="shared" si="49"/>
        <v>19</v>
      </c>
      <c r="V153" s="609" t="str">
        <f t="shared" si="45"/>
        <v>-</v>
      </c>
      <c r="W153" s="609" t="str">
        <f t="shared" si="46"/>
        <v>-</v>
      </c>
      <c r="X153" s="609">
        <f t="shared" si="47"/>
        <v>20.8</v>
      </c>
      <c r="Y153" s="609" t="str">
        <f t="shared" si="48"/>
        <v>-</v>
      </c>
      <c r="AD153" s="615">
        <f t="shared" si="58"/>
        <v>46128.77847222222</v>
      </c>
      <c r="AE153" s="73">
        <f t="shared" si="59"/>
        <v>21.997</v>
      </c>
      <c r="AF153" s="608">
        <f t="shared" si="61"/>
        <v>18</v>
      </c>
      <c r="AG153" s="609" t="str">
        <f t="shared" si="62"/>
        <v>-</v>
      </c>
      <c r="AH153" s="609">
        <f t="shared" si="63"/>
        <v>21.997</v>
      </c>
      <c r="AI153" s="609" t="str">
        <f t="shared" si="64"/>
        <v>-</v>
      </c>
      <c r="AJ153" s="609" t="str">
        <f t="shared" si="65"/>
        <v>-</v>
      </c>
      <c r="AM153" s="446">
        <v>46128.779861111114</v>
      </c>
      <c r="AN153" s="447">
        <v>1</v>
      </c>
      <c r="AO153" s="447">
        <v>8</v>
      </c>
      <c r="AP153" s="447">
        <v>3</v>
      </c>
      <c r="AQ153" s="447">
        <v>357.80945300000002</v>
      </c>
      <c r="AR153" s="447">
        <v>132617</v>
      </c>
      <c r="AS153" s="447">
        <v>111863</v>
      </c>
      <c r="AT153" s="447">
        <v>21.984999999999999</v>
      </c>
      <c r="AV153" s="448">
        <v>46128.779861111114</v>
      </c>
      <c r="AW153" s="449">
        <v>1</v>
      </c>
      <c r="AX153" s="450">
        <v>8</v>
      </c>
      <c r="AY153" s="450">
        <v>3</v>
      </c>
      <c r="AZ153" s="451">
        <v>359</v>
      </c>
      <c r="BB153" s="74">
        <f t="shared" si="50"/>
        <v>83</v>
      </c>
      <c r="BC153" s="11">
        <f t="shared" si="51"/>
        <v>357.80945300000002</v>
      </c>
      <c r="BF153" s="324"/>
      <c r="BH153" s="74">
        <f t="shared" si="52"/>
        <v>83</v>
      </c>
      <c r="BI153" s="313">
        <f t="shared" si="53"/>
        <v>359</v>
      </c>
      <c r="BL153" s="313"/>
      <c r="BQ153" s="11"/>
      <c r="BR153" s="11"/>
      <c r="BS153" s="11"/>
      <c r="BT153" s="11"/>
      <c r="CA153" s="314"/>
      <c r="CB153" s="311"/>
      <c r="CC153" s="312"/>
      <c r="CD153" s="11"/>
      <c r="CE153" s="11"/>
    </row>
    <row r="154" spans="2:83" x14ac:dyDescent="0.25">
      <c r="B154" s="129"/>
      <c r="C154" s="87"/>
      <c r="O154" s="89"/>
      <c r="P154" s="55"/>
      <c r="Q154" s="87"/>
      <c r="R154" s="78" t="s">
        <v>14</v>
      </c>
      <c r="S154" s="87"/>
      <c r="T154" s="78" t="s">
        <v>45</v>
      </c>
      <c r="U154" s="608" t="str">
        <f t="shared" si="49"/>
        <v>-</v>
      </c>
      <c r="V154" s="609" t="str">
        <f t="shared" si="45"/>
        <v>-</v>
      </c>
      <c r="W154" s="609" t="str">
        <f t="shared" si="46"/>
        <v>-</v>
      </c>
      <c r="X154" s="609" t="str">
        <f t="shared" si="47"/>
        <v>-</v>
      </c>
      <c r="Y154" s="609" t="str">
        <f t="shared" si="48"/>
        <v>-</v>
      </c>
      <c r="AD154" s="615">
        <f t="shared" si="58"/>
        <v>46128.779166666667</v>
      </c>
      <c r="AE154" s="73">
        <f t="shared" si="59"/>
        <v>21.992000000000001</v>
      </c>
      <c r="AF154" s="608">
        <f t="shared" si="61"/>
        <v>18</v>
      </c>
      <c r="AG154" s="609" t="str">
        <f t="shared" si="62"/>
        <v>-</v>
      </c>
      <c r="AH154" s="609">
        <f t="shared" si="63"/>
        <v>21.992000000000001</v>
      </c>
      <c r="AI154" s="609" t="str">
        <f t="shared" si="64"/>
        <v>-</v>
      </c>
      <c r="AJ154" s="609" t="str">
        <f t="shared" si="65"/>
        <v>-</v>
      </c>
      <c r="AM154" s="446">
        <v>46128.779861111114</v>
      </c>
      <c r="AN154" s="447">
        <v>1</v>
      </c>
      <c r="AO154" s="447">
        <v>8</v>
      </c>
      <c r="AP154" s="447">
        <v>4</v>
      </c>
      <c r="AQ154" s="447">
        <v>358.08481599999999</v>
      </c>
      <c r="AR154" s="447">
        <v>133636</v>
      </c>
      <c r="AS154" s="447">
        <v>111027</v>
      </c>
      <c r="AT154" s="447">
        <v>21.978999999999999</v>
      </c>
      <c r="AV154" s="448">
        <v>46128.779861111114</v>
      </c>
      <c r="AW154" s="449">
        <v>1</v>
      </c>
      <c r="AX154" s="450">
        <v>8</v>
      </c>
      <c r="AY154" s="450">
        <v>4</v>
      </c>
      <c r="AZ154" s="451">
        <v>359</v>
      </c>
      <c r="BB154" s="74">
        <f t="shared" si="50"/>
        <v>84</v>
      </c>
      <c r="BC154" s="11">
        <f t="shared" si="51"/>
        <v>358.08481599999999</v>
      </c>
      <c r="BF154" s="324"/>
      <c r="BH154" s="74">
        <f t="shared" si="52"/>
        <v>84</v>
      </c>
      <c r="BI154" s="313">
        <f t="shared" si="53"/>
        <v>359</v>
      </c>
      <c r="BL154" s="313"/>
      <c r="BQ154" s="11"/>
      <c r="BR154" s="11"/>
      <c r="BS154" s="11"/>
      <c r="BT154" s="11"/>
      <c r="CA154" s="314"/>
      <c r="CB154" s="311"/>
      <c r="CC154" s="312"/>
      <c r="CD154" s="11"/>
      <c r="CE154" s="11"/>
    </row>
    <row r="155" spans="2:83" x14ac:dyDescent="0.25">
      <c r="B155" s="129"/>
      <c r="C155" s="87"/>
      <c r="O155" s="89"/>
      <c r="P155" s="55"/>
      <c r="Q155" s="87"/>
      <c r="R155" s="78" t="s">
        <v>14</v>
      </c>
      <c r="S155" s="87"/>
      <c r="T155" s="78" t="s">
        <v>45</v>
      </c>
      <c r="U155" s="608" t="str">
        <f t="shared" si="49"/>
        <v>-</v>
      </c>
      <c r="V155" s="609" t="str">
        <f t="shared" ref="V155:V218" si="66">IF(U155=$Q$13, S155, "-")</f>
        <v>-</v>
      </c>
      <c r="W155" s="609" t="str">
        <f t="shared" ref="W155:W218" si="67">IF(U155=$R$13, S155, "-")</f>
        <v>-</v>
      </c>
      <c r="X155" s="609" t="str">
        <f t="shared" ref="X155:X218" si="68">IF(U155=$S$13, S155, "-")</f>
        <v>-</v>
      </c>
      <c r="Y155" s="609" t="str">
        <f t="shared" ref="Y155:Y218" si="69">IF(U155=$T$13, S155, "-")</f>
        <v>-</v>
      </c>
      <c r="AD155" s="615">
        <f t="shared" si="58"/>
        <v>46128.779166666667</v>
      </c>
      <c r="AE155" s="73">
        <f t="shared" si="59"/>
        <v>21.989000000000001</v>
      </c>
      <c r="AF155" s="608">
        <f t="shared" si="61"/>
        <v>18</v>
      </c>
      <c r="AG155" s="609" t="str">
        <f t="shared" si="62"/>
        <v>-</v>
      </c>
      <c r="AH155" s="609">
        <f t="shared" si="63"/>
        <v>21.989000000000001</v>
      </c>
      <c r="AI155" s="609" t="str">
        <f t="shared" si="64"/>
        <v>-</v>
      </c>
      <c r="AJ155" s="609" t="str">
        <f t="shared" si="65"/>
        <v>-</v>
      </c>
      <c r="AM155" s="446">
        <v>46128.780555555553</v>
      </c>
      <c r="AN155" s="447">
        <v>1</v>
      </c>
      <c r="AO155" s="447">
        <v>8</v>
      </c>
      <c r="AP155" s="447">
        <v>5</v>
      </c>
      <c r="AQ155" s="447">
        <v>357.91778699999998</v>
      </c>
      <c r="AR155" s="447">
        <v>132627</v>
      </c>
      <c r="AS155" s="447">
        <v>111871</v>
      </c>
      <c r="AT155" s="447">
        <v>21.972999999999999</v>
      </c>
      <c r="AV155" s="448">
        <v>46128.780555555553</v>
      </c>
      <c r="AW155" s="449">
        <v>1</v>
      </c>
      <c r="AX155" s="450">
        <v>8</v>
      </c>
      <c r="AY155" s="450">
        <v>5</v>
      </c>
      <c r="AZ155" s="451">
        <v>359</v>
      </c>
      <c r="BB155" s="74">
        <f t="shared" si="50"/>
        <v>85</v>
      </c>
      <c r="BC155" s="11">
        <f t="shared" si="51"/>
        <v>357.91778699999998</v>
      </c>
      <c r="BF155" s="324"/>
      <c r="BH155" s="74">
        <f t="shared" si="52"/>
        <v>85</v>
      </c>
      <c r="BI155" s="313">
        <f t="shared" si="53"/>
        <v>359</v>
      </c>
      <c r="BL155" s="313"/>
      <c r="BQ155" s="11"/>
      <c r="BR155" s="11"/>
      <c r="BS155" s="11"/>
      <c r="BT155" s="11"/>
      <c r="CA155" s="314"/>
      <c r="CB155" s="311"/>
      <c r="CC155" s="312"/>
      <c r="CD155" s="11"/>
      <c r="CE155" s="11"/>
    </row>
    <row r="156" spans="2:83" x14ac:dyDescent="0.25">
      <c r="B156" s="129"/>
      <c r="C156" s="87"/>
      <c r="O156" s="89"/>
      <c r="P156" s="55"/>
      <c r="Q156" s="87"/>
      <c r="R156" s="78" t="s">
        <v>14</v>
      </c>
      <c r="S156" s="87"/>
      <c r="T156" s="78" t="s">
        <v>45</v>
      </c>
      <c r="U156" s="608" t="str">
        <f t="shared" ref="U156:U219" si="70">IF(ISNUMBER(S156), HOUR(P156), "-")</f>
        <v>-</v>
      </c>
      <c r="V156" s="609" t="str">
        <f t="shared" si="66"/>
        <v>-</v>
      </c>
      <c r="W156" s="609" t="str">
        <f t="shared" si="67"/>
        <v>-</v>
      </c>
      <c r="X156" s="609" t="str">
        <f t="shared" si="68"/>
        <v>-</v>
      </c>
      <c r="Y156" s="609" t="str">
        <f t="shared" si="69"/>
        <v>-</v>
      </c>
      <c r="AD156" s="615">
        <f t="shared" si="58"/>
        <v>46128.779861111114</v>
      </c>
      <c r="AE156" s="73">
        <f t="shared" si="59"/>
        <v>21.984999999999999</v>
      </c>
      <c r="AF156" s="608">
        <f t="shared" si="61"/>
        <v>18</v>
      </c>
      <c r="AG156" s="609" t="str">
        <f t="shared" si="62"/>
        <v>-</v>
      </c>
      <c r="AH156" s="609">
        <f t="shared" si="63"/>
        <v>21.984999999999999</v>
      </c>
      <c r="AI156" s="609" t="str">
        <f t="shared" si="64"/>
        <v>-</v>
      </c>
      <c r="AJ156" s="609" t="str">
        <f t="shared" si="65"/>
        <v>-</v>
      </c>
      <c r="AM156" s="446">
        <v>46128.78125</v>
      </c>
      <c r="AN156" s="447">
        <v>1</v>
      </c>
      <c r="AO156" s="447">
        <v>8</v>
      </c>
      <c r="AP156" s="447">
        <v>6</v>
      </c>
      <c r="AQ156" s="447">
        <v>357.86297400000001</v>
      </c>
      <c r="AR156" s="447">
        <v>133645</v>
      </c>
      <c r="AS156" s="447">
        <v>111035</v>
      </c>
      <c r="AT156" s="447">
        <v>21.968</v>
      </c>
      <c r="AV156" s="448">
        <v>46128.78125</v>
      </c>
      <c r="AW156" s="449">
        <v>1</v>
      </c>
      <c r="AX156" s="450">
        <v>8</v>
      </c>
      <c r="AY156" s="450">
        <v>6</v>
      </c>
      <c r="AZ156" s="451">
        <v>359</v>
      </c>
      <c r="BB156" s="74">
        <f t="shared" si="50"/>
        <v>86</v>
      </c>
      <c r="BC156" s="11">
        <f t="shared" si="51"/>
        <v>357.86297400000001</v>
      </c>
      <c r="BF156" s="324"/>
      <c r="BH156" s="74">
        <f t="shared" si="52"/>
        <v>86</v>
      </c>
      <c r="BI156" s="313">
        <f t="shared" si="53"/>
        <v>359</v>
      </c>
      <c r="BL156" s="313"/>
      <c r="BQ156" s="11"/>
      <c r="BR156" s="11"/>
      <c r="BS156" s="11"/>
      <c r="BT156" s="11"/>
      <c r="CA156" s="314"/>
      <c r="CB156" s="311"/>
      <c r="CC156" s="312"/>
      <c r="CD156" s="11"/>
      <c r="CE156" s="11"/>
    </row>
    <row r="157" spans="2:83" x14ac:dyDescent="0.25">
      <c r="B157" s="129"/>
      <c r="C157" s="87"/>
      <c r="O157" s="89"/>
      <c r="P157" s="55"/>
      <c r="Q157" s="87"/>
      <c r="R157" s="78" t="s">
        <v>14</v>
      </c>
      <c r="S157" s="87"/>
      <c r="T157" s="78" t="s">
        <v>45</v>
      </c>
      <c r="U157" s="608" t="str">
        <f t="shared" si="70"/>
        <v>-</v>
      </c>
      <c r="V157" s="609" t="str">
        <f t="shared" si="66"/>
        <v>-</v>
      </c>
      <c r="W157" s="609" t="str">
        <f t="shared" si="67"/>
        <v>-</v>
      </c>
      <c r="X157" s="609" t="str">
        <f t="shared" si="68"/>
        <v>-</v>
      </c>
      <c r="Y157" s="609" t="str">
        <f t="shared" si="69"/>
        <v>-</v>
      </c>
      <c r="AD157" s="615">
        <f t="shared" si="58"/>
        <v>46128.779861111114</v>
      </c>
      <c r="AE157" s="73">
        <f t="shared" si="59"/>
        <v>21.978999999999999</v>
      </c>
      <c r="AF157" s="608">
        <f t="shared" si="61"/>
        <v>18</v>
      </c>
      <c r="AG157" s="609" t="str">
        <f t="shared" si="62"/>
        <v>-</v>
      </c>
      <c r="AH157" s="609">
        <f t="shared" si="63"/>
        <v>21.978999999999999</v>
      </c>
      <c r="AI157" s="609" t="str">
        <f t="shared" si="64"/>
        <v>-</v>
      </c>
      <c r="AJ157" s="609" t="str">
        <f t="shared" si="65"/>
        <v>-</v>
      </c>
      <c r="AM157" s="446">
        <v>46128.78125</v>
      </c>
      <c r="AN157" s="447">
        <v>1</v>
      </c>
      <c r="AO157" s="447">
        <v>8</v>
      </c>
      <c r="AP157" s="447">
        <v>7</v>
      </c>
      <c r="AQ157" s="447">
        <v>357.71775500000001</v>
      </c>
      <c r="AR157" s="447">
        <v>132631</v>
      </c>
      <c r="AS157" s="447">
        <v>111874</v>
      </c>
      <c r="AT157" s="447">
        <v>21.960999999999999</v>
      </c>
      <c r="AV157" s="448">
        <v>46128.78125</v>
      </c>
      <c r="AW157" s="449">
        <v>1</v>
      </c>
      <c r="AX157" s="450">
        <v>8</v>
      </c>
      <c r="AY157" s="450">
        <v>7</v>
      </c>
      <c r="AZ157" s="451">
        <v>359</v>
      </c>
      <c r="BB157" s="74">
        <f t="shared" si="50"/>
        <v>87</v>
      </c>
      <c r="BC157" s="11">
        <f t="shared" si="51"/>
        <v>357.71775500000001</v>
      </c>
      <c r="BF157" s="324"/>
      <c r="BH157" s="74">
        <f t="shared" si="52"/>
        <v>87</v>
      </c>
      <c r="BI157" s="313">
        <f t="shared" si="53"/>
        <v>359</v>
      </c>
      <c r="BL157" s="313"/>
      <c r="BQ157" s="11"/>
      <c r="BR157" s="11"/>
      <c r="BS157" s="11"/>
      <c r="BT157" s="11"/>
      <c r="CA157" s="314"/>
      <c r="CB157" s="311"/>
      <c r="CC157" s="312"/>
      <c r="CD157" s="11"/>
      <c r="CE157" s="11"/>
    </row>
    <row r="158" spans="2:83" x14ac:dyDescent="0.25">
      <c r="B158" s="129"/>
      <c r="C158" s="87"/>
      <c r="O158" s="89"/>
      <c r="P158" s="55"/>
      <c r="Q158" s="87"/>
      <c r="R158" s="78" t="s">
        <v>14</v>
      </c>
      <c r="S158" s="87"/>
      <c r="T158" s="78" t="s">
        <v>45</v>
      </c>
      <c r="U158" s="608" t="str">
        <f t="shared" si="70"/>
        <v>-</v>
      </c>
      <c r="V158" s="609" t="str">
        <f t="shared" si="66"/>
        <v>-</v>
      </c>
      <c r="W158" s="609" t="str">
        <f t="shared" si="67"/>
        <v>-</v>
      </c>
      <c r="X158" s="609" t="str">
        <f t="shared" si="68"/>
        <v>-</v>
      </c>
      <c r="Y158" s="609" t="str">
        <f t="shared" si="69"/>
        <v>-</v>
      </c>
      <c r="AD158" s="615">
        <f t="shared" si="58"/>
        <v>46128.780555555553</v>
      </c>
      <c r="AE158" s="73">
        <f t="shared" si="59"/>
        <v>21.972999999999999</v>
      </c>
      <c r="AF158" s="608">
        <f t="shared" si="61"/>
        <v>18</v>
      </c>
      <c r="AG158" s="609" t="str">
        <f t="shared" si="62"/>
        <v>-</v>
      </c>
      <c r="AH158" s="609">
        <f t="shared" si="63"/>
        <v>21.972999999999999</v>
      </c>
      <c r="AI158" s="609" t="str">
        <f t="shared" si="64"/>
        <v>-</v>
      </c>
      <c r="AJ158" s="609" t="str">
        <f t="shared" si="65"/>
        <v>-</v>
      </c>
      <c r="AM158" s="446">
        <v>46128.781944444447</v>
      </c>
      <c r="AN158" s="447">
        <v>1</v>
      </c>
      <c r="AO158" s="447">
        <v>8</v>
      </c>
      <c r="AP158" s="447">
        <v>8</v>
      </c>
      <c r="AQ158" s="447">
        <v>357.63880599999999</v>
      </c>
      <c r="AR158" s="447">
        <v>133637</v>
      </c>
      <c r="AS158" s="447">
        <v>111029</v>
      </c>
      <c r="AT158" s="447">
        <v>21.957000000000001</v>
      </c>
      <c r="AV158" s="448">
        <v>46128.781944444447</v>
      </c>
      <c r="AW158" s="449">
        <v>1</v>
      </c>
      <c r="AX158" s="450">
        <v>8</v>
      </c>
      <c r="AY158" s="450">
        <v>8</v>
      </c>
      <c r="AZ158" s="451">
        <v>359</v>
      </c>
      <c r="BB158" s="74">
        <f t="shared" si="50"/>
        <v>88</v>
      </c>
      <c r="BC158" s="11">
        <f t="shared" si="51"/>
        <v>357.63880599999999</v>
      </c>
      <c r="BF158" s="324"/>
      <c r="BH158" s="74">
        <f t="shared" si="52"/>
        <v>88</v>
      </c>
      <c r="BI158" s="313">
        <f t="shared" si="53"/>
        <v>359</v>
      </c>
      <c r="BL158" s="313"/>
      <c r="BQ158" s="11"/>
      <c r="BR158" s="11"/>
      <c r="BS158" s="11"/>
      <c r="BT158" s="11"/>
      <c r="CA158" s="314"/>
      <c r="CB158" s="311"/>
      <c r="CC158" s="312"/>
      <c r="CD158" s="11"/>
      <c r="CE158" s="11"/>
    </row>
    <row r="159" spans="2:83" x14ac:dyDescent="0.25">
      <c r="B159" s="129"/>
      <c r="C159" s="87"/>
      <c r="O159" s="89"/>
      <c r="P159" s="55"/>
      <c r="Q159" s="87"/>
      <c r="R159" s="78" t="s">
        <v>14</v>
      </c>
      <c r="S159" s="87"/>
      <c r="T159" s="78" t="s">
        <v>45</v>
      </c>
      <c r="U159" s="608" t="str">
        <f t="shared" si="70"/>
        <v>-</v>
      </c>
      <c r="V159" s="609" t="str">
        <f t="shared" si="66"/>
        <v>-</v>
      </c>
      <c r="W159" s="609" t="str">
        <f t="shared" si="67"/>
        <v>-</v>
      </c>
      <c r="X159" s="609" t="str">
        <f t="shared" si="68"/>
        <v>-</v>
      </c>
      <c r="Y159" s="609" t="str">
        <f t="shared" si="69"/>
        <v>-</v>
      </c>
      <c r="AD159" s="615">
        <f t="shared" si="58"/>
        <v>46128.78125</v>
      </c>
      <c r="AE159" s="73">
        <f t="shared" si="59"/>
        <v>21.968</v>
      </c>
      <c r="AF159" s="608">
        <f t="shared" si="61"/>
        <v>18</v>
      </c>
      <c r="AG159" s="609" t="str">
        <f t="shared" si="62"/>
        <v>-</v>
      </c>
      <c r="AH159" s="609">
        <f t="shared" si="63"/>
        <v>21.968</v>
      </c>
      <c r="AI159" s="609" t="str">
        <f t="shared" si="64"/>
        <v>-</v>
      </c>
      <c r="AJ159" s="609" t="str">
        <f t="shared" si="65"/>
        <v>-</v>
      </c>
      <c r="AM159" s="446">
        <v>46128.782638888886</v>
      </c>
      <c r="AN159" s="447">
        <v>1</v>
      </c>
      <c r="AO159" s="447">
        <v>9</v>
      </c>
      <c r="AP159" s="447" t="s">
        <v>446</v>
      </c>
      <c r="AQ159" s="447">
        <v>394.50001900000001</v>
      </c>
      <c r="AR159" s="447">
        <v>132343</v>
      </c>
      <c r="AS159" s="447">
        <v>111755</v>
      </c>
      <c r="AT159" s="447">
        <v>21.952999999999999</v>
      </c>
      <c r="AV159" s="448">
        <v>46128.782638888886</v>
      </c>
      <c r="AW159" s="449">
        <v>1</v>
      </c>
      <c r="AX159" s="450">
        <v>9</v>
      </c>
      <c r="AY159" s="450" t="s">
        <v>446</v>
      </c>
      <c r="AZ159" s="451">
        <v>406</v>
      </c>
      <c r="BB159" s="74" t="str">
        <f t="shared" si="50"/>
        <v>--</v>
      </c>
      <c r="BC159" s="11">
        <f t="shared" si="51"/>
        <v>394.50001900000001</v>
      </c>
      <c r="BF159" s="324"/>
      <c r="BH159" s="74" t="str">
        <f t="shared" si="52"/>
        <v>--</v>
      </c>
      <c r="BI159" s="313">
        <f t="shared" si="53"/>
        <v>406</v>
      </c>
      <c r="BL159" s="313"/>
      <c r="BQ159" s="11"/>
      <c r="BR159" s="11"/>
      <c r="BS159" s="11"/>
      <c r="BT159" s="11"/>
      <c r="CA159" s="314"/>
      <c r="CB159" s="311"/>
      <c r="CC159" s="312"/>
      <c r="CD159" s="11"/>
      <c r="CE159" s="11"/>
    </row>
    <row r="160" spans="2:83" x14ac:dyDescent="0.25">
      <c r="B160" s="129"/>
      <c r="C160" s="87"/>
      <c r="O160" s="89"/>
      <c r="P160" s="55"/>
      <c r="Q160" s="87"/>
      <c r="R160" s="78" t="s">
        <v>14</v>
      </c>
      <c r="S160" s="87"/>
      <c r="T160" s="78" t="s">
        <v>45</v>
      </c>
      <c r="U160" s="608" t="str">
        <f t="shared" si="70"/>
        <v>-</v>
      </c>
      <c r="V160" s="609" t="str">
        <f t="shared" si="66"/>
        <v>-</v>
      </c>
      <c r="W160" s="609" t="str">
        <f t="shared" si="67"/>
        <v>-</v>
      </c>
      <c r="X160" s="609" t="str">
        <f t="shared" si="68"/>
        <v>-</v>
      </c>
      <c r="Y160" s="609" t="str">
        <f t="shared" si="69"/>
        <v>-</v>
      </c>
      <c r="AD160" s="615">
        <f t="shared" si="58"/>
        <v>46128.78125</v>
      </c>
      <c r="AE160" s="73">
        <f t="shared" si="59"/>
        <v>21.960999999999999</v>
      </c>
      <c r="AF160" s="608">
        <f t="shared" si="61"/>
        <v>18</v>
      </c>
      <c r="AG160" s="609" t="str">
        <f t="shared" si="62"/>
        <v>-</v>
      </c>
      <c r="AH160" s="609">
        <f t="shared" si="63"/>
        <v>21.960999999999999</v>
      </c>
      <c r="AI160" s="609" t="str">
        <f t="shared" si="64"/>
        <v>-</v>
      </c>
      <c r="AJ160" s="609" t="str">
        <f t="shared" si="65"/>
        <v>-</v>
      </c>
      <c r="AM160" s="446">
        <v>46128.782638888886</v>
      </c>
      <c r="AN160" s="447">
        <v>1</v>
      </c>
      <c r="AO160" s="447">
        <v>9</v>
      </c>
      <c r="AP160" s="447" t="s">
        <v>446</v>
      </c>
      <c r="AQ160" s="447">
        <v>408.20565900000003</v>
      </c>
      <c r="AR160" s="447">
        <v>133476</v>
      </c>
      <c r="AS160" s="447">
        <v>110781</v>
      </c>
      <c r="AT160" s="447">
        <v>21.952000000000002</v>
      </c>
      <c r="AV160" s="448">
        <v>46128.782638888886</v>
      </c>
      <c r="AW160" s="449">
        <v>1</v>
      </c>
      <c r="AX160" s="450">
        <v>9</v>
      </c>
      <c r="AY160" s="450" t="s">
        <v>446</v>
      </c>
      <c r="AZ160" s="451">
        <v>408</v>
      </c>
      <c r="BB160" s="74" t="str">
        <f t="shared" si="50"/>
        <v>--</v>
      </c>
      <c r="BC160" s="11">
        <f t="shared" si="51"/>
        <v>408.20565900000003</v>
      </c>
      <c r="BF160" s="324"/>
      <c r="BH160" s="74" t="str">
        <f t="shared" si="52"/>
        <v>--</v>
      </c>
      <c r="BI160" s="313">
        <f t="shared" si="53"/>
        <v>408</v>
      </c>
      <c r="BL160" s="313"/>
      <c r="BQ160" s="11"/>
      <c r="BR160" s="11"/>
      <c r="BS160" s="11"/>
      <c r="BT160" s="11"/>
      <c r="CA160" s="314"/>
      <c r="CB160" s="311"/>
      <c r="CC160" s="312"/>
      <c r="CD160" s="11"/>
      <c r="CE160" s="11"/>
    </row>
    <row r="161" spans="2:83" x14ac:dyDescent="0.25">
      <c r="B161" s="129"/>
      <c r="C161" s="87"/>
      <c r="O161" s="89"/>
      <c r="P161" s="55"/>
      <c r="Q161" s="87"/>
      <c r="R161" s="78" t="s">
        <v>14</v>
      </c>
      <c r="S161" s="87"/>
      <c r="T161" s="78" t="s">
        <v>45</v>
      </c>
      <c r="U161" s="608" t="str">
        <f t="shared" si="70"/>
        <v>-</v>
      </c>
      <c r="V161" s="609" t="str">
        <f t="shared" si="66"/>
        <v>-</v>
      </c>
      <c r="W161" s="609" t="str">
        <f t="shared" si="67"/>
        <v>-</v>
      </c>
      <c r="X161" s="609" t="str">
        <f t="shared" si="68"/>
        <v>-</v>
      </c>
      <c r="Y161" s="609" t="str">
        <f t="shared" si="69"/>
        <v>-</v>
      </c>
      <c r="AD161" s="615">
        <f t="shared" si="58"/>
        <v>46128.781944444447</v>
      </c>
      <c r="AE161" s="73">
        <f t="shared" si="59"/>
        <v>21.957000000000001</v>
      </c>
      <c r="AF161" s="608">
        <f t="shared" si="61"/>
        <v>18</v>
      </c>
      <c r="AG161" s="609" t="str">
        <f t="shared" si="62"/>
        <v>-</v>
      </c>
      <c r="AH161" s="609">
        <f t="shared" si="63"/>
        <v>21.957000000000001</v>
      </c>
      <c r="AI161" s="609" t="str">
        <f t="shared" si="64"/>
        <v>-</v>
      </c>
      <c r="AJ161" s="609" t="str">
        <f t="shared" si="65"/>
        <v>-</v>
      </c>
      <c r="AM161" s="446">
        <v>46128.783333333333</v>
      </c>
      <c r="AN161" s="447">
        <v>1</v>
      </c>
      <c r="AO161" s="447">
        <v>9</v>
      </c>
      <c r="AP161" s="447" t="s">
        <v>446</v>
      </c>
      <c r="AQ161" s="447">
        <v>406.54849100000001</v>
      </c>
      <c r="AR161" s="447">
        <v>132321</v>
      </c>
      <c r="AS161" s="447">
        <v>111729</v>
      </c>
      <c r="AT161" s="447">
        <v>21.951000000000001</v>
      </c>
      <c r="AV161" s="448">
        <v>46128.783333333333</v>
      </c>
      <c r="AW161" s="449">
        <v>1</v>
      </c>
      <c r="AX161" s="450">
        <v>9</v>
      </c>
      <c r="AY161" s="450" t="s">
        <v>446</v>
      </c>
      <c r="AZ161" s="451">
        <v>407</v>
      </c>
      <c r="BB161" s="74" t="str">
        <f t="shared" si="50"/>
        <v>--</v>
      </c>
      <c r="BC161" s="11">
        <f t="shared" si="51"/>
        <v>406.54849100000001</v>
      </c>
      <c r="BF161" s="324"/>
      <c r="BH161" s="74" t="str">
        <f t="shared" si="52"/>
        <v>--</v>
      </c>
      <c r="BI161" s="313">
        <f t="shared" si="53"/>
        <v>407</v>
      </c>
      <c r="BL161" s="313"/>
      <c r="BQ161" s="11"/>
      <c r="BR161" s="11"/>
      <c r="BS161" s="11"/>
      <c r="BT161" s="11"/>
      <c r="CA161" s="314"/>
      <c r="CB161" s="311"/>
      <c r="CC161" s="312"/>
      <c r="CD161" s="11"/>
      <c r="CE161" s="11"/>
    </row>
    <row r="162" spans="2:83" x14ac:dyDescent="0.25">
      <c r="B162" s="129"/>
      <c r="C162" s="87"/>
      <c r="O162" s="89"/>
      <c r="P162" s="55"/>
      <c r="Q162" s="87"/>
      <c r="R162" s="78" t="s">
        <v>14</v>
      </c>
      <c r="S162" s="87"/>
      <c r="T162" s="78" t="s">
        <v>45</v>
      </c>
      <c r="U162" s="608" t="str">
        <f t="shared" si="70"/>
        <v>-</v>
      </c>
      <c r="V162" s="609" t="str">
        <f t="shared" si="66"/>
        <v>-</v>
      </c>
      <c r="W162" s="609" t="str">
        <f t="shared" si="67"/>
        <v>-</v>
      </c>
      <c r="X162" s="609" t="str">
        <f t="shared" si="68"/>
        <v>-</v>
      </c>
      <c r="Y162" s="609" t="str">
        <f t="shared" si="69"/>
        <v>-</v>
      </c>
      <c r="AD162" s="615">
        <f t="shared" si="58"/>
        <v>46128.782638888886</v>
      </c>
      <c r="AE162" s="73">
        <f t="shared" si="59"/>
        <v>21.952999999999999</v>
      </c>
      <c r="AF162" s="608">
        <f t="shared" si="61"/>
        <v>18</v>
      </c>
      <c r="AG162" s="609" t="str">
        <f t="shared" si="62"/>
        <v>-</v>
      </c>
      <c r="AH162" s="609">
        <f t="shared" si="63"/>
        <v>21.952999999999999</v>
      </c>
      <c r="AI162" s="609" t="str">
        <f t="shared" si="64"/>
        <v>-</v>
      </c>
      <c r="AJ162" s="609" t="str">
        <f t="shared" si="65"/>
        <v>-</v>
      </c>
      <c r="AM162" s="446">
        <v>46128.783333333333</v>
      </c>
      <c r="AN162" s="447">
        <v>1</v>
      </c>
      <c r="AO162" s="447">
        <v>9</v>
      </c>
      <c r="AP162" s="447" t="s">
        <v>446</v>
      </c>
      <c r="AQ162" s="447">
        <v>405.72484300000002</v>
      </c>
      <c r="AR162" s="447">
        <v>133454</v>
      </c>
      <c r="AS162" s="447">
        <v>110767</v>
      </c>
      <c r="AT162" s="447">
        <v>21.952000000000002</v>
      </c>
      <c r="AV162" s="448">
        <v>46128.783333333333</v>
      </c>
      <c r="AW162" s="449">
        <v>1</v>
      </c>
      <c r="AX162" s="450">
        <v>9</v>
      </c>
      <c r="AY162" s="450" t="s">
        <v>446</v>
      </c>
      <c r="AZ162" s="451">
        <v>407</v>
      </c>
      <c r="BB162" s="74" t="str">
        <f t="shared" si="50"/>
        <v>--</v>
      </c>
      <c r="BC162" s="11">
        <f t="shared" si="51"/>
        <v>405.72484300000002</v>
      </c>
      <c r="BF162" s="324"/>
      <c r="BH162" s="74" t="str">
        <f t="shared" si="52"/>
        <v>--</v>
      </c>
      <c r="BI162" s="313">
        <f t="shared" si="53"/>
        <v>407</v>
      </c>
      <c r="BL162" s="313"/>
      <c r="BQ162" s="11"/>
      <c r="BR162" s="11"/>
      <c r="BS162" s="11"/>
      <c r="BT162" s="11"/>
      <c r="CA162" s="314"/>
      <c r="CB162" s="311"/>
      <c r="CC162" s="312"/>
      <c r="CD162" s="11"/>
      <c r="CE162" s="11"/>
    </row>
    <row r="163" spans="2:83" x14ac:dyDescent="0.25">
      <c r="B163" s="129"/>
      <c r="C163" s="87"/>
      <c r="O163" s="89"/>
      <c r="P163" s="55"/>
      <c r="Q163" s="87"/>
      <c r="R163" s="78" t="s">
        <v>14</v>
      </c>
      <c r="S163" s="87"/>
      <c r="T163" s="78" t="s">
        <v>45</v>
      </c>
      <c r="U163" s="608" t="str">
        <f t="shared" si="70"/>
        <v>-</v>
      </c>
      <c r="V163" s="609" t="str">
        <f t="shared" si="66"/>
        <v>-</v>
      </c>
      <c r="W163" s="609" t="str">
        <f t="shared" si="67"/>
        <v>-</v>
      </c>
      <c r="X163" s="609" t="str">
        <f t="shared" si="68"/>
        <v>-</v>
      </c>
      <c r="Y163" s="609" t="str">
        <f t="shared" si="69"/>
        <v>-</v>
      </c>
      <c r="AD163" s="615">
        <f t="shared" si="58"/>
        <v>46128.782638888886</v>
      </c>
      <c r="AE163" s="73">
        <f t="shared" si="59"/>
        <v>21.952000000000002</v>
      </c>
      <c r="AF163" s="608">
        <f t="shared" si="61"/>
        <v>18</v>
      </c>
      <c r="AG163" s="609" t="str">
        <f t="shared" si="62"/>
        <v>-</v>
      </c>
      <c r="AH163" s="609">
        <f t="shared" si="63"/>
        <v>21.952000000000002</v>
      </c>
      <c r="AI163" s="609" t="str">
        <f t="shared" si="64"/>
        <v>-</v>
      </c>
      <c r="AJ163" s="609" t="str">
        <f t="shared" si="65"/>
        <v>-</v>
      </c>
      <c r="AM163" s="446">
        <v>46128.78402777778</v>
      </c>
      <c r="AN163" s="447">
        <v>1</v>
      </c>
      <c r="AO163" s="447">
        <v>9</v>
      </c>
      <c r="AP163" s="447" t="s">
        <v>446</v>
      </c>
      <c r="AQ163" s="447">
        <v>405.069255</v>
      </c>
      <c r="AR163" s="447">
        <v>132297</v>
      </c>
      <c r="AS163" s="447">
        <v>111706</v>
      </c>
      <c r="AT163" s="447">
        <v>21.954999999999998</v>
      </c>
      <c r="AV163" s="448">
        <v>46128.78402777778</v>
      </c>
      <c r="AW163" s="449">
        <v>1</v>
      </c>
      <c r="AX163" s="450">
        <v>9</v>
      </c>
      <c r="AY163" s="450" t="s">
        <v>446</v>
      </c>
      <c r="AZ163" s="451">
        <v>407</v>
      </c>
      <c r="BB163" s="74" t="str">
        <f t="shared" si="50"/>
        <v>--</v>
      </c>
      <c r="BC163" s="11">
        <f t="shared" si="51"/>
        <v>405.069255</v>
      </c>
      <c r="BF163" s="324"/>
      <c r="BH163" s="74" t="str">
        <f t="shared" si="52"/>
        <v>--</v>
      </c>
      <c r="BI163" s="313">
        <f t="shared" si="53"/>
        <v>407</v>
      </c>
      <c r="BL163" s="313"/>
      <c r="BQ163" s="11"/>
      <c r="BR163" s="11"/>
      <c r="BS163" s="11"/>
      <c r="BT163" s="11"/>
      <c r="CA163" s="314"/>
      <c r="CB163" s="311"/>
      <c r="CC163" s="312"/>
      <c r="CD163" s="11"/>
      <c r="CE163" s="11"/>
    </row>
    <row r="164" spans="2:83" x14ac:dyDescent="0.25">
      <c r="B164" s="129"/>
      <c r="C164" s="87"/>
      <c r="O164" s="89"/>
      <c r="P164" s="55"/>
      <c r="Q164" s="87"/>
      <c r="R164" s="78" t="s">
        <v>14</v>
      </c>
      <c r="S164" s="87"/>
      <c r="T164" s="78" t="s">
        <v>45</v>
      </c>
      <c r="U164" s="608" t="str">
        <f t="shared" si="70"/>
        <v>-</v>
      </c>
      <c r="V164" s="609" t="str">
        <f t="shared" si="66"/>
        <v>-</v>
      </c>
      <c r="W164" s="609" t="str">
        <f t="shared" si="67"/>
        <v>-</v>
      </c>
      <c r="X164" s="609" t="str">
        <f t="shared" si="68"/>
        <v>-</v>
      </c>
      <c r="Y164" s="609" t="str">
        <f t="shared" si="69"/>
        <v>-</v>
      </c>
      <c r="AD164" s="615">
        <f t="shared" si="58"/>
        <v>46128.783333333333</v>
      </c>
      <c r="AE164" s="73">
        <f t="shared" si="59"/>
        <v>21.951000000000001</v>
      </c>
      <c r="AF164" s="608">
        <f t="shared" si="61"/>
        <v>18</v>
      </c>
      <c r="AG164" s="609" t="str">
        <f t="shared" si="62"/>
        <v>-</v>
      </c>
      <c r="AH164" s="609">
        <f t="shared" si="63"/>
        <v>21.951000000000001</v>
      </c>
      <c r="AI164" s="609" t="str">
        <f t="shared" si="64"/>
        <v>-</v>
      </c>
      <c r="AJ164" s="609" t="str">
        <f t="shared" si="65"/>
        <v>-</v>
      </c>
      <c r="AM164" s="446">
        <v>46128.78402777778</v>
      </c>
      <c r="AN164" s="447">
        <v>1</v>
      </c>
      <c r="AO164" s="447">
        <v>9</v>
      </c>
      <c r="AP164" s="447" t="s">
        <v>446</v>
      </c>
      <c r="AQ164" s="447">
        <v>404.86789700000003</v>
      </c>
      <c r="AR164" s="447">
        <v>133421</v>
      </c>
      <c r="AS164" s="447">
        <v>110741</v>
      </c>
      <c r="AT164" s="447">
        <v>21.960999999999999</v>
      </c>
      <c r="AV164" s="448">
        <v>46128.78402777778</v>
      </c>
      <c r="AW164" s="449">
        <v>1</v>
      </c>
      <c r="AX164" s="450">
        <v>9</v>
      </c>
      <c r="AY164" s="450" t="s">
        <v>446</v>
      </c>
      <c r="AZ164" s="451">
        <v>407</v>
      </c>
      <c r="BB164" s="74" t="str">
        <f t="shared" si="50"/>
        <v>--</v>
      </c>
      <c r="BC164" s="11">
        <f t="shared" si="51"/>
        <v>404.86789700000003</v>
      </c>
      <c r="BF164" s="324"/>
      <c r="BH164" s="74" t="str">
        <f t="shared" si="52"/>
        <v>--</v>
      </c>
      <c r="BI164" s="313">
        <f t="shared" si="53"/>
        <v>407</v>
      </c>
      <c r="BL164" s="313"/>
      <c r="BQ164" s="11"/>
      <c r="BR164" s="11"/>
      <c r="BS164" s="11"/>
      <c r="BT164" s="11"/>
      <c r="CA164" s="314"/>
      <c r="CB164" s="311"/>
      <c r="CC164" s="312"/>
      <c r="CD164" s="11"/>
      <c r="CE164" s="11"/>
    </row>
    <row r="165" spans="2:83" x14ac:dyDescent="0.25">
      <c r="B165" s="129"/>
      <c r="C165" s="87"/>
      <c r="O165" s="89"/>
      <c r="P165" s="55"/>
      <c r="Q165" s="87"/>
      <c r="R165" s="78" t="s">
        <v>14</v>
      </c>
      <c r="S165" s="87"/>
      <c r="T165" s="78" t="s">
        <v>45</v>
      </c>
      <c r="U165" s="608" t="str">
        <f t="shared" si="70"/>
        <v>-</v>
      </c>
      <c r="V165" s="609" t="str">
        <f t="shared" si="66"/>
        <v>-</v>
      </c>
      <c r="W165" s="609" t="str">
        <f t="shared" si="67"/>
        <v>-</v>
      </c>
      <c r="X165" s="609" t="str">
        <f t="shared" si="68"/>
        <v>-</v>
      </c>
      <c r="Y165" s="609" t="str">
        <f t="shared" si="69"/>
        <v>-</v>
      </c>
      <c r="AD165" s="615">
        <f t="shared" si="58"/>
        <v>46128.783333333333</v>
      </c>
      <c r="AE165" s="73">
        <f t="shared" si="59"/>
        <v>21.952000000000002</v>
      </c>
      <c r="AF165" s="608">
        <f t="shared" si="61"/>
        <v>18</v>
      </c>
      <c r="AG165" s="609" t="str">
        <f t="shared" si="62"/>
        <v>-</v>
      </c>
      <c r="AH165" s="609">
        <f t="shared" si="63"/>
        <v>21.952000000000002</v>
      </c>
      <c r="AI165" s="609" t="str">
        <f t="shared" si="64"/>
        <v>-</v>
      </c>
      <c r="AJ165" s="609" t="str">
        <f t="shared" si="65"/>
        <v>-</v>
      </c>
      <c r="AM165" s="446">
        <v>46128.784722222219</v>
      </c>
      <c r="AN165" s="447">
        <v>1</v>
      </c>
      <c r="AO165" s="447">
        <v>9</v>
      </c>
      <c r="AP165" s="447" t="s">
        <v>446</v>
      </c>
      <c r="AQ165" s="447">
        <v>404.790639</v>
      </c>
      <c r="AR165" s="447">
        <v>132272</v>
      </c>
      <c r="AS165" s="447">
        <v>111685</v>
      </c>
      <c r="AT165" s="447">
        <v>21.963999999999999</v>
      </c>
      <c r="AV165" s="448">
        <v>46128.784722222219</v>
      </c>
      <c r="AW165" s="449">
        <v>1</v>
      </c>
      <c r="AX165" s="450">
        <v>9</v>
      </c>
      <c r="AY165" s="450" t="s">
        <v>446</v>
      </c>
      <c r="AZ165" s="451">
        <v>406</v>
      </c>
      <c r="BB165" s="74" t="str">
        <f t="shared" si="50"/>
        <v>--</v>
      </c>
      <c r="BC165" s="11">
        <f t="shared" si="51"/>
        <v>404.790639</v>
      </c>
      <c r="BF165" s="324"/>
      <c r="BH165" s="74" t="str">
        <f t="shared" si="52"/>
        <v>--</v>
      </c>
      <c r="BI165" s="313">
        <f t="shared" si="53"/>
        <v>406</v>
      </c>
      <c r="BL165" s="313"/>
      <c r="BQ165" s="11"/>
      <c r="BR165" s="11"/>
      <c r="BS165" s="11"/>
      <c r="BT165" s="11"/>
      <c r="CA165" s="314"/>
      <c r="CB165" s="311"/>
      <c r="CC165" s="312"/>
      <c r="CD165" s="11"/>
      <c r="CE165" s="11"/>
    </row>
    <row r="166" spans="2:83" x14ac:dyDescent="0.25">
      <c r="B166" s="129"/>
      <c r="C166" s="87"/>
      <c r="O166" s="89"/>
      <c r="P166" s="55"/>
      <c r="Q166" s="87"/>
      <c r="R166" s="78" t="s">
        <v>14</v>
      </c>
      <c r="S166" s="87"/>
      <c r="T166" s="78" t="s">
        <v>45</v>
      </c>
      <c r="U166" s="608" t="str">
        <f t="shared" si="70"/>
        <v>-</v>
      </c>
      <c r="V166" s="609" t="str">
        <f t="shared" si="66"/>
        <v>-</v>
      </c>
      <c r="W166" s="609" t="str">
        <f t="shared" si="67"/>
        <v>-</v>
      </c>
      <c r="X166" s="609" t="str">
        <f t="shared" si="68"/>
        <v>-</v>
      </c>
      <c r="Y166" s="609" t="str">
        <f t="shared" si="69"/>
        <v>-</v>
      </c>
      <c r="AD166" s="615">
        <f t="shared" si="58"/>
        <v>46128.78402777778</v>
      </c>
      <c r="AE166" s="73">
        <f t="shared" si="59"/>
        <v>21.954999999999998</v>
      </c>
      <c r="AF166" s="608">
        <f t="shared" si="61"/>
        <v>18</v>
      </c>
      <c r="AG166" s="609" t="str">
        <f t="shared" si="62"/>
        <v>-</v>
      </c>
      <c r="AH166" s="609">
        <f t="shared" si="63"/>
        <v>21.954999999999998</v>
      </c>
      <c r="AI166" s="609" t="str">
        <f t="shared" si="64"/>
        <v>-</v>
      </c>
      <c r="AJ166" s="609" t="str">
        <f t="shared" si="65"/>
        <v>-</v>
      </c>
      <c r="AM166" s="446">
        <v>46128.785416666666</v>
      </c>
      <c r="AN166" s="447">
        <v>1</v>
      </c>
      <c r="AO166" s="447">
        <v>9</v>
      </c>
      <c r="AP166" s="447">
        <v>0</v>
      </c>
      <c r="AQ166" s="447">
        <v>404.51789600000001</v>
      </c>
      <c r="AR166" s="447">
        <v>133402</v>
      </c>
      <c r="AS166" s="447">
        <v>110727</v>
      </c>
      <c r="AT166" s="447">
        <v>21.974</v>
      </c>
      <c r="AV166" s="448">
        <v>46128.785416666666</v>
      </c>
      <c r="AW166" s="449">
        <v>1</v>
      </c>
      <c r="AX166" s="450">
        <v>9</v>
      </c>
      <c r="AY166" s="450">
        <v>0</v>
      </c>
      <c r="AZ166" s="451">
        <v>406</v>
      </c>
      <c r="BB166" s="74">
        <f t="shared" si="50"/>
        <v>90</v>
      </c>
      <c r="BC166" s="11">
        <f t="shared" si="51"/>
        <v>404.51789600000001</v>
      </c>
      <c r="BF166" s="324"/>
      <c r="BH166" s="74">
        <f t="shared" si="52"/>
        <v>90</v>
      </c>
      <c r="BI166" s="313">
        <f t="shared" si="53"/>
        <v>406</v>
      </c>
      <c r="BL166" s="313"/>
      <c r="BQ166" s="11"/>
      <c r="BR166" s="11"/>
      <c r="BS166" s="11"/>
      <c r="BT166" s="11"/>
      <c r="CA166" s="314"/>
      <c r="CB166" s="311"/>
      <c r="CC166" s="312"/>
      <c r="CD166" s="11"/>
      <c r="CE166" s="11"/>
    </row>
    <row r="167" spans="2:83" x14ac:dyDescent="0.25">
      <c r="B167" s="129"/>
      <c r="C167" s="87"/>
      <c r="O167" s="89"/>
      <c r="P167" s="55"/>
      <c r="Q167" s="87"/>
      <c r="R167" s="78" t="s">
        <v>14</v>
      </c>
      <c r="S167" s="87"/>
      <c r="T167" s="78" t="s">
        <v>45</v>
      </c>
      <c r="U167" s="608" t="str">
        <f t="shared" si="70"/>
        <v>-</v>
      </c>
      <c r="V167" s="609" t="str">
        <f t="shared" si="66"/>
        <v>-</v>
      </c>
      <c r="W167" s="609" t="str">
        <f t="shared" si="67"/>
        <v>-</v>
      </c>
      <c r="X167" s="609" t="str">
        <f t="shared" si="68"/>
        <v>-</v>
      </c>
      <c r="Y167" s="609" t="str">
        <f t="shared" si="69"/>
        <v>-</v>
      </c>
      <c r="AD167" s="615">
        <f t="shared" si="58"/>
        <v>46128.78402777778</v>
      </c>
      <c r="AE167" s="73">
        <f t="shared" si="59"/>
        <v>21.960999999999999</v>
      </c>
      <c r="AF167" s="608">
        <f t="shared" si="61"/>
        <v>18</v>
      </c>
      <c r="AG167" s="609" t="str">
        <f t="shared" si="62"/>
        <v>-</v>
      </c>
      <c r="AH167" s="609">
        <f t="shared" si="63"/>
        <v>21.960999999999999</v>
      </c>
      <c r="AI167" s="609" t="str">
        <f t="shared" si="64"/>
        <v>-</v>
      </c>
      <c r="AJ167" s="609" t="str">
        <f t="shared" si="65"/>
        <v>-</v>
      </c>
      <c r="AM167" s="446">
        <v>46128.785416666666</v>
      </c>
      <c r="AN167" s="447">
        <v>1</v>
      </c>
      <c r="AO167" s="447">
        <v>9</v>
      </c>
      <c r="AP167" s="447">
        <v>1</v>
      </c>
      <c r="AQ167" s="447">
        <v>404.522198</v>
      </c>
      <c r="AR167" s="447">
        <v>132262</v>
      </c>
      <c r="AS167" s="447">
        <v>111677</v>
      </c>
      <c r="AT167" s="447">
        <v>21.978000000000002</v>
      </c>
      <c r="AV167" s="448">
        <v>46128.785416666666</v>
      </c>
      <c r="AW167" s="449">
        <v>1</v>
      </c>
      <c r="AX167" s="450">
        <v>9</v>
      </c>
      <c r="AY167" s="450">
        <v>1</v>
      </c>
      <c r="AZ167" s="451">
        <v>406</v>
      </c>
      <c r="BB167" s="74">
        <f t="shared" si="50"/>
        <v>91</v>
      </c>
      <c r="BC167" s="11">
        <f t="shared" si="51"/>
        <v>404.522198</v>
      </c>
      <c r="BF167" s="324"/>
      <c r="BH167" s="74">
        <f t="shared" si="52"/>
        <v>91</v>
      </c>
      <c r="BI167" s="313">
        <f t="shared" si="53"/>
        <v>406</v>
      </c>
      <c r="BL167" s="313"/>
      <c r="BQ167" s="11"/>
      <c r="BR167" s="11"/>
      <c r="BS167" s="11"/>
      <c r="BT167" s="11"/>
      <c r="CA167" s="314"/>
      <c r="CB167" s="311"/>
      <c r="CC167" s="312"/>
      <c r="CD167" s="11"/>
      <c r="CE167" s="11"/>
    </row>
    <row r="168" spans="2:83" x14ac:dyDescent="0.25">
      <c r="B168" s="129"/>
      <c r="C168" s="87"/>
      <c r="O168" s="89"/>
      <c r="P168" s="55"/>
      <c r="Q168" s="87"/>
      <c r="R168" s="78" t="s">
        <v>14</v>
      </c>
      <c r="S168" s="87"/>
      <c r="T168" s="78" t="s">
        <v>45</v>
      </c>
      <c r="U168" s="608" t="str">
        <f t="shared" si="70"/>
        <v>-</v>
      </c>
      <c r="V168" s="609" t="str">
        <f t="shared" si="66"/>
        <v>-</v>
      </c>
      <c r="W168" s="609" t="str">
        <f t="shared" si="67"/>
        <v>-</v>
      </c>
      <c r="X168" s="609" t="str">
        <f t="shared" si="68"/>
        <v>-</v>
      </c>
      <c r="Y168" s="609" t="str">
        <f t="shared" si="69"/>
        <v>-</v>
      </c>
      <c r="AD168" s="615">
        <f t="shared" si="58"/>
        <v>46128.784722222219</v>
      </c>
      <c r="AE168" s="73">
        <f t="shared" si="59"/>
        <v>21.963999999999999</v>
      </c>
      <c r="AF168" s="608">
        <f t="shared" si="61"/>
        <v>18</v>
      </c>
      <c r="AG168" s="609" t="str">
        <f t="shared" si="62"/>
        <v>-</v>
      </c>
      <c r="AH168" s="609">
        <f t="shared" si="63"/>
        <v>21.963999999999999</v>
      </c>
      <c r="AI168" s="609" t="str">
        <f t="shared" si="64"/>
        <v>-</v>
      </c>
      <c r="AJ168" s="609" t="str">
        <f t="shared" si="65"/>
        <v>-</v>
      </c>
      <c r="AM168" s="446">
        <v>46128.786111111112</v>
      </c>
      <c r="AN168" s="447">
        <v>1</v>
      </c>
      <c r="AO168" s="447">
        <v>9</v>
      </c>
      <c r="AP168" s="447">
        <v>2</v>
      </c>
      <c r="AQ168" s="447">
        <v>404.249821</v>
      </c>
      <c r="AR168" s="447">
        <v>133400</v>
      </c>
      <c r="AS168" s="447">
        <v>110727</v>
      </c>
      <c r="AT168" s="447">
        <v>21.981999999999999</v>
      </c>
      <c r="AV168" s="448">
        <v>46128.786111111112</v>
      </c>
      <c r="AW168" s="449">
        <v>1</v>
      </c>
      <c r="AX168" s="450">
        <v>9</v>
      </c>
      <c r="AY168" s="450">
        <v>2</v>
      </c>
      <c r="AZ168" s="451">
        <v>405</v>
      </c>
      <c r="BB168" s="74">
        <f t="shared" si="50"/>
        <v>92</v>
      </c>
      <c r="BC168" s="11">
        <f t="shared" si="51"/>
        <v>404.249821</v>
      </c>
      <c r="BF168" s="324"/>
      <c r="BH168" s="74">
        <f t="shared" si="52"/>
        <v>92</v>
      </c>
      <c r="BI168" s="313">
        <f t="shared" si="53"/>
        <v>405</v>
      </c>
      <c r="BL168" s="313"/>
      <c r="BQ168" s="11"/>
      <c r="BR168" s="11"/>
      <c r="BS168" s="11"/>
      <c r="BT168" s="11"/>
      <c r="CA168" s="314"/>
      <c r="CB168" s="311"/>
      <c r="CC168" s="312"/>
      <c r="CD168" s="11"/>
      <c r="CE168" s="11"/>
    </row>
    <row r="169" spans="2:83" x14ac:dyDescent="0.25">
      <c r="B169" s="129"/>
      <c r="C169" s="87"/>
      <c r="O169" s="89"/>
      <c r="P169" s="55"/>
      <c r="Q169" s="87"/>
      <c r="R169" s="78" t="s">
        <v>14</v>
      </c>
      <c r="S169" s="87"/>
      <c r="T169" s="78" t="s">
        <v>45</v>
      </c>
      <c r="U169" s="608" t="str">
        <f t="shared" si="70"/>
        <v>-</v>
      </c>
      <c r="V169" s="609" t="str">
        <f t="shared" si="66"/>
        <v>-</v>
      </c>
      <c r="W169" s="609" t="str">
        <f t="shared" si="67"/>
        <v>-</v>
      </c>
      <c r="X169" s="609" t="str">
        <f t="shared" si="68"/>
        <v>-</v>
      </c>
      <c r="Y169" s="609" t="str">
        <f t="shared" si="69"/>
        <v>-</v>
      </c>
      <c r="AD169" s="615">
        <f t="shared" si="58"/>
        <v>46128.785416666666</v>
      </c>
      <c r="AE169" s="73">
        <f t="shared" si="59"/>
        <v>21.974</v>
      </c>
      <c r="AF169" s="608">
        <f t="shared" si="61"/>
        <v>18</v>
      </c>
      <c r="AG169" s="609" t="str">
        <f t="shared" si="62"/>
        <v>-</v>
      </c>
      <c r="AH169" s="609">
        <f t="shared" si="63"/>
        <v>21.974</v>
      </c>
      <c r="AI169" s="609" t="str">
        <f t="shared" si="64"/>
        <v>-</v>
      </c>
      <c r="AJ169" s="609" t="str">
        <f t="shared" si="65"/>
        <v>-</v>
      </c>
      <c r="AM169" s="446">
        <v>46128.786111111112</v>
      </c>
      <c r="AN169" s="447">
        <v>1</v>
      </c>
      <c r="AO169" s="447">
        <v>9</v>
      </c>
      <c r="AP169" s="447">
        <v>3</v>
      </c>
      <c r="AQ169" s="447">
        <v>403.85279000000003</v>
      </c>
      <c r="AR169" s="447">
        <v>132265</v>
      </c>
      <c r="AS169" s="447">
        <v>111678</v>
      </c>
      <c r="AT169" s="447">
        <v>21.984999999999999</v>
      </c>
      <c r="AV169" s="448">
        <v>46128.786111111112</v>
      </c>
      <c r="AW169" s="449">
        <v>1</v>
      </c>
      <c r="AX169" s="450">
        <v>9</v>
      </c>
      <c r="AY169" s="450">
        <v>3</v>
      </c>
      <c r="AZ169" s="451">
        <v>405</v>
      </c>
      <c r="BB169" s="74">
        <f t="shared" si="50"/>
        <v>93</v>
      </c>
      <c r="BC169" s="11">
        <f t="shared" si="51"/>
        <v>403.85279000000003</v>
      </c>
      <c r="BF169" s="324"/>
      <c r="BH169" s="74">
        <f t="shared" si="52"/>
        <v>93</v>
      </c>
      <c r="BI169" s="313">
        <f t="shared" si="53"/>
        <v>405</v>
      </c>
      <c r="BL169" s="313"/>
      <c r="BQ169" s="11"/>
      <c r="BR169" s="11"/>
      <c r="BS169" s="11"/>
      <c r="BT169" s="11"/>
      <c r="CA169" s="314"/>
      <c r="CB169" s="311"/>
      <c r="CC169" s="312"/>
      <c r="CD169" s="11"/>
      <c r="CE169" s="11"/>
    </row>
    <row r="170" spans="2:83" x14ac:dyDescent="0.25">
      <c r="B170" s="129"/>
      <c r="C170" s="87"/>
      <c r="O170" s="89"/>
      <c r="P170" s="55"/>
      <c r="Q170" s="87"/>
      <c r="R170" s="78" t="s">
        <v>14</v>
      </c>
      <c r="S170" s="87"/>
      <c r="T170" s="78" t="s">
        <v>45</v>
      </c>
      <c r="U170" s="608" t="str">
        <f t="shared" si="70"/>
        <v>-</v>
      </c>
      <c r="V170" s="609" t="str">
        <f t="shared" si="66"/>
        <v>-</v>
      </c>
      <c r="W170" s="609" t="str">
        <f t="shared" si="67"/>
        <v>-</v>
      </c>
      <c r="X170" s="609" t="str">
        <f t="shared" si="68"/>
        <v>-</v>
      </c>
      <c r="Y170" s="609" t="str">
        <f t="shared" si="69"/>
        <v>-</v>
      </c>
      <c r="AD170" s="615">
        <f t="shared" si="58"/>
        <v>46128.785416666666</v>
      </c>
      <c r="AE170" s="73">
        <f t="shared" si="59"/>
        <v>21.978000000000002</v>
      </c>
      <c r="AF170" s="608">
        <f t="shared" si="61"/>
        <v>18</v>
      </c>
      <c r="AG170" s="609" t="str">
        <f t="shared" si="62"/>
        <v>-</v>
      </c>
      <c r="AH170" s="609">
        <f t="shared" si="63"/>
        <v>21.978000000000002</v>
      </c>
      <c r="AI170" s="609" t="str">
        <f t="shared" si="64"/>
        <v>-</v>
      </c>
      <c r="AJ170" s="609" t="str">
        <f t="shared" si="65"/>
        <v>-</v>
      </c>
      <c r="AM170" s="446">
        <v>46128.786805555559</v>
      </c>
      <c r="AN170" s="447">
        <v>1</v>
      </c>
      <c r="AO170" s="447">
        <v>9</v>
      </c>
      <c r="AP170" s="447">
        <v>4</v>
      </c>
      <c r="AQ170" s="447">
        <v>403.76952499999999</v>
      </c>
      <c r="AR170" s="447">
        <v>133404</v>
      </c>
      <c r="AS170" s="447">
        <v>110731</v>
      </c>
      <c r="AT170" s="447">
        <v>21.988</v>
      </c>
      <c r="AV170" s="448">
        <v>46128.786805555559</v>
      </c>
      <c r="AW170" s="449">
        <v>1</v>
      </c>
      <c r="AX170" s="450">
        <v>9</v>
      </c>
      <c r="AY170" s="450">
        <v>4</v>
      </c>
      <c r="AZ170" s="451">
        <v>405</v>
      </c>
      <c r="BB170" s="74">
        <f t="shared" si="50"/>
        <v>94</v>
      </c>
      <c r="BC170" s="11">
        <f t="shared" si="51"/>
        <v>403.76952499999999</v>
      </c>
      <c r="BF170" s="324"/>
      <c r="BH170" s="74">
        <f t="shared" si="52"/>
        <v>94</v>
      </c>
      <c r="BI170" s="313">
        <f t="shared" si="53"/>
        <v>405</v>
      </c>
      <c r="BL170" s="313"/>
      <c r="BQ170" s="11"/>
      <c r="BR170" s="11"/>
      <c r="BS170" s="11"/>
      <c r="BT170" s="11"/>
      <c r="CA170" s="314"/>
      <c r="CB170" s="311"/>
      <c r="CC170" s="312"/>
      <c r="CD170" s="11"/>
      <c r="CE170" s="11"/>
    </row>
    <row r="171" spans="2:83" x14ac:dyDescent="0.25">
      <c r="B171" s="129"/>
      <c r="C171" s="87"/>
      <c r="O171" s="89"/>
      <c r="P171" s="55"/>
      <c r="Q171" s="87"/>
      <c r="R171" s="78" t="s">
        <v>14</v>
      </c>
      <c r="S171" s="87"/>
      <c r="T171" s="78" t="s">
        <v>45</v>
      </c>
      <c r="U171" s="608" t="str">
        <f t="shared" si="70"/>
        <v>-</v>
      </c>
      <c r="V171" s="609" t="str">
        <f t="shared" si="66"/>
        <v>-</v>
      </c>
      <c r="W171" s="609" t="str">
        <f t="shared" si="67"/>
        <v>-</v>
      </c>
      <c r="X171" s="609" t="str">
        <f t="shared" si="68"/>
        <v>-</v>
      </c>
      <c r="Y171" s="609" t="str">
        <f t="shared" si="69"/>
        <v>-</v>
      </c>
      <c r="AD171" s="615">
        <f t="shared" si="58"/>
        <v>46128.786111111112</v>
      </c>
      <c r="AE171" s="73">
        <f t="shared" si="59"/>
        <v>21.981999999999999</v>
      </c>
      <c r="AF171" s="608">
        <f t="shared" si="61"/>
        <v>18</v>
      </c>
      <c r="AG171" s="609" t="str">
        <f t="shared" si="62"/>
        <v>-</v>
      </c>
      <c r="AH171" s="609">
        <f t="shared" si="63"/>
        <v>21.981999999999999</v>
      </c>
      <c r="AI171" s="609" t="str">
        <f t="shared" si="64"/>
        <v>-</v>
      </c>
      <c r="AJ171" s="609" t="str">
        <f t="shared" si="65"/>
        <v>-</v>
      </c>
      <c r="AM171" s="446">
        <v>46128.787499999999</v>
      </c>
      <c r="AN171" s="447">
        <v>1</v>
      </c>
      <c r="AO171" s="447">
        <v>9</v>
      </c>
      <c r="AP171" s="447">
        <v>5</v>
      </c>
      <c r="AQ171" s="447">
        <v>403.71934599999997</v>
      </c>
      <c r="AR171" s="447">
        <v>132272</v>
      </c>
      <c r="AS171" s="447">
        <v>111684</v>
      </c>
      <c r="AT171" s="447">
        <v>21.99</v>
      </c>
      <c r="AV171" s="448">
        <v>46128.787499999999</v>
      </c>
      <c r="AW171" s="449">
        <v>1</v>
      </c>
      <c r="AX171" s="450">
        <v>9</v>
      </c>
      <c r="AY171" s="450">
        <v>5</v>
      </c>
      <c r="AZ171" s="451">
        <v>405</v>
      </c>
      <c r="BB171" s="74">
        <f t="shared" si="50"/>
        <v>95</v>
      </c>
      <c r="BC171" s="11">
        <f t="shared" si="51"/>
        <v>403.71934599999997</v>
      </c>
      <c r="BF171" s="324"/>
      <c r="BH171" s="74">
        <f t="shared" si="52"/>
        <v>95</v>
      </c>
      <c r="BI171" s="313">
        <f t="shared" si="53"/>
        <v>405</v>
      </c>
      <c r="BL171" s="313"/>
      <c r="BQ171" s="11"/>
      <c r="BR171" s="11"/>
      <c r="BS171" s="11"/>
      <c r="BT171" s="11"/>
      <c r="CA171" s="314"/>
      <c r="CB171" s="311"/>
      <c r="CC171" s="312"/>
      <c r="CD171" s="11"/>
      <c r="CE171" s="11"/>
    </row>
    <row r="172" spans="2:83" x14ac:dyDescent="0.25">
      <c r="B172" s="129"/>
      <c r="C172" s="87"/>
      <c r="O172" s="89"/>
      <c r="P172" s="55"/>
      <c r="Q172" s="87"/>
      <c r="R172" s="78" t="s">
        <v>14</v>
      </c>
      <c r="S172" s="87"/>
      <c r="T172" s="78" t="s">
        <v>45</v>
      </c>
      <c r="U172" s="608" t="str">
        <f t="shared" si="70"/>
        <v>-</v>
      </c>
      <c r="V172" s="609" t="str">
        <f t="shared" si="66"/>
        <v>-</v>
      </c>
      <c r="W172" s="609" t="str">
        <f t="shared" si="67"/>
        <v>-</v>
      </c>
      <c r="X172" s="609" t="str">
        <f t="shared" si="68"/>
        <v>-</v>
      </c>
      <c r="Y172" s="609" t="str">
        <f t="shared" si="69"/>
        <v>-</v>
      </c>
      <c r="AD172" s="615">
        <f t="shared" si="58"/>
        <v>46128.786111111112</v>
      </c>
      <c r="AE172" s="73">
        <f t="shared" si="59"/>
        <v>21.984999999999999</v>
      </c>
      <c r="AF172" s="608">
        <f t="shared" si="61"/>
        <v>18</v>
      </c>
      <c r="AG172" s="609" t="str">
        <f t="shared" si="62"/>
        <v>-</v>
      </c>
      <c r="AH172" s="609">
        <f t="shared" si="63"/>
        <v>21.984999999999999</v>
      </c>
      <c r="AI172" s="609" t="str">
        <f t="shared" si="64"/>
        <v>-</v>
      </c>
      <c r="AJ172" s="609" t="str">
        <f t="shared" si="65"/>
        <v>-</v>
      </c>
      <c r="AM172" s="446">
        <v>46128.787499999999</v>
      </c>
      <c r="AN172" s="447">
        <v>1</v>
      </c>
      <c r="AO172" s="447">
        <v>9</v>
      </c>
      <c r="AP172" s="447">
        <v>6</v>
      </c>
      <c r="AQ172" s="447">
        <v>403.44413200000002</v>
      </c>
      <c r="AR172" s="447">
        <v>133414</v>
      </c>
      <c r="AS172" s="447">
        <v>110741</v>
      </c>
      <c r="AT172" s="447">
        <v>21.992000000000001</v>
      </c>
      <c r="AV172" s="448">
        <v>46128.787499999999</v>
      </c>
      <c r="AW172" s="449">
        <v>1</v>
      </c>
      <c r="AX172" s="450">
        <v>9</v>
      </c>
      <c r="AY172" s="450">
        <v>6</v>
      </c>
      <c r="AZ172" s="451">
        <v>405</v>
      </c>
      <c r="BB172" s="74">
        <f t="shared" si="50"/>
        <v>96</v>
      </c>
      <c r="BC172" s="11">
        <f t="shared" si="51"/>
        <v>403.44413200000002</v>
      </c>
      <c r="BF172" s="324"/>
      <c r="BH172" s="74">
        <f t="shared" si="52"/>
        <v>96</v>
      </c>
      <c r="BI172" s="313">
        <f t="shared" si="53"/>
        <v>405</v>
      </c>
      <c r="BL172" s="313"/>
      <c r="BQ172" s="11"/>
      <c r="BR172" s="11"/>
      <c r="BS172" s="11"/>
      <c r="BT172" s="11"/>
      <c r="CA172" s="314"/>
      <c r="CB172" s="311"/>
      <c r="CC172" s="312"/>
      <c r="CD172" s="11"/>
      <c r="CE172" s="11"/>
    </row>
    <row r="173" spans="2:83" x14ac:dyDescent="0.25">
      <c r="B173" s="129"/>
      <c r="C173" s="87"/>
      <c r="O173" s="89"/>
      <c r="P173" s="55"/>
      <c r="Q173" s="87"/>
      <c r="R173" s="78" t="s">
        <v>14</v>
      </c>
      <c r="S173" s="87"/>
      <c r="T173" s="78" t="s">
        <v>45</v>
      </c>
      <c r="U173" s="608" t="str">
        <f t="shared" si="70"/>
        <v>-</v>
      </c>
      <c r="V173" s="609" t="str">
        <f t="shared" si="66"/>
        <v>-</v>
      </c>
      <c r="W173" s="609" t="str">
        <f t="shared" si="67"/>
        <v>-</v>
      </c>
      <c r="X173" s="609" t="str">
        <f t="shared" si="68"/>
        <v>-</v>
      </c>
      <c r="Y173" s="609" t="str">
        <f t="shared" si="69"/>
        <v>-</v>
      </c>
      <c r="AD173" s="615">
        <f t="shared" si="58"/>
        <v>46128.786805555559</v>
      </c>
      <c r="AE173" s="73">
        <f t="shared" si="59"/>
        <v>21.988</v>
      </c>
      <c r="AF173" s="608">
        <f t="shared" si="61"/>
        <v>18</v>
      </c>
      <c r="AG173" s="609" t="str">
        <f t="shared" si="62"/>
        <v>-</v>
      </c>
      <c r="AH173" s="609">
        <f t="shared" si="63"/>
        <v>21.988</v>
      </c>
      <c r="AI173" s="609" t="str">
        <f t="shared" si="64"/>
        <v>-</v>
      </c>
      <c r="AJ173" s="609" t="str">
        <f t="shared" si="65"/>
        <v>-</v>
      </c>
      <c r="AM173" s="446">
        <v>46128.788194444445</v>
      </c>
      <c r="AN173" s="447">
        <v>1</v>
      </c>
      <c r="AO173" s="447">
        <v>9</v>
      </c>
      <c r="AP173" s="447">
        <v>7</v>
      </c>
      <c r="AQ173" s="447">
        <v>403.14356099999998</v>
      </c>
      <c r="AR173" s="447">
        <v>132285</v>
      </c>
      <c r="AS173" s="447">
        <v>111694</v>
      </c>
      <c r="AT173" s="447">
        <v>21.992999999999999</v>
      </c>
      <c r="AV173" s="448">
        <v>46128.788194444445</v>
      </c>
      <c r="AW173" s="449">
        <v>1</v>
      </c>
      <c r="AX173" s="450">
        <v>9</v>
      </c>
      <c r="AY173" s="450">
        <v>7</v>
      </c>
      <c r="AZ173" s="451">
        <v>405</v>
      </c>
      <c r="BB173" s="74">
        <f t="shared" si="50"/>
        <v>97</v>
      </c>
      <c r="BC173" s="11">
        <f t="shared" si="51"/>
        <v>403.14356099999998</v>
      </c>
      <c r="BF173" s="324"/>
      <c r="BH173" s="74">
        <f t="shared" si="52"/>
        <v>97</v>
      </c>
      <c r="BI173" s="313">
        <f t="shared" si="53"/>
        <v>405</v>
      </c>
      <c r="BL173" s="313"/>
      <c r="BQ173" s="11"/>
      <c r="BR173" s="11"/>
      <c r="BS173" s="11"/>
      <c r="BT173" s="11"/>
      <c r="CA173" s="314"/>
      <c r="CB173" s="311"/>
      <c r="CC173" s="312"/>
      <c r="CD173" s="11"/>
      <c r="CE173" s="11"/>
    </row>
    <row r="174" spans="2:83" x14ac:dyDescent="0.25">
      <c r="B174" s="129"/>
      <c r="C174" s="87"/>
      <c r="O174" s="89"/>
      <c r="P174" s="55"/>
      <c r="Q174" s="87"/>
      <c r="R174" s="78" t="s">
        <v>14</v>
      </c>
      <c r="S174" s="87"/>
      <c r="T174" s="78" t="s">
        <v>45</v>
      </c>
      <c r="U174" s="608" t="str">
        <f t="shared" si="70"/>
        <v>-</v>
      </c>
      <c r="V174" s="609" t="str">
        <f t="shared" si="66"/>
        <v>-</v>
      </c>
      <c r="W174" s="609" t="str">
        <f t="shared" si="67"/>
        <v>-</v>
      </c>
      <c r="X174" s="609" t="str">
        <f t="shared" si="68"/>
        <v>-</v>
      </c>
      <c r="Y174" s="609" t="str">
        <f t="shared" si="69"/>
        <v>-</v>
      </c>
      <c r="AD174" s="615">
        <f t="shared" si="58"/>
        <v>46128.787499999999</v>
      </c>
      <c r="AE174" s="73">
        <f t="shared" si="59"/>
        <v>21.99</v>
      </c>
      <c r="AF174" s="608">
        <f t="shared" si="61"/>
        <v>18</v>
      </c>
      <c r="AG174" s="609" t="str">
        <f t="shared" si="62"/>
        <v>-</v>
      </c>
      <c r="AH174" s="609">
        <f t="shared" si="63"/>
        <v>21.99</v>
      </c>
      <c r="AI174" s="609" t="str">
        <f t="shared" si="64"/>
        <v>-</v>
      </c>
      <c r="AJ174" s="609" t="str">
        <f t="shared" si="65"/>
        <v>-</v>
      </c>
      <c r="AM174" s="446">
        <v>46128.788194444445</v>
      </c>
      <c r="AN174" s="447">
        <v>1</v>
      </c>
      <c r="AO174" s="447">
        <v>9</v>
      </c>
      <c r="AP174" s="447">
        <v>8</v>
      </c>
      <c r="AQ174" s="447">
        <v>403.29225700000001</v>
      </c>
      <c r="AR174" s="447">
        <v>133424</v>
      </c>
      <c r="AS174" s="447">
        <v>110749</v>
      </c>
      <c r="AT174" s="447">
        <v>21.992999999999999</v>
      </c>
      <c r="AV174" s="448">
        <v>46128.788194444445</v>
      </c>
      <c r="AW174" s="449">
        <v>1</v>
      </c>
      <c r="AX174" s="450">
        <v>9</v>
      </c>
      <c r="AY174" s="450">
        <v>8</v>
      </c>
      <c r="AZ174" s="451">
        <v>405</v>
      </c>
      <c r="BB174" s="74">
        <f t="shared" si="50"/>
        <v>98</v>
      </c>
      <c r="BC174" s="11">
        <f t="shared" si="51"/>
        <v>403.29225700000001</v>
      </c>
      <c r="BF174" s="324"/>
      <c r="BH174" s="74">
        <f t="shared" si="52"/>
        <v>98</v>
      </c>
      <c r="BI174" s="313">
        <f t="shared" si="53"/>
        <v>405</v>
      </c>
      <c r="BL174" s="313"/>
      <c r="BQ174" s="11"/>
      <c r="BR174" s="11"/>
      <c r="BS174" s="11"/>
      <c r="BT174" s="11"/>
      <c r="CA174" s="314"/>
      <c r="CB174" s="311"/>
      <c r="CC174" s="312"/>
      <c r="CD174" s="11"/>
      <c r="CE174" s="11"/>
    </row>
    <row r="175" spans="2:83" x14ac:dyDescent="0.25">
      <c r="B175" s="129"/>
      <c r="C175" s="87"/>
      <c r="O175" s="89"/>
      <c r="P175" s="55"/>
      <c r="Q175" s="87"/>
      <c r="R175" s="78" t="s">
        <v>14</v>
      </c>
      <c r="S175" s="87"/>
      <c r="T175" s="78" t="s">
        <v>45</v>
      </c>
      <c r="U175" s="608" t="str">
        <f t="shared" si="70"/>
        <v>-</v>
      </c>
      <c r="V175" s="609" t="str">
        <f t="shared" si="66"/>
        <v>-</v>
      </c>
      <c r="W175" s="609" t="str">
        <f t="shared" si="67"/>
        <v>-</v>
      </c>
      <c r="X175" s="609" t="str">
        <f t="shared" si="68"/>
        <v>-</v>
      </c>
      <c r="Y175" s="609" t="str">
        <f t="shared" si="69"/>
        <v>-</v>
      </c>
      <c r="AD175" s="615">
        <f t="shared" si="58"/>
        <v>46128.787499999999</v>
      </c>
      <c r="AE175" s="73">
        <f t="shared" si="59"/>
        <v>21.992000000000001</v>
      </c>
      <c r="AF175" s="608">
        <f t="shared" si="61"/>
        <v>18</v>
      </c>
      <c r="AG175" s="609" t="str">
        <f t="shared" si="62"/>
        <v>-</v>
      </c>
      <c r="AH175" s="609">
        <f t="shared" si="63"/>
        <v>21.992000000000001</v>
      </c>
      <c r="AI175" s="609" t="str">
        <f t="shared" si="64"/>
        <v>-</v>
      </c>
      <c r="AJ175" s="609" t="str">
        <f t="shared" si="65"/>
        <v>-</v>
      </c>
      <c r="AM175" s="446">
        <v>46128.788888888892</v>
      </c>
      <c r="AN175" s="447">
        <v>1</v>
      </c>
      <c r="AO175" s="447">
        <v>10</v>
      </c>
      <c r="AP175" s="447" t="s">
        <v>446</v>
      </c>
      <c r="AQ175" s="447">
        <v>435.81502799999998</v>
      </c>
      <c r="AR175" s="447">
        <v>131419</v>
      </c>
      <c r="AS175" s="447">
        <v>111086</v>
      </c>
      <c r="AT175" s="447">
        <v>21.992999999999999</v>
      </c>
      <c r="AV175" s="448">
        <v>46128.788888888892</v>
      </c>
      <c r="AW175" s="449">
        <v>1</v>
      </c>
      <c r="AX175" s="450">
        <v>10</v>
      </c>
      <c r="AY175" s="450" t="s">
        <v>446</v>
      </c>
      <c r="AZ175" s="451">
        <v>452</v>
      </c>
      <c r="BB175" s="74" t="str">
        <f t="shared" si="50"/>
        <v>--</v>
      </c>
      <c r="BC175" s="11">
        <f t="shared" si="51"/>
        <v>435.81502799999998</v>
      </c>
      <c r="BF175" s="324"/>
      <c r="BH175" s="74" t="str">
        <f t="shared" si="52"/>
        <v>--</v>
      </c>
      <c r="BI175" s="313">
        <f t="shared" si="53"/>
        <v>452</v>
      </c>
      <c r="BL175" s="313"/>
      <c r="BQ175" s="11"/>
      <c r="BR175" s="11"/>
      <c r="BS175" s="11"/>
      <c r="BT175" s="11"/>
      <c r="CA175" s="314"/>
      <c r="CB175" s="311"/>
      <c r="CC175" s="312"/>
      <c r="CD175" s="11"/>
      <c r="CE175" s="11"/>
    </row>
    <row r="176" spans="2:83" x14ac:dyDescent="0.25">
      <c r="B176" s="129"/>
      <c r="C176" s="87"/>
      <c r="O176" s="89"/>
      <c r="P176" s="55"/>
      <c r="Q176" s="87"/>
      <c r="R176" s="78" t="s">
        <v>14</v>
      </c>
      <c r="S176" s="87"/>
      <c r="T176" s="78" t="s">
        <v>45</v>
      </c>
      <c r="U176" s="608" t="str">
        <f t="shared" si="70"/>
        <v>-</v>
      </c>
      <c r="V176" s="609" t="str">
        <f t="shared" si="66"/>
        <v>-</v>
      </c>
      <c r="W176" s="609" t="str">
        <f t="shared" si="67"/>
        <v>-</v>
      </c>
      <c r="X176" s="609" t="str">
        <f t="shared" si="68"/>
        <v>-</v>
      </c>
      <c r="Y176" s="609" t="str">
        <f t="shared" si="69"/>
        <v>-</v>
      </c>
      <c r="AD176" s="615">
        <f t="shared" si="58"/>
        <v>46128.788194444445</v>
      </c>
      <c r="AE176" s="73">
        <f t="shared" si="59"/>
        <v>21.992999999999999</v>
      </c>
      <c r="AF176" s="608">
        <f t="shared" si="61"/>
        <v>18</v>
      </c>
      <c r="AG176" s="609" t="str">
        <f t="shared" si="62"/>
        <v>-</v>
      </c>
      <c r="AH176" s="609">
        <f t="shared" si="63"/>
        <v>21.992999999999999</v>
      </c>
      <c r="AI176" s="609" t="str">
        <f t="shared" si="64"/>
        <v>-</v>
      </c>
      <c r="AJ176" s="609" t="str">
        <f t="shared" si="65"/>
        <v>-</v>
      </c>
      <c r="AM176" s="446">
        <v>46128.789583333331</v>
      </c>
      <c r="AN176" s="447">
        <v>1</v>
      </c>
      <c r="AO176" s="447">
        <v>10</v>
      </c>
      <c r="AP176" s="447" t="s">
        <v>446</v>
      </c>
      <c r="AQ176" s="447">
        <v>454.48699299999998</v>
      </c>
      <c r="AR176" s="447">
        <v>132715</v>
      </c>
      <c r="AS176" s="447">
        <v>110044</v>
      </c>
      <c r="AT176" s="447">
        <v>21.992000000000001</v>
      </c>
      <c r="AV176" s="448">
        <v>46128.789583333331</v>
      </c>
      <c r="AW176" s="449">
        <v>1</v>
      </c>
      <c r="AX176" s="450">
        <v>10</v>
      </c>
      <c r="AY176" s="450" t="s">
        <v>446</v>
      </c>
      <c r="AZ176" s="451">
        <v>455</v>
      </c>
      <c r="BB176" s="74" t="str">
        <f t="shared" si="50"/>
        <v>--</v>
      </c>
      <c r="BC176" s="11">
        <f t="shared" si="51"/>
        <v>454.48699299999998</v>
      </c>
      <c r="BF176" s="324"/>
      <c r="BH176" s="74" t="str">
        <f t="shared" si="52"/>
        <v>--</v>
      </c>
      <c r="BI176" s="313">
        <f t="shared" si="53"/>
        <v>455</v>
      </c>
      <c r="BL176" s="313"/>
      <c r="BQ176" s="11"/>
      <c r="BR176" s="11"/>
      <c r="BS176" s="11"/>
      <c r="BT176" s="11"/>
      <c r="CA176" s="314"/>
      <c r="CB176" s="311"/>
      <c r="CC176" s="312"/>
      <c r="CD176" s="11"/>
      <c r="CE176" s="11"/>
    </row>
    <row r="177" spans="2:83" x14ac:dyDescent="0.25">
      <c r="B177" s="129"/>
      <c r="C177" s="87"/>
      <c r="O177" s="89"/>
      <c r="P177" s="55"/>
      <c r="Q177" s="87"/>
      <c r="R177" s="78" t="s">
        <v>14</v>
      </c>
      <c r="S177" s="87"/>
      <c r="T177" s="78" t="s">
        <v>45</v>
      </c>
      <c r="U177" s="608" t="str">
        <f t="shared" si="70"/>
        <v>-</v>
      </c>
      <c r="V177" s="609" t="str">
        <f t="shared" si="66"/>
        <v>-</v>
      </c>
      <c r="W177" s="609" t="str">
        <f t="shared" si="67"/>
        <v>-</v>
      </c>
      <c r="X177" s="609" t="str">
        <f t="shared" si="68"/>
        <v>-</v>
      </c>
      <c r="Y177" s="609" t="str">
        <f t="shared" si="69"/>
        <v>-</v>
      </c>
      <c r="AD177" s="615">
        <f t="shared" si="58"/>
        <v>46128.788194444445</v>
      </c>
      <c r="AE177" s="73">
        <f t="shared" si="59"/>
        <v>21.992999999999999</v>
      </c>
      <c r="AF177" s="608">
        <f t="shared" si="61"/>
        <v>18</v>
      </c>
      <c r="AG177" s="609" t="str">
        <f t="shared" si="62"/>
        <v>-</v>
      </c>
      <c r="AH177" s="609">
        <f t="shared" si="63"/>
        <v>21.992999999999999</v>
      </c>
      <c r="AI177" s="609" t="str">
        <f t="shared" si="64"/>
        <v>-</v>
      </c>
      <c r="AJ177" s="609" t="str">
        <f t="shared" si="65"/>
        <v>-</v>
      </c>
      <c r="AM177" s="446">
        <v>46128.789583333331</v>
      </c>
      <c r="AN177" s="447">
        <v>1</v>
      </c>
      <c r="AO177" s="447">
        <v>10</v>
      </c>
      <c r="AP177" s="447" t="s">
        <v>446</v>
      </c>
      <c r="AQ177" s="447">
        <v>452.62419299999999</v>
      </c>
      <c r="AR177" s="447">
        <v>131462</v>
      </c>
      <c r="AS177" s="447">
        <v>111114</v>
      </c>
      <c r="AT177" s="447">
        <v>21.99</v>
      </c>
      <c r="AV177" s="448">
        <v>46128.789583333331</v>
      </c>
      <c r="AW177" s="449">
        <v>1</v>
      </c>
      <c r="AX177" s="450">
        <v>10</v>
      </c>
      <c r="AY177" s="450" t="s">
        <v>446</v>
      </c>
      <c r="AZ177" s="451">
        <v>455</v>
      </c>
      <c r="BB177" s="74" t="str">
        <f t="shared" si="50"/>
        <v>--</v>
      </c>
      <c r="BC177" s="11">
        <f t="shared" si="51"/>
        <v>452.62419299999999</v>
      </c>
      <c r="BF177" s="324"/>
      <c r="BH177" s="74" t="str">
        <f t="shared" si="52"/>
        <v>--</v>
      </c>
      <c r="BI177" s="313">
        <f t="shared" si="53"/>
        <v>455</v>
      </c>
      <c r="BL177" s="313"/>
      <c r="BQ177" s="11"/>
      <c r="BR177" s="11"/>
      <c r="BS177" s="11"/>
      <c r="BT177" s="11"/>
      <c r="CA177" s="314"/>
      <c r="CB177" s="311"/>
      <c r="CC177" s="312"/>
      <c r="CD177" s="11"/>
      <c r="CE177" s="11"/>
    </row>
    <row r="178" spans="2:83" x14ac:dyDescent="0.25">
      <c r="B178" s="129"/>
      <c r="C178" s="87"/>
      <c r="O178" s="89"/>
      <c r="P178" s="55"/>
      <c r="Q178" s="87"/>
      <c r="R178" s="78" t="s">
        <v>14</v>
      </c>
      <c r="S178" s="87"/>
      <c r="T178" s="78" t="s">
        <v>45</v>
      </c>
      <c r="U178" s="608" t="str">
        <f t="shared" si="70"/>
        <v>-</v>
      </c>
      <c r="V178" s="609" t="str">
        <f t="shared" si="66"/>
        <v>-</v>
      </c>
      <c r="W178" s="609" t="str">
        <f t="shared" si="67"/>
        <v>-</v>
      </c>
      <c r="X178" s="609" t="str">
        <f t="shared" si="68"/>
        <v>-</v>
      </c>
      <c r="Y178" s="609" t="str">
        <f t="shared" si="69"/>
        <v>-</v>
      </c>
      <c r="AD178" s="615">
        <f t="shared" si="58"/>
        <v>46128.788888888892</v>
      </c>
      <c r="AE178" s="73">
        <f t="shared" si="59"/>
        <v>21.992999999999999</v>
      </c>
      <c r="AF178" s="608">
        <f t="shared" si="61"/>
        <v>18</v>
      </c>
      <c r="AG178" s="609" t="str">
        <f t="shared" si="62"/>
        <v>-</v>
      </c>
      <c r="AH178" s="609">
        <f t="shared" si="63"/>
        <v>21.992999999999999</v>
      </c>
      <c r="AI178" s="609" t="str">
        <f t="shared" si="64"/>
        <v>-</v>
      </c>
      <c r="AJ178" s="609" t="str">
        <f t="shared" si="65"/>
        <v>-</v>
      </c>
      <c r="AM178" s="446">
        <v>46128.790277777778</v>
      </c>
      <c r="AN178" s="447">
        <v>1</v>
      </c>
      <c r="AO178" s="447">
        <v>10</v>
      </c>
      <c r="AP178" s="447" t="s">
        <v>446</v>
      </c>
      <c r="AQ178" s="447">
        <v>452.20680399999998</v>
      </c>
      <c r="AR178" s="447">
        <v>132746</v>
      </c>
      <c r="AS178" s="447">
        <v>110072</v>
      </c>
      <c r="AT178" s="447">
        <v>21.988</v>
      </c>
      <c r="AV178" s="448">
        <v>46128.790277777778</v>
      </c>
      <c r="AW178" s="449">
        <v>1</v>
      </c>
      <c r="AX178" s="450">
        <v>10</v>
      </c>
      <c r="AY178" s="450" t="s">
        <v>446</v>
      </c>
      <c r="AZ178" s="451">
        <v>454</v>
      </c>
      <c r="BB178" s="74" t="str">
        <f t="shared" si="50"/>
        <v>--</v>
      </c>
      <c r="BC178" s="11">
        <f t="shared" si="51"/>
        <v>452.20680399999998</v>
      </c>
      <c r="BF178" s="324"/>
      <c r="BH178" s="74" t="str">
        <f t="shared" si="52"/>
        <v>--</v>
      </c>
      <c r="BI178" s="313">
        <f t="shared" si="53"/>
        <v>454</v>
      </c>
      <c r="BL178" s="313"/>
      <c r="BQ178" s="11"/>
      <c r="BR178" s="11"/>
      <c r="BS178" s="11"/>
      <c r="BT178" s="11"/>
      <c r="CA178" s="314"/>
      <c r="CB178" s="311"/>
      <c r="CC178" s="312"/>
      <c r="CD178" s="11"/>
      <c r="CE178" s="11"/>
    </row>
    <row r="179" spans="2:83" x14ac:dyDescent="0.25">
      <c r="B179" s="129"/>
      <c r="C179" s="87"/>
      <c r="O179" s="89"/>
      <c r="P179" s="55"/>
      <c r="Q179" s="87"/>
      <c r="R179" s="78" t="s">
        <v>14</v>
      </c>
      <c r="S179" s="87"/>
      <c r="T179" s="78" t="s">
        <v>45</v>
      </c>
      <c r="U179" s="608" t="str">
        <f t="shared" si="70"/>
        <v>-</v>
      </c>
      <c r="V179" s="609" t="str">
        <f t="shared" si="66"/>
        <v>-</v>
      </c>
      <c r="W179" s="609" t="str">
        <f t="shared" si="67"/>
        <v>-</v>
      </c>
      <c r="X179" s="609" t="str">
        <f t="shared" si="68"/>
        <v>-</v>
      </c>
      <c r="Y179" s="609" t="str">
        <f t="shared" si="69"/>
        <v>-</v>
      </c>
      <c r="AD179" s="615">
        <f t="shared" si="58"/>
        <v>46128.789583333331</v>
      </c>
      <c r="AE179" s="73">
        <f t="shared" si="59"/>
        <v>21.992000000000001</v>
      </c>
      <c r="AF179" s="608">
        <f t="shared" si="61"/>
        <v>18</v>
      </c>
      <c r="AG179" s="609" t="str">
        <f t="shared" si="62"/>
        <v>-</v>
      </c>
      <c r="AH179" s="609">
        <f t="shared" si="63"/>
        <v>21.992000000000001</v>
      </c>
      <c r="AI179" s="609" t="str">
        <f t="shared" si="64"/>
        <v>-</v>
      </c>
      <c r="AJ179" s="609" t="str">
        <f t="shared" si="65"/>
        <v>-</v>
      </c>
      <c r="AM179" s="446">
        <v>46128.790277777778</v>
      </c>
      <c r="AN179" s="447">
        <v>1</v>
      </c>
      <c r="AO179" s="447">
        <v>10</v>
      </c>
      <c r="AP179" s="447" t="s">
        <v>446</v>
      </c>
      <c r="AQ179" s="447">
        <v>451.16546899999997</v>
      </c>
      <c r="AR179" s="447">
        <v>131498</v>
      </c>
      <c r="AS179" s="447">
        <v>111140</v>
      </c>
      <c r="AT179" s="447">
        <v>21.984000000000002</v>
      </c>
      <c r="AV179" s="448">
        <v>46128.790277777778</v>
      </c>
      <c r="AW179" s="449">
        <v>1</v>
      </c>
      <c r="AX179" s="450">
        <v>10</v>
      </c>
      <c r="AY179" s="450" t="s">
        <v>446</v>
      </c>
      <c r="AZ179" s="451">
        <v>454</v>
      </c>
      <c r="BB179" s="74" t="str">
        <f t="shared" si="50"/>
        <v>--</v>
      </c>
      <c r="BC179" s="11">
        <f t="shared" si="51"/>
        <v>451.16546899999997</v>
      </c>
      <c r="BF179" s="324"/>
      <c r="BH179" s="74" t="str">
        <f t="shared" si="52"/>
        <v>--</v>
      </c>
      <c r="BI179" s="313">
        <f t="shared" si="53"/>
        <v>454</v>
      </c>
      <c r="BL179" s="313"/>
      <c r="BQ179" s="11"/>
      <c r="BR179" s="11"/>
      <c r="BS179" s="11"/>
      <c r="BT179" s="11"/>
      <c r="CA179" s="314"/>
      <c r="CB179" s="311"/>
      <c r="CC179" s="312"/>
      <c r="CD179" s="11"/>
      <c r="CE179" s="11"/>
    </row>
    <row r="180" spans="2:83" x14ac:dyDescent="0.25">
      <c r="B180" s="129"/>
      <c r="C180" s="87"/>
      <c r="O180" s="89"/>
      <c r="P180" s="55"/>
      <c r="Q180" s="87"/>
      <c r="R180" s="78" t="s">
        <v>14</v>
      </c>
      <c r="S180" s="87"/>
      <c r="T180" s="78" t="s">
        <v>45</v>
      </c>
      <c r="U180" s="608" t="str">
        <f t="shared" si="70"/>
        <v>-</v>
      </c>
      <c r="V180" s="609" t="str">
        <f t="shared" si="66"/>
        <v>-</v>
      </c>
      <c r="W180" s="609" t="str">
        <f t="shared" si="67"/>
        <v>-</v>
      </c>
      <c r="X180" s="609" t="str">
        <f t="shared" si="68"/>
        <v>-</v>
      </c>
      <c r="Y180" s="609" t="str">
        <f t="shared" si="69"/>
        <v>-</v>
      </c>
      <c r="AD180" s="615">
        <f t="shared" si="58"/>
        <v>46128.789583333331</v>
      </c>
      <c r="AE180" s="73">
        <f t="shared" si="59"/>
        <v>21.99</v>
      </c>
      <c r="AF180" s="608">
        <f t="shared" si="61"/>
        <v>18</v>
      </c>
      <c r="AG180" s="609" t="str">
        <f t="shared" si="62"/>
        <v>-</v>
      </c>
      <c r="AH180" s="609">
        <f t="shared" si="63"/>
        <v>21.99</v>
      </c>
      <c r="AI180" s="609" t="str">
        <f t="shared" si="64"/>
        <v>-</v>
      </c>
      <c r="AJ180" s="609" t="str">
        <f t="shared" si="65"/>
        <v>-</v>
      </c>
      <c r="AM180" s="446">
        <v>46128.790972222225</v>
      </c>
      <c r="AN180" s="447">
        <v>1</v>
      </c>
      <c r="AO180" s="447">
        <v>10</v>
      </c>
      <c r="AP180" s="447" t="s">
        <v>446</v>
      </c>
      <c r="AQ180" s="447">
        <v>450.95274999999998</v>
      </c>
      <c r="AR180" s="447">
        <v>132772</v>
      </c>
      <c r="AS180" s="447">
        <v>110095</v>
      </c>
      <c r="AT180" s="447">
        <v>21.981999999999999</v>
      </c>
      <c r="AV180" s="448">
        <v>46128.790972222225</v>
      </c>
      <c r="AW180" s="449">
        <v>1</v>
      </c>
      <c r="AX180" s="450">
        <v>10</v>
      </c>
      <c r="AY180" s="450" t="s">
        <v>446</v>
      </c>
      <c r="AZ180" s="451">
        <v>453</v>
      </c>
      <c r="BB180" s="74" t="str">
        <f t="shared" si="50"/>
        <v>--</v>
      </c>
      <c r="BC180" s="11">
        <f t="shared" si="51"/>
        <v>450.95274999999998</v>
      </c>
      <c r="BF180" s="324"/>
      <c r="BH180" s="74" t="str">
        <f t="shared" si="52"/>
        <v>--</v>
      </c>
      <c r="BI180" s="313">
        <f t="shared" si="53"/>
        <v>453</v>
      </c>
      <c r="BL180" s="313"/>
      <c r="BQ180" s="11"/>
      <c r="BR180" s="11"/>
      <c r="BS180" s="11"/>
      <c r="BT180" s="11"/>
      <c r="CA180" s="314"/>
      <c r="CB180" s="311"/>
      <c r="CC180" s="312"/>
      <c r="CD180" s="11"/>
      <c r="CE180" s="11"/>
    </row>
    <row r="181" spans="2:83" x14ac:dyDescent="0.25">
      <c r="B181" s="129"/>
      <c r="C181" s="87"/>
      <c r="O181" s="89"/>
      <c r="P181" s="55"/>
      <c r="Q181" s="87"/>
      <c r="R181" s="78" t="s">
        <v>14</v>
      </c>
      <c r="S181" s="87"/>
      <c r="T181" s="78" t="s">
        <v>45</v>
      </c>
      <c r="U181" s="608" t="str">
        <f t="shared" si="70"/>
        <v>-</v>
      </c>
      <c r="V181" s="609" t="str">
        <f t="shared" si="66"/>
        <v>-</v>
      </c>
      <c r="W181" s="609" t="str">
        <f t="shared" si="67"/>
        <v>-</v>
      </c>
      <c r="X181" s="609" t="str">
        <f t="shared" si="68"/>
        <v>-</v>
      </c>
      <c r="Y181" s="609" t="str">
        <f t="shared" si="69"/>
        <v>-</v>
      </c>
      <c r="AD181" s="615">
        <f t="shared" si="58"/>
        <v>46128.790277777778</v>
      </c>
      <c r="AE181" s="73">
        <f t="shared" si="59"/>
        <v>21.988</v>
      </c>
      <c r="AF181" s="608">
        <f t="shared" si="61"/>
        <v>18</v>
      </c>
      <c r="AG181" s="609" t="str">
        <f t="shared" si="62"/>
        <v>-</v>
      </c>
      <c r="AH181" s="609">
        <f t="shared" si="63"/>
        <v>21.988</v>
      </c>
      <c r="AI181" s="609" t="str">
        <f t="shared" si="64"/>
        <v>-</v>
      </c>
      <c r="AJ181" s="609" t="str">
        <f t="shared" si="65"/>
        <v>-</v>
      </c>
      <c r="AM181" s="446">
        <v>46128.790972222225</v>
      </c>
      <c r="AN181" s="447">
        <v>1</v>
      </c>
      <c r="AO181" s="447">
        <v>10</v>
      </c>
      <c r="AP181" s="447" t="s">
        <v>446</v>
      </c>
      <c r="AQ181" s="447">
        <v>450.300343</v>
      </c>
      <c r="AR181" s="447">
        <v>131520</v>
      </c>
      <c r="AS181" s="447">
        <v>111156</v>
      </c>
      <c r="AT181" s="447">
        <v>21.978000000000002</v>
      </c>
      <c r="AV181" s="448">
        <v>46128.790972222225</v>
      </c>
      <c r="AW181" s="449">
        <v>1</v>
      </c>
      <c r="AX181" s="450">
        <v>10</v>
      </c>
      <c r="AY181" s="450" t="s">
        <v>446</v>
      </c>
      <c r="AZ181" s="451">
        <v>452</v>
      </c>
      <c r="BB181" s="74" t="str">
        <f t="shared" si="50"/>
        <v>--</v>
      </c>
      <c r="BC181" s="11">
        <f t="shared" si="51"/>
        <v>450.300343</v>
      </c>
      <c r="BF181" s="324"/>
      <c r="BH181" s="74" t="str">
        <f t="shared" si="52"/>
        <v>--</v>
      </c>
      <c r="BI181" s="313">
        <f t="shared" si="53"/>
        <v>452</v>
      </c>
      <c r="BL181" s="313"/>
      <c r="BQ181" s="11"/>
      <c r="BR181" s="11"/>
      <c r="BS181" s="11"/>
      <c r="BT181" s="11"/>
      <c r="CA181" s="314"/>
      <c r="CB181" s="311"/>
      <c r="CC181" s="312"/>
      <c r="CD181" s="11"/>
      <c r="CE181" s="11"/>
    </row>
    <row r="182" spans="2:83" x14ac:dyDescent="0.25">
      <c r="B182" s="129"/>
      <c r="C182" s="87"/>
      <c r="O182" s="89"/>
      <c r="P182" s="55"/>
      <c r="Q182" s="87"/>
      <c r="R182" s="78" t="s">
        <v>14</v>
      </c>
      <c r="S182" s="87"/>
      <c r="T182" s="78" t="s">
        <v>45</v>
      </c>
      <c r="U182" s="608" t="str">
        <f t="shared" si="70"/>
        <v>-</v>
      </c>
      <c r="V182" s="609" t="str">
        <f t="shared" si="66"/>
        <v>-</v>
      </c>
      <c r="W182" s="609" t="str">
        <f t="shared" si="67"/>
        <v>-</v>
      </c>
      <c r="X182" s="609" t="str">
        <f t="shared" si="68"/>
        <v>-</v>
      </c>
      <c r="Y182" s="609" t="str">
        <f t="shared" si="69"/>
        <v>-</v>
      </c>
      <c r="AD182" s="615">
        <f t="shared" si="58"/>
        <v>46128.790277777778</v>
      </c>
      <c r="AE182" s="73">
        <f t="shared" si="59"/>
        <v>21.984000000000002</v>
      </c>
      <c r="AF182" s="608">
        <f t="shared" si="61"/>
        <v>18</v>
      </c>
      <c r="AG182" s="609" t="str">
        <f t="shared" si="62"/>
        <v>-</v>
      </c>
      <c r="AH182" s="609">
        <f t="shared" si="63"/>
        <v>21.984000000000002</v>
      </c>
      <c r="AI182" s="609" t="str">
        <f t="shared" si="64"/>
        <v>-</v>
      </c>
      <c r="AJ182" s="609" t="str">
        <f t="shared" si="65"/>
        <v>-</v>
      </c>
      <c r="AM182" s="446">
        <v>46128.791666666664</v>
      </c>
      <c r="AN182" s="447">
        <v>1</v>
      </c>
      <c r="AO182" s="447">
        <v>10</v>
      </c>
      <c r="AP182" s="447" t="s">
        <v>446</v>
      </c>
      <c r="AQ182" s="447">
        <v>449.95802099999997</v>
      </c>
      <c r="AR182" s="447">
        <v>132795</v>
      </c>
      <c r="AS182" s="447">
        <v>110116</v>
      </c>
      <c r="AT182" s="447">
        <v>21.974</v>
      </c>
      <c r="AV182" s="448">
        <v>46128.791666666664</v>
      </c>
      <c r="AW182" s="449">
        <v>1</v>
      </c>
      <c r="AX182" s="450">
        <v>10</v>
      </c>
      <c r="AY182" s="450" t="s">
        <v>446</v>
      </c>
      <c r="AZ182" s="451">
        <v>452</v>
      </c>
      <c r="BB182" s="74" t="str">
        <f t="shared" si="50"/>
        <v>--</v>
      </c>
      <c r="BC182" s="11">
        <f t="shared" si="51"/>
        <v>449.95802099999997</v>
      </c>
      <c r="BF182" s="324"/>
      <c r="BH182" s="74" t="str">
        <f t="shared" si="52"/>
        <v>--</v>
      </c>
      <c r="BI182" s="313">
        <f t="shared" si="53"/>
        <v>452</v>
      </c>
      <c r="BL182" s="313"/>
      <c r="BQ182" s="11"/>
      <c r="BR182" s="11"/>
      <c r="BS182" s="11"/>
      <c r="BT182" s="11"/>
      <c r="CA182" s="314"/>
      <c r="CB182" s="311"/>
      <c r="CC182" s="312"/>
      <c r="CD182" s="11"/>
      <c r="CE182" s="11"/>
    </row>
    <row r="183" spans="2:83" x14ac:dyDescent="0.25">
      <c r="B183" s="129"/>
      <c r="C183" s="87"/>
      <c r="O183" s="89"/>
      <c r="P183" s="55"/>
      <c r="Q183" s="87"/>
      <c r="R183" s="78" t="s">
        <v>14</v>
      </c>
      <c r="S183" s="87"/>
      <c r="T183" s="78" t="s">
        <v>45</v>
      </c>
      <c r="U183" s="608" t="str">
        <f t="shared" si="70"/>
        <v>-</v>
      </c>
      <c r="V183" s="609" t="str">
        <f t="shared" si="66"/>
        <v>-</v>
      </c>
      <c r="W183" s="609" t="str">
        <f t="shared" si="67"/>
        <v>-</v>
      </c>
      <c r="X183" s="609" t="str">
        <f t="shared" si="68"/>
        <v>-</v>
      </c>
      <c r="Y183" s="609" t="str">
        <f t="shared" si="69"/>
        <v>-</v>
      </c>
      <c r="AD183" s="615">
        <f t="shared" si="58"/>
        <v>46128.790972222225</v>
      </c>
      <c r="AE183" s="73">
        <f t="shared" si="59"/>
        <v>21.981999999999999</v>
      </c>
      <c r="AF183" s="608">
        <f t="shared" si="61"/>
        <v>18</v>
      </c>
      <c r="AG183" s="609" t="str">
        <f t="shared" si="62"/>
        <v>-</v>
      </c>
      <c r="AH183" s="609">
        <f t="shared" si="63"/>
        <v>21.981999999999999</v>
      </c>
      <c r="AI183" s="609" t="str">
        <f t="shared" si="64"/>
        <v>-</v>
      </c>
      <c r="AJ183" s="609" t="str">
        <f t="shared" si="65"/>
        <v>-</v>
      </c>
      <c r="AM183" s="446">
        <v>46128.791666666664</v>
      </c>
      <c r="AN183" s="447">
        <v>1</v>
      </c>
      <c r="AO183" s="447">
        <v>10</v>
      </c>
      <c r="AP183" s="447" t="s">
        <v>446</v>
      </c>
      <c r="AQ183" s="447">
        <v>449.25052799999997</v>
      </c>
      <c r="AR183" s="447">
        <v>131534</v>
      </c>
      <c r="AS183" s="447">
        <v>111165</v>
      </c>
      <c r="AT183" s="447">
        <v>21.97</v>
      </c>
      <c r="AV183" s="448">
        <v>46128.791666666664</v>
      </c>
      <c r="AW183" s="449">
        <v>1</v>
      </c>
      <c r="AX183" s="450">
        <v>10</v>
      </c>
      <c r="AY183" s="450" t="s">
        <v>446</v>
      </c>
      <c r="AZ183" s="451">
        <v>451</v>
      </c>
      <c r="BB183" s="74" t="str">
        <f t="shared" si="50"/>
        <v>--</v>
      </c>
      <c r="BC183" s="11">
        <f t="shared" si="51"/>
        <v>449.25052799999997</v>
      </c>
      <c r="BF183" s="324"/>
      <c r="BH183" s="74" t="str">
        <f t="shared" si="52"/>
        <v>--</v>
      </c>
      <c r="BI183" s="313">
        <f t="shared" si="53"/>
        <v>451</v>
      </c>
      <c r="BL183" s="313"/>
      <c r="BQ183" s="11"/>
      <c r="BR183" s="11"/>
      <c r="BS183" s="11"/>
      <c r="BT183" s="11"/>
      <c r="CA183" s="314"/>
      <c r="CB183" s="311"/>
      <c r="CC183" s="312"/>
      <c r="CD183" s="11"/>
      <c r="CE183" s="11"/>
    </row>
    <row r="184" spans="2:83" x14ac:dyDescent="0.25">
      <c r="B184" s="129"/>
      <c r="C184" s="87"/>
      <c r="O184" s="89"/>
      <c r="P184" s="55"/>
      <c r="Q184" s="87"/>
      <c r="R184" s="78" t="s">
        <v>14</v>
      </c>
      <c r="S184" s="87"/>
      <c r="T184" s="78" t="s">
        <v>45</v>
      </c>
      <c r="U184" s="608" t="str">
        <f t="shared" si="70"/>
        <v>-</v>
      </c>
      <c r="V184" s="609" t="str">
        <f t="shared" si="66"/>
        <v>-</v>
      </c>
      <c r="W184" s="609" t="str">
        <f t="shared" si="67"/>
        <v>-</v>
      </c>
      <c r="X184" s="609" t="str">
        <f t="shared" si="68"/>
        <v>-</v>
      </c>
      <c r="Y184" s="609" t="str">
        <f t="shared" si="69"/>
        <v>-</v>
      </c>
      <c r="AD184" s="615">
        <f t="shared" si="58"/>
        <v>46128.790972222225</v>
      </c>
      <c r="AE184" s="73">
        <f t="shared" si="59"/>
        <v>21.978000000000002</v>
      </c>
      <c r="AF184" s="608">
        <f t="shared" si="61"/>
        <v>18</v>
      </c>
      <c r="AG184" s="609" t="str">
        <f t="shared" si="62"/>
        <v>-</v>
      </c>
      <c r="AH184" s="609">
        <f t="shared" si="63"/>
        <v>21.978000000000002</v>
      </c>
      <c r="AI184" s="609" t="str">
        <f t="shared" si="64"/>
        <v>-</v>
      </c>
      <c r="AJ184" s="609" t="str">
        <f t="shared" si="65"/>
        <v>-</v>
      </c>
      <c r="AM184" s="446">
        <v>46128.792361111111</v>
      </c>
      <c r="AN184" s="447">
        <v>1</v>
      </c>
      <c r="AO184" s="447">
        <v>10</v>
      </c>
      <c r="AP184" s="447" t="s">
        <v>446</v>
      </c>
      <c r="AQ184" s="447">
        <v>449.30444799999998</v>
      </c>
      <c r="AR184" s="447">
        <v>132802</v>
      </c>
      <c r="AS184" s="447">
        <v>110122</v>
      </c>
      <c r="AT184" s="447">
        <v>21.963999999999999</v>
      </c>
      <c r="AV184" s="448">
        <v>46128.792361111111</v>
      </c>
      <c r="AW184" s="449">
        <v>1</v>
      </c>
      <c r="AX184" s="450">
        <v>10</v>
      </c>
      <c r="AY184" s="450" t="s">
        <v>446</v>
      </c>
      <c r="AZ184" s="451">
        <v>451</v>
      </c>
      <c r="BB184" s="74" t="str">
        <f t="shared" si="50"/>
        <v>--</v>
      </c>
      <c r="BC184" s="11">
        <f t="shared" si="51"/>
        <v>449.30444799999998</v>
      </c>
      <c r="BF184" s="324"/>
      <c r="BH184" s="74" t="str">
        <f t="shared" si="52"/>
        <v>--</v>
      </c>
      <c r="BI184" s="313">
        <f t="shared" si="53"/>
        <v>451</v>
      </c>
      <c r="BL184" s="313"/>
      <c r="BQ184" s="11"/>
      <c r="BR184" s="11"/>
      <c r="BS184" s="11"/>
      <c r="BT184" s="11"/>
      <c r="CA184" s="314"/>
      <c r="CB184" s="311"/>
      <c r="CC184" s="312"/>
      <c r="CD184" s="11"/>
      <c r="CE184" s="11"/>
    </row>
    <row r="185" spans="2:83" x14ac:dyDescent="0.25">
      <c r="B185" s="129"/>
      <c r="C185" s="87"/>
      <c r="O185" s="89"/>
      <c r="P185" s="55"/>
      <c r="Q185" s="87"/>
      <c r="R185" s="78" t="s">
        <v>14</v>
      </c>
      <c r="S185" s="87"/>
      <c r="T185" s="78" t="s">
        <v>45</v>
      </c>
      <c r="U185" s="608" t="str">
        <f t="shared" si="70"/>
        <v>-</v>
      </c>
      <c r="V185" s="609" t="str">
        <f t="shared" si="66"/>
        <v>-</v>
      </c>
      <c r="W185" s="609" t="str">
        <f t="shared" si="67"/>
        <v>-</v>
      </c>
      <c r="X185" s="609" t="str">
        <f t="shared" si="68"/>
        <v>-</v>
      </c>
      <c r="Y185" s="609" t="str">
        <f t="shared" si="69"/>
        <v>-</v>
      </c>
      <c r="AD185" s="615">
        <f t="shared" si="58"/>
        <v>46128.791666666664</v>
      </c>
      <c r="AE185" s="73">
        <f t="shared" si="59"/>
        <v>21.974</v>
      </c>
      <c r="AF185" s="608">
        <f t="shared" si="61"/>
        <v>19</v>
      </c>
      <c r="AG185" s="609" t="str">
        <f t="shared" si="62"/>
        <v>-</v>
      </c>
      <c r="AH185" s="609" t="str">
        <f t="shared" si="63"/>
        <v>-</v>
      </c>
      <c r="AI185" s="609">
        <f t="shared" si="64"/>
        <v>21.974</v>
      </c>
      <c r="AJ185" s="609" t="str">
        <f t="shared" si="65"/>
        <v>-</v>
      </c>
      <c r="AM185" s="446">
        <v>46128.793055555558</v>
      </c>
      <c r="AN185" s="447">
        <v>1</v>
      </c>
      <c r="AO185" s="447">
        <v>10</v>
      </c>
      <c r="AP185" s="447">
        <v>0</v>
      </c>
      <c r="AQ185" s="447">
        <v>449.47188199999999</v>
      </c>
      <c r="AR185" s="447">
        <v>132824</v>
      </c>
      <c r="AS185" s="447">
        <v>110140</v>
      </c>
      <c r="AT185" s="447">
        <v>21.954000000000001</v>
      </c>
      <c r="AV185" s="448">
        <v>46128.793055555558</v>
      </c>
      <c r="AW185" s="449">
        <v>1</v>
      </c>
      <c r="AX185" s="450">
        <v>10</v>
      </c>
      <c r="AY185" s="450">
        <v>0</v>
      </c>
      <c r="AZ185" s="451">
        <v>451</v>
      </c>
      <c r="BB185" s="74">
        <f t="shared" si="50"/>
        <v>100</v>
      </c>
      <c r="BC185" s="11">
        <f t="shared" si="51"/>
        <v>449.47188199999999</v>
      </c>
      <c r="BF185" s="324"/>
      <c r="BH185" s="74">
        <f t="shared" si="52"/>
        <v>100</v>
      </c>
      <c r="BI185" s="313">
        <f t="shared" si="53"/>
        <v>451</v>
      </c>
      <c r="BL185" s="313"/>
      <c r="BQ185" s="11"/>
      <c r="BR185" s="11"/>
      <c r="BS185" s="11"/>
      <c r="BT185" s="11"/>
      <c r="CA185" s="314"/>
      <c r="CB185" s="311"/>
      <c r="CC185" s="312"/>
      <c r="CD185" s="11"/>
      <c r="CE185" s="11"/>
    </row>
    <row r="186" spans="2:83" x14ac:dyDescent="0.25">
      <c r="B186" s="129"/>
      <c r="C186" s="87"/>
      <c r="O186" s="89"/>
      <c r="P186" s="55"/>
      <c r="Q186" s="87"/>
      <c r="R186" s="78" t="s">
        <v>14</v>
      </c>
      <c r="S186" s="87"/>
      <c r="T186" s="78" t="s">
        <v>45</v>
      </c>
      <c r="U186" s="608" t="str">
        <f t="shared" si="70"/>
        <v>-</v>
      </c>
      <c r="V186" s="609" t="str">
        <f t="shared" si="66"/>
        <v>-</v>
      </c>
      <c r="W186" s="609" t="str">
        <f t="shared" si="67"/>
        <v>-</v>
      </c>
      <c r="X186" s="609" t="str">
        <f t="shared" si="68"/>
        <v>-</v>
      </c>
      <c r="Y186" s="609" t="str">
        <f t="shared" si="69"/>
        <v>-</v>
      </c>
      <c r="AD186" s="615">
        <f t="shared" si="58"/>
        <v>46128.791666666664</v>
      </c>
      <c r="AE186" s="73">
        <f t="shared" si="59"/>
        <v>21.97</v>
      </c>
      <c r="AF186" s="608">
        <f t="shared" si="61"/>
        <v>19</v>
      </c>
      <c r="AG186" s="609" t="str">
        <f t="shared" si="62"/>
        <v>-</v>
      </c>
      <c r="AH186" s="609" t="str">
        <f t="shared" si="63"/>
        <v>-</v>
      </c>
      <c r="AI186" s="609">
        <f t="shared" si="64"/>
        <v>21.97</v>
      </c>
      <c r="AJ186" s="609" t="str">
        <f t="shared" si="65"/>
        <v>-</v>
      </c>
      <c r="AM186" s="446">
        <v>46128.793749999997</v>
      </c>
      <c r="AN186" s="447">
        <v>1</v>
      </c>
      <c r="AO186" s="447">
        <v>10</v>
      </c>
      <c r="AP186" s="447">
        <v>1</v>
      </c>
      <c r="AQ186" s="447">
        <v>448.41186599999997</v>
      </c>
      <c r="AR186" s="447">
        <v>131580</v>
      </c>
      <c r="AS186" s="447">
        <v>111200</v>
      </c>
      <c r="AT186" s="447">
        <v>21.946999999999999</v>
      </c>
      <c r="AV186" s="448">
        <v>46128.793749999997</v>
      </c>
      <c r="AW186" s="449">
        <v>1</v>
      </c>
      <c r="AX186" s="450">
        <v>10</v>
      </c>
      <c r="AY186" s="450">
        <v>1</v>
      </c>
      <c r="AZ186" s="451">
        <v>451</v>
      </c>
      <c r="BB186" s="74">
        <f t="shared" si="50"/>
        <v>101</v>
      </c>
      <c r="BC186" s="11">
        <f t="shared" si="51"/>
        <v>448.41186599999997</v>
      </c>
      <c r="BF186" s="324"/>
      <c r="BH186" s="74">
        <f t="shared" si="52"/>
        <v>101</v>
      </c>
      <c r="BI186" s="313">
        <f t="shared" si="53"/>
        <v>451</v>
      </c>
      <c r="BL186" s="313"/>
      <c r="BQ186" s="11"/>
      <c r="BR186" s="11"/>
      <c r="BS186" s="11"/>
      <c r="BT186" s="11"/>
      <c r="CA186" s="314"/>
      <c r="CB186" s="311"/>
      <c r="CC186" s="312"/>
      <c r="CD186" s="11"/>
      <c r="CE186" s="11"/>
    </row>
    <row r="187" spans="2:83" x14ac:dyDescent="0.25">
      <c r="B187" s="129"/>
      <c r="C187" s="87"/>
      <c r="O187" s="89"/>
      <c r="P187" s="55"/>
      <c r="Q187" s="87"/>
      <c r="R187" s="78" t="s">
        <v>14</v>
      </c>
      <c r="S187" s="87"/>
      <c r="T187" s="78" t="s">
        <v>45</v>
      </c>
      <c r="U187" s="608" t="str">
        <f t="shared" si="70"/>
        <v>-</v>
      </c>
      <c r="V187" s="609" t="str">
        <f t="shared" si="66"/>
        <v>-</v>
      </c>
      <c r="W187" s="609" t="str">
        <f t="shared" si="67"/>
        <v>-</v>
      </c>
      <c r="X187" s="609" t="str">
        <f t="shared" si="68"/>
        <v>-</v>
      </c>
      <c r="Y187" s="609" t="str">
        <f t="shared" si="69"/>
        <v>-</v>
      </c>
      <c r="AD187" s="615">
        <f t="shared" si="58"/>
        <v>46128.792361111111</v>
      </c>
      <c r="AE187" s="73">
        <f t="shared" si="59"/>
        <v>21.963999999999999</v>
      </c>
      <c r="AF187" s="608">
        <f t="shared" si="61"/>
        <v>19</v>
      </c>
      <c r="AG187" s="609" t="str">
        <f t="shared" si="62"/>
        <v>-</v>
      </c>
      <c r="AH187" s="609" t="str">
        <f t="shared" si="63"/>
        <v>-</v>
      </c>
      <c r="AI187" s="609">
        <f t="shared" si="64"/>
        <v>21.963999999999999</v>
      </c>
      <c r="AJ187" s="609" t="str">
        <f t="shared" si="65"/>
        <v>-</v>
      </c>
      <c r="AM187" s="446">
        <v>46128.793749999997</v>
      </c>
      <c r="AN187" s="447">
        <v>1</v>
      </c>
      <c r="AO187" s="447">
        <v>10</v>
      </c>
      <c r="AP187" s="447">
        <v>2</v>
      </c>
      <c r="AQ187" s="447">
        <v>448.56506000000002</v>
      </c>
      <c r="AR187" s="447">
        <v>132839</v>
      </c>
      <c r="AS187" s="447">
        <v>110152</v>
      </c>
      <c r="AT187" s="447">
        <v>21.940999999999999</v>
      </c>
      <c r="AV187" s="448">
        <v>46128.793749999997</v>
      </c>
      <c r="AW187" s="449">
        <v>1</v>
      </c>
      <c r="AX187" s="450">
        <v>10</v>
      </c>
      <c r="AY187" s="450">
        <v>2</v>
      </c>
      <c r="AZ187" s="451">
        <v>451</v>
      </c>
      <c r="BB187" s="74">
        <f t="shared" si="50"/>
        <v>102</v>
      </c>
      <c r="BC187" s="11">
        <f t="shared" si="51"/>
        <v>448.56506000000002</v>
      </c>
      <c r="BF187" s="324"/>
      <c r="BH187" s="74">
        <f t="shared" si="52"/>
        <v>102</v>
      </c>
      <c r="BI187" s="313">
        <f t="shared" si="53"/>
        <v>451</v>
      </c>
      <c r="BL187" s="313"/>
      <c r="BQ187" s="11"/>
      <c r="BR187" s="11"/>
      <c r="BS187" s="11"/>
      <c r="BT187" s="11"/>
      <c r="CA187" s="314"/>
      <c r="CB187" s="311"/>
      <c r="CC187" s="312"/>
      <c r="CD187" s="11"/>
      <c r="CE187" s="11"/>
    </row>
    <row r="188" spans="2:83" x14ac:dyDescent="0.25">
      <c r="B188" s="129"/>
      <c r="C188" s="87"/>
      <c r="O188" s="89"/>
      <c r="P188" s="55"/>
      <c r="Q188" s="87"/>
      <c r="R188" s="78" t="s">
        <v>14</v>
      </c>
      <c r="S188" s="87"/>
      <c r="T188" s="78" t="s">
        <v>45</v>
      </c>
      <c r="U188" s="608" t="str">
        <f t="shared" si="70"/>
        <v>-</v>
      </c>
      <c r="V188" s="609" t="str">
        <f t="shared" si="66"/>
        <v>-</v>
      </c>
      <c r="W188" s="609" t="str">
        <f t="shared" si="67"/>
        <v>-</v>
      </c>
      <c r="X188" s="609" t="str">
        <f t="shared" si="68"/>
        <v>-</v>
      </c>
      <c r="Y188" s="609" t="str">
        <f t="shared" si="69"/>
        <v>-</v>
      </c>
      <c r="AD188" s="615">
        <f t="shared" si="58"/>
        <v>46128.793055555558</v>
      </c>
      <c r="AE188" s="73">
        <f t="shared" si="59"/>
        <v>21.954000000000001</v>
      </c>
      <c r="AF188" s="608">
        <f t="shared" si="61"/>
        <v>19</v>
      </c>
      <c r="AG188" s="609" t="str">
        <f t="shared" si="62"/>
        <v>-</v>
      </c>
      <c r="AH188" s="609" t="str">
        <f t="shared" si="63"/>
        <v>-</v>
      </c>
      <c r="AI188" s="609">
        <f t="shared" si="64"/>
        <v>21.954000000000001</v>
      </c>
      <c r="AJ188" s="609" t="str">
        <f t="shared" si="65"/>
        <v>-</v>
      </c>
      <c r="AM188" s="446">
        <v>46128.794444444444</v>
      </c>
      <c r="AN188" s="447">
        <v>1</v>
      </c>
      <c r="AO188" s="447">
        <v>10</v>
      </c>
      <c r="AP188" s="447">
        <v>3</v>
      </c>
      <c r="AQ188" s="447">
        <v>448.63645100000002</v>
      </c>
      <c r="AR188" s="447">
        <v>131579</v>
      </c>
      <c r="AS188" s="447">
        <v>111200</v>
      </c>
      <c r="AT188" s="447">
        <v>21.936</v>
      </c>
      <c r="AV188" s="448">
        <v>46128.794444444444</v>
      </c>
      <c r="AW188" s="449">
        <v>1</v>
      </c>
      <c r="AX188" s="450">
        <v>10</v>
      </c>
      <c r="AY188" s="450">
        <v>3</v>
      </c>
      <c r="AZ188" s="451">
        <v>450</v>
      </c>
      <c r="BB188" s="74">
        <f t="shared" si="50"/>
        <v>103</v>
      </c>
      <c r="BC188" s="11">
        <f t="shared" si="51"/>
        <v>448.63645100000002</v>
      </c>
      <c r="BF188" s="324"/>
      <c r="BH188" s="74">
        <f t="shared" si="52"/>
        <v>103</v>
      </c>
      <c r="BI188" s="313">
        <f t="shared" si="53"/>
        <v>450</v>
      </c>
      <c r="BL188" s="313"/>
      <c r="BQ188" s="11"/>
      <c r="BR188" s="11"/>
      <c r="BS188" s="11"/>
      <c r="BT188" s="11"/>
      <c r="CA188" s="314"/>
      <c r="CB188" s="311"/>
      <c r="CC188" s="312"/>
      <c r="CD188" s="11"/>
      <c r="CE188" s="11"/>
    </row>
    <row r="189" spans="2:83" x14ac:dyDescent="0.25">
      <c r="B189" s="129"/>
      <c r="C189" s="87"/>
      <c r="O189" s="89"/>
      <c r="P189" s="55"/>
      <c r="Q189" s="87"/>
      <c r="R189" s="78" t="s">
        <v>14</v>
      </c>
      <c r="S189" s="87"/>
      <c r="T189" s="78" t="s">
        <v>45</v>
      </c>
      <c r="U189" s="608" t="str">
        <f t="shared" si="70"/>
        <v>-</v>
      </c>
      <c r="V189" s="609" t="str">
        <f t="shared" si="66"/>
        <v>-</v>
      </c>
      <c r="W189" s="609" t="str">
        <f t="shared" si="67"/>
        <v>-</v>
      </c>
      <c r="X189" s="609" t="str">
        <f t="shared" si="68"/>
        <v>-</v>
      </c>
      <c r="Y189" s="609" t="str">
        <f t="shared" si="69"/>
        <v>-</v>
      </c>
      <c r="AD189" s="615">
        <f t="shared" si="58"/>
        <v>46128.793749999997</v>
      </c>
      <c r="AE189" s="73">
        <f t="shared" si="59"/>
        <v>21.946999999999999</v>
      </c>
      <c r="AF189" s="608">
        <f t="shared" si="61"/>
        <v>19</v>
      </c>
      <c r="AG189" s="609" t="str">
        <f t="shared" si="62"/>
        <v>-</v>
      </c>
      <c r="AH189" s="609" t="str">
        <f t="shared" si="63"/>
        <v>-</v>
      </c>
      <c r="AI189" s="609">
        <f t="shared" si="64"/>
        <v>21.946999999999999</v>
      </c>
      <c r="AJ189" s="609" t="str">
        <f t="shared" si="65"/>
        <v>-</v>
      </c>
      <c r="AM189" s="446">
        <v>46128.794444444444</v>
      </c>
      <c r="AN189" s="447">
        <v>1</v>
      </c>
      <c r="AO189" s="447">
        <v>10</v>
      </c>
      <c r="AP189" s="447">
        <v>4</v>
      </c>
      <c r="AQ189" s="447">
        <v>448.69455299999998</v>
      </c>
      <c r="AR189" s="447">
        <v>132828</v>
      </c>
      <c r="AS189" s="447">
        <v>110143</v>
      </c>
      <c r="AT189" s="447">
        <v>21.931000000000001</v>
      </c>
      <c r="AV189" s="448">
        <v>46128.794444444444</v>
      </c>
      <c r="AW189" s="449">
        <v>1</v>
      </c>
      <c r="AX189" s="450">
        <v>10</v>
      </c>
      <c r="AY189" s="450">
        <v>4</v>
      </c>
      <c r="AZ189" s="451">
        <v>450</v>
      </c>
      <c r="BB189" s="74">
        <f t="shared" si="50"/>
        <v>104</v>
      </c>
      <c r="BC189" s="11">
        <f t="shared" si="51"/>
        <v>448.69455299999998</v>
      </c>
      <c r="BF189" s="324"/>
      <c r="BH189" s="74">
        <f t="shared" si="52"/>
        <v>104</v>
      </c>
      <c r="BI189" s="313">
        <f t="shared" si="53"/>
        <v>450</v>
      </c>
      <c r="BL189" s="313"/>
      <c r="BQ189" s="11"/>
      <c r="BR189" s="11"/>
      <c r="BS189" s="11"/>
      <c r="BT189" s="11"/>
      <c r="CA189" s="314"/>
      <c r="CB189" s="311"/>
      <c r="CC189" s="312"/>
      <c r="CD189" s="11"/>
      <c r="CE189" s="11"/>
    </row>
    <row r="190" spans="2:83" x14ac:dyDescent="0.25">
      <c r="B190" s="129"/>
      <c r="C190" s="87"/>
      <c r="O190" s="89"/>
      <c r="P190" s="55"/>
      <c r="Q190" s="87"/>
      <c r="R190" s="78" t="s">
        <v>14</v>
      </c>
      <c r="S190" s="87"/>
      <c r="T190" s="78" t="s">
        <v>45</v>
      </c>
      <c r="U190" s="608" t="str">
        <f t="shared" si="70"/>
        <v>-</v>
      </c>
      <c r="V190" s="609" t="str">
        <f t="shared" si="66"/>
        <v>-</v>
      </c>
      <c r="W190" s="609" t="str">
        <f t="shared" si="67"/>
        <v>-</v>
      </c>
      <c r="X190" s="609" t="str">
        <f t="shared" si="68"/>
        <v>-</v>
      </c>
      <c r="Y190" s="609" t="str">
        <f t="shared" si="69"/>
        <v>-</v>
      </c>
      <c r="AD190" s="615">
        <f t="shared" si="58"/>
        <v>46128.793749999997</v>
      </c>
      <c r="AE190" s="73">
        <f t="shared" si="59"/>
        <v>21.940999999999999</v>
      </c>
      <c r="AF190" s="608">
        <f t="shared" si="61"/>
        <v>19</v>
      </c>
      <c r="AG190" s="609" t="str">
        <f t="shared" si="62"/>
        <v>-</v>
      </c>
      <c r="AH190" s="609" t="str">
        <f t="shared" si="63"/>
        <v>-</v>
      </c>
      <c r="AI190" s="609">
        <f t="shared" si="64"/>
        <v>21.940999999999999</v>
      </c>
      <c r="AJ190" s="609" t="str">
        <f t="shared" si="65"/>
        <v>-</v>
      </c>
      <c r="AM190" s="446">
        <v>46128.795138888891</v>
      </c>
      <c r="AN190" s="447">
        <v>1</v>
      </c>
      <c r="AO190" s="447">
        <v>10</v>
      </c>
      <c r="AP190" s="447">
        <v>5</v>
      </c>
      <c r="AQ190" s="447">
        <v>448.26107500000001</v>
      </c>
      <c r="AR190" s="447">
        <v>131569</v>
      </c>
      <c r="AS190" s="447">
        <v>111190</v>
      </c>
      <c r="AT190" s="447">
        <v>21.928000000000001</v>
      </c>
      <c r="AV190" s="448">
        <v>46128.795138888891</v>
      </c>
      <c r="AW190" s="449">
        <v>1</v>
      </c>
      <c r="AX190" s="450">
        <v>10</v>
      </c>
      <c r="AY190" s="450">
        <v>5</v>
      </c>
      <c r="AZ190" s="451">
        <v>449</v>
      </c>
      <c r="BB190" s="74">
        <f t="shared" si="50"/>
        <v>105</v>
      </c>
      <c r="BC190" s="11">
        <f t="shared" si="51"/>
        <v>448.26107500000001</v>
      </c>
      <c r="BF190" s="324"/>
      <c r="BH190" s="74">
        <f t="shared" si="52"/>
        <v>105</v>
      </c>
      <c r="BI190" s="313">
        <f t="shared" si="53"/>
        <v>449</v>
      </c>
      <c r="BL190" s="313"/>
      <c r="BQ190" s="11"/>
      <c r="BR190" s="11"/>
      <c r="BS190" s="11"/>
      <c r="BT190" s="11"/>
      <c r="CA190" s="314"/>
      <c r="CB190" s="311"/>
      <c r="CC190" s="312"/>
      <c r="CD190" s="11"/>
      <c r="CE190" s="11"/>
    </row>
    <row r="191" spans="2:83" x14ac:dyDescent="0.25">
      <c r="B191" s="129"/>
      <c r="C191" s="87"/>
      <c r="O191" s="89"/>
      <c r="P191" s="55"/>
      <c r="Q191" s="87"/>
      <c r="R191" s="78" t="s">
        <v>14</v>
      </c>
      <c r="S191" s="87"/>
      <c r="T191" s="78" t="s">
        <v>45</v>
      </c>
      <c r="U191" s="608" t="str">
        <f t="shared" si="70"/>
        <v>-</v>
      </c>
      <c r="V191" s="609" t="str">
        <f t="shared" si="66"/>
        <v>-</v>
      </c>
      <c r="W191" s="609" t="str">
        <f t="shared" si="67"/>
        <v>-</v>
      </c>
      <c r="X191" s="609" t="str">
        <f t="shared" si="68"/>
        <v>-</v>
      </c>
      <c r="Y191" s="609" t="str">
        <f t="shared" si="69"/>
        <v>-</v>
      </c>
      <c r="AD191" s="615">
        <f t="shared" si="58"/>
        <v>46128.794444444444</v>
      </c>
      <c r="AE191" s="73">
        <f t="shared" si="59"/>
        <v>21.936</v>
      </c>
      <c r="AF191" s="608">
        <f t="shared" si="61"/>
        <v>19</v>
      </c>
      <c r="AG191" s="609" t="str">
        <f t="shared" si="62"/>
        <v>-</v>
      </c>
      <c r="AH191" s="609" t="str">
        <f t="shared" si="63"/>
        <v>-</v>
      </c>
      <c r="AI191" s="609">
        <f t="shared" si="64"/>
        <v>21.936</v>
      </c>
      <c r="AJ191" s="609" t="str">
        <f t="shared" si="65"/>
        <v>-</v>
      </c>
      <c r="AM191" s="446">
        <v>46128.795138888891</v>
      </c>
      <c r="AN191" s="447">
        <v>1</v>
      </c>
      <c r="AO191" s="447">
        <v>10</v>
      </c>
      <c r="AP191" s="447">
        <v>6</v>
      </c>
      <c r="AQ191" s="447">
        <v>448.16793000000001</v>
      </c>
      <c r="AR191" s="447">
        <v>132810</v>
      </c>
      <c r="AS191" s="447">
        <v>110129</v>
      </c>
      <c r="AT191" s="447">
        <v>21.928000000000001</v>
      </c>
      <c r="AV191" s="448">
        <v>46128.795138888891</v>
      </c>
      <c r="AW191" s="449">
        <v>1</v>
      </c>
      <c r="AX191" s="450">
        <v>10</v>
      </c>
      <c r="AY191" s="450">
        <v>6</v>
      </c>
      <c r="AZ191" s="451">
        <v>450</v>
      </c>
      <c r="BB191" s="74">
        <f t="shared" si="50"/>
        <v>106</v>
      </c>
      <c r="BC191" s="11">
        <f t="shared" si="51"/>
        <v>448.16793000000001</v>
      </c>
      <c r="BF191" s="324"/>
      <c r="BH191" s="74">
        <f t="shared" si="52"/>
        <v>106</v>
      </c>
      <c r="BI191" s="313">
        <f t="shared" si="53"/>
        <v>450</v>
      </c>
      <c r="BL191" s="313"/>
      <c r="BQ191" s="11"/>
      <c r="BR191" s="11"/>
      <c r="BS191" s="11"/>
      <c r="BT191" s="11"/>
      <c r="CA191" s="314"/>
      <c r="CB191" s="311"/>
      <c r="CC191" s="312"/>
      <c r="CD191" s="11"/>
      <c r="CE191" s="11"/>
    </row>
    <row r="192" spans="2:83" x14ac:dyDescent="0.25">
      <c r="B192" s="129"/>
      <c r="C192" s="87"/>
      <c r="O192" s="89"/>
      <c r="P192" s="55"/>
      <c r="Q192" s="87"/>
      <c r="R192" s="78" t="s">
        <v>14</v>
      </c>
      <c r="S192" s="87"/>
      <c r="T192" s="78" t="s">
        <v>45</v>
      </c>
      <c r="U192" s="608" t="str">
        <f t="shared" si="70"/>
        <v>-</v>
      </c>
      <c r="V192" s="609" t="str">
        <f t="shared" si="66"/>
        <v>-</v>
      </c>
      <c r="W192" s="609" t="str">
        <f t="shared" si="67"/>
        <v>-</v>
      </c>
      <c r="X192" s="609" t="str">
        <f t="shared" si="68"/>
        <v>-</v>
      </c>
      <c r="Y192" s="609" t="str">
        <f t="shared" si="69"/>
        <v>-</v>
      </c>
      <c r="AD192" s="615">
        <f t="shared" si="58"/>
        <v>46128.794444444444</v>
      </c>
      <c r="AE192" s="73">
        <f t="shared" si="59"/>
        <v>21.931000000000001</v>
      </c>
      <c r="AF192" s="608">
        <f t="shared" si="61"/>
        <v>19</v>
      </c>
      <c r="AG192" s="609" t="str">
        <f t="shared" si="62"/>
        <v>-</v>
      </c>
      <c r="AH192" s="609" t="str">
        <f t="shared" si="63"/>
        <v>-</v>
      </c>
      <c r="AI192" s="609">
        <f t="shared" si="64"/>
        <v>21.931000000000001</v>
      </c>
      <c r="AJ192" s="609" t="str">
        <f t="shared" si="65"/>
        <v>-</v>
      </c>
      <c r="AM192" s="446">
        <v>46128.79583333333</v>
      </c>
      <c r="AN192" s="447">
        <v>1</v>
      </c>
      <c r="AO192" s="447">
        <v>10</v>
      </c>
      <c r="AP192" s="447">
        <v>7</v>
      </c>
      <c r="AQ192" s="447">
        <v>448.59047800000002</v>
      </c>
      <c r="AR192" s="447">
        <v>131540</v>
      </c>
      <c r="AS192" s="447">
        <v>111168</v>
      </c>
      <c r="AT192" s="447">
        <v>21.928000000000001</v>
      </c>
      <c r="AV192" s="448">
        <v>46128.79583333333</v>
      </c>
      <c r="AW192" s="449">
        <v>1</v>
      </c>
      <c r="AX192" s="450">
        <v>10</v>
      </c>
      <c r="AY192" s="450">
        <v>7</v>
      </c>
      <c r="AZ192" s="451">
        <v>449</v>
      </c>
      <c r="BB192" s="74">
        <f t="shared" si="50"/>
        <v>107</v>
      </c>
      <c r="BC192" s="11">
        <f t="shared" si="51"/>
        <v>448.59047800000002</v>
      </c>
      <c r="BF192" s="324"/>
      <c r="BH192" s="74">
        <f t="shared" si="52"/>
        <v>107</v>
      </c>
      <c r="BI192" s="313">
        <f t="shared" si="53"/>
        <v>449</v>
      </c>
      <c r="BL192" s="313"/>
      <c r="BQ192" s="11"/>
      <c r="BR192" s="11"/>
      <c r="BS192" s="11"/>
      <c r="BT192" s="11"/>
      <c r="CA192" s="314"/>
      <c r="CB192" s="311"/>
      <c r="CC192" s="312"/>
      <c r="CD192" s="11"/>
      <c r="CE192" s="11"/>
    </row>
    <row r="193" spans="2:83" x14ac:dyDescent="0.25">
      <c r="B193" s="129"/>
      <c r="C193" s="87"/>
      <c r="O193" s="89"/>
      <c r="P193" s="55"/>
      <c r="Q193" s="87"/>
      <c r="R193" s="78" t="s">
        <v>14</v>
      </c>
      <c r="S193" s="87"/>
      <c r="T193" s="78" t="s">
        <v>45</v>
      </c>
      <c r="U193" s="608" t="str">
        <f t="shared" si="70"/>
        <v>-</v>
      </c>
      <c r="V193" s="609" t="str">
        <f t="shared" si="66"/>
        <v>-</v>
      </c>
      <c r="W193" s="609" t="str">
        <f t="shared" si="67"/>
        <v>-</v>
      </c>
      <c r="X193" s="609" t="str">
        <f t="shared" si="68"/>
        <v>-</v>
      </c>
      <c r="Y193" s="609" t="str">
        <f t="shared" si="69"/>
        <v>-</v>
      </c>
      <c r="AD193" s="615">
        <f t="shared" si="58"/>
        <v>46128.795138888891</v>
      </c>
      <c r="AE193" s="73">
        <f t="shared" si="59"/>
        <v>21.928000000000001</v>
      </c>
      <c r="AF193" s="608">
        <f t="shared" si="61"/>
        <v>19</v>
      </c>
      <c r="AG193" s="609" t="str">
        <f t="shared" si="62"/>
        <v>-</v>
      </c>
      <c r="AH193" s="609" t="str">
        <f t="shared" si="63"/>
        <v>-</v>
      </c>
      <c r="AI193" s="609">
        <f t="shared" si="64"/>
        <v>21.928000000000001</v>
      </c>
      <c r="AJ193" s="609" t="str">
        <f t="shared" si="65"/>
        <v>-</v>
      </c>
      <c r="AM193" s="446">
        <v>46128.796527777777</v>
      </c>
      <c r="AN193" s="447">
        <v>1</v>
      </c>
      <c r="AO193" s="447">
        <v>10</v>
      </c>
      <c r="AP193" s="447">
        <v>8</v>
      </c>
      <c r="AQ193" s="447">
        <v>448.501509</v>
      </c>
      <c r="AR193" s="447">
        <v>132780</v>
      </c>
      <c r="AS193" s="447">
        <v>110105</v>
      </c>
      <c r="AT193" s="447">
        <v>21.93</v>
      </c>
      <c r="AV193" s="448">
        <v>46128.796527777777</v>
      </c>
      <c r="AW193" s="449">
        <v>1</v>
      </c>
      <c r="AX193" s="450">
        <v>10</v>
      </c>
      <c r="AY193" s="450">
        <v>8</v>
      </c>
      <c r="AZ193" s="451">
        <v>449</v>
      </c>
      <c r="BB193" s="74">
        <f t="shared" si="50"/>
        <v>108</v>
      </c>
      <c r="BC193" s="11">
        <f t="shared" si="51"/>
        <v>448.501509</v>
      </c>
      <c r="BF193" s="324"/>
      <c r="BH193" s="74">
        <f t="shared" si="52"/>
        <v>108</v>
      </c>
      <c r="BI193" s="313">
        <f t="shared" si="53"/>
        <v>449</v>
      </c>
      <c r="BL193" s="313"/>
      <c r="BQ193" s="11"/>
      <c r="BR193" s="11"/>
      <c r="BS193" s="11"/>
      <c r="BT193" s="11"/>
      <c r="CA193" s="314"/>
      <c r="CB193" s="311"/>
      <c r="CC193" s="312"/>
      <c r="CD193" s="11"/>
      <c r="CE193" s="11"/>
    </row>
    <row r="194" spans="2:83" x14ac:dyDescent="0.25">
      <c r="B194" s="129"/>
      <c r="C194" s="87"/>
      <c r="O194" s="89"/>
      <c r="P194" s="55"/>
      <c r="Q194" s="87"/>
      <c r="R194" s="78" t="s">
        <v>14</v>
      </c>
      <c r="S194" s="87"/>
      <c r="T194" s="78" t="s">
        <v>45</v>
      </c>
      <c r="U194" s="608" t="str">
        <f t="shared" si="70"/>
        <v>-</v>
      </c>
      <c r="V194" s="609" t="str">
        <f t="shared" si="66"/>
        <v>-</v>
      </c>
      <c r="W194" s="609" t="str">
        <f t="shared" si="67"/>
        <v>-</v>
      </c>
      <c r="X194" s="609" t="str">
        <f t="shared" si="68"/>
        <v>-</v>
      </c>
      <c r="Y194" s="609" t="str">
        <f t="shared" si="69"/>
        <v>-</v>
      </c>
      <c r="AD194" s="615">
        <f t="shared" si="58"/>
        <v>46128.795138888891</v>
      </c>
      <c r="AE194" s="73">
        <f t="shared" si="59"/>
        <v>21.928000000000001</v>
      </c>
      <c r="AF194" s="608">
        <f t="shared" si="61"/>
        <v>19</v>
      </c>
      <c r="AG194" s="609" t="str">
        <f t="shared" si="62"/>
        <v>-</v>
      </c>
      <c r="AH194" s="609" t="str">
        <f t="shared" si="63"/>
        <v>-</v>
      </c>
      <c r="AI194" s="609">
        <f t="shared" si="64"/>
        <v>21.928000000000001</v>
      </c>
      <c r="AJ194" s="609" t="str">
        <f t="shared" si="65"/>
        <v>-</v>
      </c>
      <c r="AM194" s="446">
        <v>46128.796527777777</v>
      </c>
      <c r="AN194" s="447">
        <v>1</v>
      </c>
      <c r="AO194" s="447">
        <v>11</v>
      </c>
      <c r="AP194" s="447">
        <v>9</v>
      </c>
      <c r="AQ194" s="447">
        <v>74.568449999999999</v>
      </c>
      <c r="AR194" s="447">
        <v>133551</v>
      </c>
      <c r="AS194" s="447">
        <v>111802</v>
      </c>
      <c r="AT194" s="447">
        <v>21.936</v>
      </c>
      <c r="AV194" s="448">
        <v>46128.796527777777</v>
      </c>
      <c r="AW194" s="449">
        <v>1</v>
      </c>
      <c r="AX194" s="450">
        <v>11</v>
      </c>
      <c r="AY194" s="450">
        <v>9</v>
      </c>
      <c r="AZ194" s="451">
        <v>1</v>
      </c>
      <c r="BB194" s="74">
        <f t="shared" si="50"/>
        <v>119</v>
      </c>
      <c r="BC194" s="11">
        <f t="shared" si="51"/>
        <v>74.568449999999999</v>
      </c>
      <c r="BF194" s="324"/>
      <c r="BH194" s="74">
        <f t="shared" si="52"/>
        <v>119</v>
      </c>
      <c r="BI194" s="313">
        <f t="shared" si="53"/>
        <v>1</v>
      </c>
      <c r="BL194" s="313"/>
      <c r="BQ194" s="11"/>
      <c r="BR194" s="11"/>
      <c r="BS194" s="11"/>
      <c r="BT194" s="11"/>
      <c r="CA194" s="314"/>
      <c r="CB194" s="311"/>
      <c r="CC194" s="312"/>
      <c r="CD194" s="11"/>
      <c r="CE194" s="11"/>
    </row>
    <row r="195" spans="2:83" x14ac:dyDescent="0.25">
      <c r="B195" s="129"/>
      <c r="C195" s="87"/>
      <c r="O195" s="89"/>
      <c r="P195" s="55"/>
      <c r="Q195" s="87"/>
      <c r="R195" s="78" t="s">
        <v>14</v>
      </c>
      <c r="S195" s="87"/>
      <c r="T195" s="78" t="s">
        <v>45</v>
      </c>
      <c r="U195" s="608" t="str">
        <f t="shared" si="70"/>
        <v>-</v>
      </c>
      <c r="V195" s="609" t="str">
        <f t="shared" si="66"/>
        <v>-</v>
      </c>
      <c r="W195" s="609" t="str">
        <f t="shared" si="67"/>
        <v>-</v>
      </c>
      <c r="X195" s="609" t="str">
        <f t="shared" si="68"/>
        <v>-</v>
      </c>
      <c r="Y195" s="609" t="str">
        <f t="shared" si="69"/>
        <v>-</v>
      </c>
      <c r="AD195" s="615">
        <f t="shared" si="58"/>
        <v>46128.79583333333</v>
      </c>
      <c r="AE195" s="73">
        <f t="shared" si="59"/>
        <v>21.928000000000001</v>
      </c>
      <c r="AF195" s="608">
        <f t="shared" si="61"/>
        <v>19</v>
      </c>
      <c r="AG195" s="609" t="str">
        <f t="shared" si="62"/>
        <v>-</v>
      </c>
      <c r="AH195" s="609" t="str">
        <f t="shared" si="63"/>
        <v>-</v>
      </c>
      <c r="AI195" s="609">
        <f t="shared" si="64"/>
        <v>21.928000000000001</v>
      </c>
      <c r="AJ195" s="609" t="str">
        <f t="shared" si="65"/>
        <v>-</v>
      </c>
      <c r="AM195" s="446">
        <v>46128.797222222223</v>
      </c>
      <c r="AN195" s="447">
        <v>1</v>
      </c>
      <c r="AO195" s="447">
        <v>11</v>
      </c>
      <c r="AP195" s="447">
        <v>9</v>
      </c>
      <c r="AQ195" s="447">
        <v>1.5826E-2</v>
      </c>
      <c r="AR195" s="447">
        <v>133526</v>
      </c>
      <c r="AS195" s="447">
        <v>111781</v>
      </c>
      <c r="AT195" s="447">
        <v>21.94</v>
      </c>
      <c r="AV195" s="448">
        <v>46128.797222222223</v>
      </c>
      <c r="AW195" s="449">
        <v>1</v>
      </c>
      <c r="AX195" s="450">
        <v>11</v>
      </c>
      <c r="AY195" s="450">
        <v>9</v>
      </c>
      <c r="AZ195" s="451">
        <v>0</v>
      </c>
      <c r="BB195" s="74">
        <f t="shared" ref="BB195:BB258" si="71">IFERROR((AO195*10)+AP195, "--")</f>
        <v>119</v>
      </c>
      <c r="BC195" s="11">
        <f t="shared" ref="BC195:BC258" si="72">AQ195</f>
        <v>1.5826E-2</v>
      </c>
      <c r="BF195" s="324"/>
      <c r="BH195" s="74">
        <f t="shared" ref="BH195:BH258" si="73">IFERROR((AX195*10)+AY195, "--")</f>
        <v>119</v>
      </c>
      <c r="BI195" s="313">
        <f t="shared" ref="BI195:BI258" si="74">AZ195</f>
        <v>0</v>
      </c>
      <c r="BL195" s="313"/>
      <c r="BQ195" s="11"/>
      <c r="BR195" s="11"/>
      <c r="BS195" s="11"/>
      <c r="BT195" s="11"/>
      <c r="CA195" s="314"/>
      <c r="CB195" s="311"/>
      <c r="CC195" s="312"/>
      <c r="CD195" s="11"/>
      <c r="CE195" s="11"/>
    </row>
    <row r="196" spans="2:83" x14ac:dyDescent="0.25">
      <c r="B196" s="129"/>
      <c r="C196" s="87"/>
      <c r="O196" s="89"/>
      <c r="P196" s="55"/>
      <c r="Q196" s="87"/>
      <c r="R196" s="78" t="s">
        <v>14</v>
      </c>
      <c r="S196" s="87"/>
      <c r="T196" s="78" t="s">
        <v>45</v>
      </c>
      <c r="U196" s="608" t="str">
        <f t="shared" si="70"/>
        <v>-</v>
      </c>
      <c r="V196" s="609" t="str">
        <f t="shared" si="66"/>
        <v>-</v>
      </c>
      <c r="W196" s="609" t="str">
        <f t="shared" si="67"/>
        <v>-</v>
      </c>
      <c r="X196" s="609" t="str">
        <f t="shared" si="68"/>
        <v>-</v>
      </c>
      <c r="Y196" s="609" t="str">
        <f t="shared" si="69"/>
        <v>-</v>
      </c>
      <c r="AD196" s="615">
        <f t="shared" si="58"/>
        <v>46128.796527777777</v>
      </c>
      <c r="AE196" s="73">
        <f t="shared" si="59"/>
        <v>21.93</v>
      </c>
      <c r="AF196" s="608">
        <f t="shared" si="61"/>
        <v>19</v>
      </c>
      <c r="AG196" s="609" t="str">
        <f t="shared" si="62"/>
        <v>-</v>
      </c>
      <c r="AH196" s="609" t="str">
        <f t="shared" si="63"/>
        <v>-</v>
      </c>
      <c r="AI196" s="609">
        <f t="shared" si="64"/>
        <v>21.93</v>
      </c>
      <c r="AJ196" s="609" t="str">
        <f t="shared" si="65"/>
        <v>-</v>
      </c>
      <c r="AM196" s="446">
        <v>46128.797222222223</v>
      </c>
      <c r="AN196" s="447">
        <v>1</v>
      </c>
      <c r="AO196" s="447">
        <v>11</v>
      </c>
      <c r="AP196" s="447">
        <v>9</v>
      </c>
      <c r="AQ196" s="447">
        <v>-3.4436000000000001E-2</v>
      </c>
      <c r="AR196" s="447">
        <v>133525</v>
      </c>
      <c r="AS196" s="447">
        <v>111780</v>
      </c>
      <c r="AT196" s="447">
        <v>21.940999999999999</v>
      </c>
      <c r="AV196" s="448">
        <v>46128.79791666667</v>
      </c>
      <c r="AW196" s="449">
        <v>1</v>
      </c>
      <c r="AX196" s="450">
        <v>11</v>
      </c>
      <c r="AY196" s="450">
        <v>9</v>
      </c>
      <c r="AZ196" s="451">
        <v>0</v>
      </c>
      <c r="BB196" s="74">
        <f t="shared" si="71"/>
        <v>119</v>
      </c>
      <c r="BC196" s="11">
        <f t="shared" si="72"/>
        <v>-3.4436000000000001E-2</v>
      </c>
      <c r="BF196" s="324"/>
      <c r="BH196" s="74">
        <f t="shared" si="73"/>
        <v>119</v>
      </c>
      <c r="BI196" s="313">
        <f t="shared" si="74"/>
        <v>0</v>
      </c>
      <c r="BL196" s="313"/>
      <c r="BQ196" s="11"/>
      <c r="BR196" s="11"/>
      <c r="BS196" s="11"/>
      <c r="BT196" s="11"/>
      <c r="CA196" s="314"/>
      <c r="CB196" s="311"/>
      <c r="CC196" s="312"/>
      <c r="CD196" s="11"/>
      <c r="CE196" s="11"/>
    </row>
    <row r="197" spans="2:83" x14ac:dyDescent="0.25">
      <c r="B197" s="129"/>
      <c r="C197" s="87"/>
      <c r="O197" s="89"/>
      <c r="P197" s="55"/>
      <c r="Q197" s="87"/>
      <c r="R197" s="78" t="s">
        <v>14</v>
      </c>
      <c r="S197" s="87"/>
      <c r="T197" s="78" t="s">
        <v>45</v>
      </c>
      <c r="U197" s="608" t="str">
        <f t="shared" si="70"/>
        <v>-</v>
      </c>
      <c r="V197" s="609" t="str">
        <f t="shared" si="66"/>
        <v>-</v>
      </c>
      <c r="W197" s="609" t="str">
        <f t="shared" si="67"/>
        <v>-</v>
      </c>
      <c r="X197" s="609" t="str">
        <f t="shared" si="68"/>
        <v>-</v>
      </c>
      <c r="Y197" s="609" t="str">
        <f t="shared" si="69"/>
        <v>-</v>
      </c>
      <c r="AD197" s="615">
        <f t="shared" si="58"/>
        <v>46128.796527777777</v>
      </c>
      <c r="AE197" s="73">
        <f t="shared" si="59"/>
        <v>21.936</v>
      </c>
      <c r="AF197" s="608">
        <f t="shared" si="61"/>
        <v>19</v>
      </c>
      <c r="AG197" s="609" t="str">
        <f t="shared" si="62"/>
        <v>-</v>
      </c>
      <c r="AH197" s="609" t="str">
        <f t="shared" si="63"/>
        <v>-</v>
      </c>
      <c r="AI197" s="609">
        <f t="shared" si="64"/>
        <v>21.936</v>
      </c>
      <c r="AJ197" s="609" t="str">
        <f t="shared" si="65"/>
        <v>-</v>
      </c>
      <c r="AM197" s="446">
        <v>46128.79791666667</v>
      </c>
      <c r="AN197" s="447">
        <v>1</v>
      </c>
      <c r="AO197" s="447">
        <v>11</v>
      </c>
      <c r="AP197" s="447">
        <v>9</v>
      </c>
      <c r="AQ197" s="447">
        <v>0.128501</v>
      </c>
      <c r="AR197" s="447">
        <v>133509</v>
      </c>
      <c r="AS197" s="447">
        <v>111766</v>
      </c>
      <c r="AT197" s="447">
        <v>21.943999999999999</v>
      </c>
      <c r="AV197" s="448">
        <v>46128.79791666667</v>
      </c>
      <c r="AW197" s="449">
        <v>1</v>
      </c>
      <c r="AX197" s="450">
        <v>11</v>
      </c>
      <c r="AY197" s="450">
        <v>9</v>
      </c>
      <c r="AZ197" s="451">
        <v>0</v>
      </c>
      <c r="BB197" s="74">
        <f t="shared" si="71"/>
        <v>119</v>
      </c>
      <c r="BC197" s="11">
        <f t="shared" si="72"/>
        <v>0.128501</v>
      </c>
      <c r="BF197" s="324"/>
      <c r="BH197" s="74">
        <f t="shared" si="73"/>
        <v>119</v>
      </c>
      <c r="BI197" s="313">
        <f t="shared" si="74"/>
        <v>0</v>
      </c>
      <c r="BL197" s="313"/>
      <c r="BQ197" s="11"/>
      <c r="BR197" s="11"/>
      <c r="BS197" s="11"/>
      <c r="BT197" s="11"/>
      <c r="CA197" s="314"/>
      <c r="CB197" s="311"/>
      <c r="CC197" s="312"/>
      <c r="CD197" s="11"/>
      <c r="CE197" s="11"/>
    </row>
    <row r="198" spans="2:83" x14ac:dyDescent="0.25">
      <c r="B198" s="129"/>
      <c r="C198" s="87"/>
      <c r="O198" s="89"/>
      <c r="P198" s="55"/>
      <c r="Q198" s="87"/>
      <c r="R198" s="78" t="s">
        <v>14</v>
      </c>
      <c r="S198" s="87"/>
      <c r="T198" s="78" t="s">
        <v>45</v>
      </c>
      <c r="U198" s="608" t="str">
        <f t="shared" si="70"/>
        <v>-</v>
      </c>
      <c r="V198" s="609" t="str">
        <f t="shared" si="66"/>
        <v>-</v>
      </c>
      <c r="W198" s="609" t="str">
        <f t="shared" si="67"/>
        <v>-</v>
      </c>
      <c r="X198" s="609" t="str">
        <f t="shared" si="68"/>
        <v>-</v>
      </c>
      <c r="Y198" s="609" t="str">
        <f t="shared" si="69"/>
        <v>-</v>
      </c>
      <c r="AD198" s="615">
        <f t="shared" ref="AD198:AD261" si="75">IF(AM195="", "-", AM195)</f>
        <v>46128.797222222223</v>
      </c>
      <c r="AE198" s="73">
        <f t="shared" ref="AE198:AE261" si="76">IF(AT195="", "-", AT195)</f>
        <v>21.94</v>
      </c>
      <c r="AF198" s="608">
        <f t="shared" si="61"/>
        <v>19</v>
      </c>
      <c r="AG198" s="609" t="str">
        <f t="shared" si="62"/>
        <v>-</v>
      </c>
      <c r="AH198" s="609" t="str">
        <f t="shared" si="63"/>
        <v>-</v>
      </c>
      <c r="AI198" s="609">
        <f t="shared" si="64"/>
        <v>21.94</v>
      </c>
      <c r="AJ198" s="609" t="str">
        <f t="shared" si="65"/>
        <v>-</v>
      </c>
      <c r="AM198" s="446">
        <v>46128.798611111109</v>
      </c>
      <c r="AN198" s="447">
        <v>1</v>
      </c>
      <c r="AO198" s="447">
        <v>11</v>
      </c>
      <c r="AP198" s="447">
        <v>9</v>
      </c>
      <c r="AQ198" s="447">
        <v>-0.112593</v>
      </c>
      <c r="AR198" s="447">
        <v>133518</v>
      </c>
      <c r="AS198" s="447">
        <v>111773</v>
      </c>
      <c r="AT198" s="447">
        <v>21.946000000000002</v>
      </c>
      <c r="AV198" s="448">
        <v>46128.798611111109</v>
      </c>
      <c r="AW198" s="449">
        <v>1</v>
      </c>
      <c r="AX198" s="450">
        <v>11</v>
      </c>
      <c r="AY198" s="450">
        <v>9</v>
      </c>
      <c r="AZ198" s="451">
        <v>0</v>
      </c>
      <c r="BB198" s="74">
        <f t="shared" si="71"/>
        <v>119</v>
      </c>
      <c r="BC198" s="11">
        <f t="shared" si="72"/>
        <v>-0.112593</v>
      </c>
      <c r="BF198" s="324"/>
      <c r="BH198" s="74">
        <f t="shared" si="73"/>
        <v>119</v>
      </c>
      <c r="BI198" s="313">
        <f t="shared" si="74"/>
        <v>0</v>
      </c>
      <c r="BL198" s="313"/>
      <c r="BQ198" s="11"/>
      <c r="BR198" s="11"/>
      <c r="BS198" s="11"/>
      <c r="BT198" s="11"/>
      <c r="CA198" s="314"/>
      <c r="CB198" s="311"/>
      <c r="CC198" s="312"/>
      <c r="CD198" s="11"/>
      <c r="CE198" s="11"/>
    </row>
    <row r="199" spans="2:83" x14ac:dyDescent="0.25">
      <c r="B199" s="129"/>
      <c r="C199" s="87"/>
      <c r="O199" s="89"/>
      <c r="P199" s="55"/>
      <c r="Q199" s="87"/>
      <c r="R199" s="78" t="s">
        <v>14</v>
      </c>
      <c r="S199" s="87"/>
      <c r="T199" s="78" t="s">
        <v>45</v>
      </c>
      <c r="U199" s="608" t="str">
        <f t="shared" si="70"/>
        <v>-</v>
      </c>
      <c r="V199" s="609" t="str">
        <f t="shared" si="66"/>
        <v>-</v>
      </c>
      <c r="W199" s="609" t="str">
        <f t="shared" si="67"/>
        <v>-</v>
      </c>
      <c r="X199" s="609" t="str">
        <f t="shared" si="68"/>
        <v>-</v>
      </c>
      <c r="Y199" s="609" t="str">
        <f t="shared" si="69"/>
        <v>-</v>
      </c>
      <c r="AD199" s="615">
        <f t="shared" si="75"/>
        <v>46128.797222222223</v>
      </c>
      <c r="AE199" s="73">
        <f t="shared" si="76"/>
        <v>21.940999999999999</v>
      </c>
      <c r="AF199" s="608">
        <f t="shared" si="61"/>
        <v>19</v>
      </c>
      <c r="AG199" s="609" t="str">
        <f t="shared" si="62"/>
        <v>-</v>
      </c>
      <c r="AH199" s="609" t="str">
        <f t="shared" si="63"/>
        <v>-</v>
      </c>
      <c r="AI199" s="609">
        <f t="shared" si="64"/>
        <v>21.940999999999999</v>
      </c>
      <c r="AJ199" s="609" t="str">
        <f t="shared" si="65"/>
        <v>-</v>
      </c>
      <c r="AM199" s="446">
        <v>46128.798611111109</v>
      </c>
      <c r="AN199" s="447">
        <v>1</v>
      </c>
      <c r="AO199" s="447">
        <v>11</v>
      </c>
      <c r="AP199" s="447">
        <v>9</v>
      </c>
      <c r="AQ199" s="447">
        <v>-0.49614900000000001</v>
      </c>
      <c r="AR199" s="447">
        <v>133514</v>
      </c>
      <c r="AS199" s="447">
        <v>111772</v>
      </c>
      <c r="AT199" s="447">
        <v>21.946000000000002</v>
      </c>
      <c r="AV199" s="448">
        <v>46128.798611111109</v>
      </c>
      <c r="AW199" s="449">
        <v>1</v>
      </c>
      <c r="AX199" s="450">
        <v>11</v>
      </c>
      <c r="AY199" s="450">
        <v>9</v>
      </c>
      <c r="AZ199" s="451">
        <v>0</v>
      </c>
      <c r="BB199" s="74">
        <f t="shared" si="71"/>
        <v>119</v>
      </c>
      <c r="BC199" s="11">
        <f t="shared" si="72"/>
        <v>-0.49614900000000001</v>
      </c>
      <c r="BF199" s="324"/>
      <c r="BH199" s="74">
        <f t="shared" si="73"/>
        <v>119</v>
      </c>
      <c r="BI199" s="313">
        <f t="shared" si="74"/>
        <v>0</v>
      </c>
      <c r="BL199" s="313"/>
      <c r="BQ199" s="11"/>
      <c r="BR199" s="11"/>
      <c r="BS199" s="11"/>
      <c r="BT199" s="11"/>
      <c r="CA199" s="314"/>
      <c r="CB199" s="311"/>
      <c r="CC199" s="312"/>
      <c r="CD199" s="11"/>
      <c r="CE199" s="11"/>
    </row>
    <row r="200" spans="2:83" x14ac:dyDescent="0.25">
      <c r="B200" s="129"/>
      <c r="C200" s="87"/>
      <c r="O200" s="89"/>
      <c r="P200" s="55"/>
      <c r="Q200" s="87"/>
      <c r="R200" s="78" t="s">
        <v>14</v>
      </c>
      <c r="S200" s="87"/>
      <c r="T200" s="78" t="s">
        <v>45</v>
      </c>
      <c r="U200" s="608" t="str">
        <f t="shared" si="70"/>
        <v>-</v>
      </c>
      <c r="V200" s="609" t="str">
        <f t="shared" si="66"/>
        <v>-</v>
      </c>
      <c r="W200" s="609" t="str">
        <f t="shared" si="67"/>
        <v>-</v>
      </c>
      <c r="X200" s="609" t="str">
        <f t="shared" si="68"/>
        <v>-</v>
      </c>
      <c r="Y200" s="609" t="str">
        <f t="shared" si="69"/>
        <v>-</v>
      </c>
      <c r="AD200" s="615">
        <f t="shared" si="75"/>
        <v>46128.79791666667</v>
      </c>
      <c r="AE200" s="73">
        <f t="shared" si="76"/>
        <v>21.943999999999999</v>
      </c>
      <c r="AF200" s="608">
        <f t="shared" si="61"/>
        <v>19</v>
      </c>
      <c r="AG200" s="609" t="str">
        <f t="shared" si="62"/>
        <v>-</v>
      </c>
      <c r="AH200" s="609" t="str">
        <f t="shared" si="63"/>
        <v>-</v>
      </c>
      <c r="AI200" s="609">
        <f t="shared" si="64"/>
        <v>21.943999999999999</v>
      </c>
      <c r="AJ200" s="609" t="str">
        <f t="shared" si="65"/>
        <v>-</v>
      </c>
      <c r="AM200" s="446">
        <v>46128.799305555556</v>
      </c>
      <c r="AN200" s="447">
        <v>1</v>
      </c>
      <c r="AO200" s="447">
        <v>11</v>
      </c>
      <c r="AP200" s="447">
        <v>9</v>
      </c>
      <c r="AQ200" s="447">
        <v>-0.39737699999999998</v>
      </c>
      <c r="AR200" s="447">
        <v>133527</v>
      </c>
      <c r="AS200" s="447">
        <v>111781</v>
      </c>
      <c r="AT200" s="447">
        <v>21.946000000000002</v>
      </c>
      <c r="AV200" s="448">
        <v>46128.799305555556</v>
      </c>
      <c r="AW200" s="449">
        <v>1</v>
      </c>
      <c r="AX200" s="450">
        <v>11</v>
      </c>
      <c r="AY200" s="450">
        <v>9</v>
      </c>
      <c r="AZ200" s="451">
        <v>0</v>
      </c>
      <c r="BB200" s="74">
        <f t="shared" si="71"/>
        <v>119</v>
      </c>
      <c r="BC200" s="11">
        <f t="shared" si="72"/>
        <v>-0.39737699999999998</v>
      </c>
      <c r="BF200" s="324"/>
      <c r="BH200" s="74">
        <f t="shared" si="73"/>
        <v>119</v>
      </c>
      <c r="BI200" s="313">
        <f t="shared" si="74"/>
        <v>0</v>
      </c>
      <c r="BL200" s="313"/>
      <c r="BQ200" s="11"/>
      <c r="BR200" s="11"/>
      <c r="BS200" s="11"/>
      <c r="BT200" s="11"/>
      <c r="CA200" s="314"/>
      <c r="CB200" s="311"/>
      <c r="CC200" s="312"/>
      <c r="CD200" s="11"/>
      <c r="CE200" s="11"/>
    </row>
    <row r="201" spans="2:83" x14ac:dyDescent="0.25">
      <c r="B201" s="129"/>
      <c r="C201" s="87"/>
      <c r="O201" s="89"/>
      <c r="P201" s="55"/>
      <c r="Q201" s="87"/>
      <c r="R201" s="78" t="s">
        <v>14</v>
      </c>
      <c r="S201" s="87"/>
      <c r="T201" s="78" t="s">
        <v>45</v>
      </c>
      <c r="U201" s="608" t="str">
        <f t="shared" si="70"/>
        <v>-</v>
      </c>
      <c r="V201" s="609" t="str">
        <f t="shared" si="66"/>
        <v>-</v>
      </c>
      <c r="W201" s="609" t="str">
        <f t="shared" si="67"/>
        <v>-</v>
      </c>
      <c r="X201" s="609" t="str">
        <f t="shared" si="68"/>
        <v>-</v>
      </c>
      <c r="Y201" s="609" t="str">
        <f t="shared" si="69"/>
        <v>-</v>
      </c>
      <c r="AD201" s="615">
        <f t="shared" si="75"/>
        <v>46128.798611111109</v>
      </c>
      <c r="AE201" s="73">
        <f t="shared" si="76"/>
        <v>21.946000000000002</v>
      </c>
      <c r="AF201" s="608">
        <f t="shared" si="61"/>
        <v>19</v>
      </c>
      <c r="AG201" s="609" t="str">
        <f t="shared" si="62"/>
        <v>-</v>
      </c>
      <c r="AH201" s="609" t="str">
        <f t="shared" si="63"/>
        <v>-</v>
      </c>
      <c r="AI201" s="609">
        <f t="shared" si="64"/>
        <v>21.946000000000002</v>
      </c>
      <c r="AJ201" s="609" t="str">
        <f t="shared" si="65"/>
        <v>-</v>
      </c>
      <c r="AM201" s="446">
        <v>46128.799305555556</v>
      </c>
      <c r="AN201" s="447">
        <v>1</v>
      </c>
      <c r="AO201" s="447">
        <v>11</v>
      </c>
      <c r="AP201" s="447">
        <v>9</v>
      </c>
      <c r="AQ201" s="447">
        <v>-3.9080999999999998E-2</v>
      </c>
      <c r="AR201" s="447">
        <v>133522</v>
      </c>
      <c r="AS201" s="447">
        <v>111777</v>
      </c>
      <c r="AT201" s="447">
        <v>21.946000000000002</v>
      </c>
      <c r="AV201" s="448">
        <v>46128.799305555556</v>
      </c>
      <c r="AW201" s="449">
        <v>1</v>
      </c>
      <c r="AX201" s="450">
        <v>11</v>
      </c>
      <c r="AY201" s="450">
        <v>9</v>
      </c>
      <c r="AZ201" s="451">
        <v>0</v>
      </c>
      <c r="BB201" s="74">
        <f t="shared" si="71"/>
        <v>119</v>
      </c>
      <c r="BC201" s="11">
        <f t="shared" si="72"/>
        <v>-3.9080999999999998E-2</v>
      </c>
      <c r="BF201" s="324"/>
      <c r="BH201" s="74">
        <f t="shared" si="73"/>
        <v>119</v>
      </c>
      <c r="BI201" s="313">
        <f t="shared" si="74"/>
        <v>0</v>
      </c>
      <c r="BL201" s="313"/>
      <c r="BQ201" s="11"/>
      <c r="BR201" s="11"/>
      <c r="BS201" s="11"/>
      <c r="BT201" s="11"/>
      <c r="CA201" s="314"/>
      <c r="CB201" s="311"/>
      <c r="CC201" s="312"/>
      <c r="CD201" s="11"/>
      <c r="CE201" s="11"/>
    </row>
    <row r="202" spans="2:83" x14ac:dyDescent="0.25">
      <c r="B202" s="129"/>
      <c r="C202" s="87"/>
      <c r="O202" s="89"/>
      <c r="P202" s="55"/>
      <c r="Q202" s="87"/>
      <c r="R202" s="78" t="s">
        <v>14</v>
      </c>
      <c r="S202" s="87"/>
      <c r="T202" s="78" t="s">
        <v>45</v>
      </c>
      <c r="U202" s="608" t="str">
        <f t="shared" si="70"/>
        <v>-</v>
      </c>
      <c r="V202" s="609" t="str">
        <f t="shared" si="66"/>
        <v>-</v>
      </c>
      <c r="W202" s="609" t="str">
        <f t="shared" si="67"/>
        <v>-</v>
      </c>
      <c r="X202" s="609" t="str">
        <f t="shared" si="68"/>
        <v>-</v>
      </c>
      <c r="Y202" s="609" t="str">
        <f t="shared" si="69"/>
        <v>-</v>
      </c>
      <c r="AD202" s="615">
        <f t="shared" si="75"/>
        <v>46128.798611111109</v>
      </c>
      <c r="AE202" s="73">
        <f t="shared" si="76"/>
        <v>21.946000000000002</v>
      </c>
      <c r="AF202" s="608">
        <f t="shared" si="61"/>
        <v>19</v>
      </c>
      <c r="AG202" s="609" t="str">
        <f t="shared" si="62"/>
        <v>-</v>
      </c>
      <c r="AH202" s="609" t="str">
        <f t="shared" si="63"/>
        <v>-</v>
      </c>
      <c r="AI202" s="609">
        <f t="shared" si="64"/>
        <v>21.946000000000002</v>
      </c>
      <c r="AJ202" s="609" t="str">
        <f t="shared" si="65"/>
        <v>-</v>
      </c>
      <c r="AM202" s="446">
        <v>46128.800000000003</v>
      </c>
      <c r="AN202" s="447">
        <v>1</v>
      </c>
      <c r="AO202" s="447">
        <v>11</v>
      </c>
      <c r="AP202" s="447">
        <v>9</v>
      </c>
      <c r="AQ202" s="447">
        <v>-8.2772999999999999E-2</v>
      </c>
      <c r="AR202" s="447">
        <v>133538</v>
      </c>
      <c r="AS202" s="447">
        <v>111790</v>
      </c>
      <c r="AT202" s="447">
        <v>21.945</v>
      </c>
      <c r="AV202" s="448">
        <v>46128.800000000003</v>
      </c>
      <c r="AW202" s="449">
        <v>1</v>
      </c>
      <c r="AX202" s="450">
        <v>11</v>
      </c>
      <c r="AY202" s="450">
        <v>9</v>
      </c>
      <c r="AZ202" s="451">
        <v>0</v>
      </c>
      <c r="BB202" s="74">
        <f t="shared" si="71"/>
        <v>119</v>
      </c>
      <c r="BC202" s="11">
        <f t="shared" si="72"/>
        <v>-8.2772999999999999E-2</v>
      </c>
      <c r="BF202" s="324"/>
      <c r="BH202" s="74">
        <f t="shared" si="73"/>
        <v>119</v>
      </c>
      <c r="BI202" s="313">
        <f t="shared" si="74"/>
        <v>0</v>
      </c>
      <c r="BL202" s="313"/>
      <c r="BQ202" s="11"/>
      <c r="BR202" s="11"/>
      <c r="BS202" s="11"/>
      <c r="BT202" s="11"/>
      <c r="CA202" s="314"/>
      <c r="CB202" s="311"/>
      <c r="CC202" s="312"/>
      <c r="CD202" s="11"/>
      <c r="CE202" s="11"/>
    </row>
    <row r="203" spans="2:83" x14ac:dyDescent="0.25">
      <c r="B203" s="129"/>
      <c r="C203" s="87"/>
      <c r="O203" s="89"/>
      <c r="P203" s="55"/>
      <c r="Q203" s="87"/>
      <c r="R203" s="78" t="s">
        <v>14</v>
      </c>
      <c r="S203" s="87"/>
      <c r="T203" s="78" t="s">
        <v>45</v>
      </c>
      <c r="U203" s="608" t="str">
        <f t="shared" si="70"/>
        <v>-</v>
      </c>
      <c r="V203" s="609" t="str">
        <f t="shared" si="66"/>
        <v>-</v>
      </c>
      <c r="W203" s="609" t="str">
        <f t="shared" si="67"/>
        <v>-</v>
      </c>
      <c r="X203" s="609" t="str">
        <f t="shared" si="68"/>
        <v>-</v>
      </c>
      <c r="Y203" s="609" t="str">
        <f t="shared" si="69"/>
        <v>-</v>
      </c>
      <c r="AD203" s="615">
        <f t="shared" si="75"/>
        <v>46128.799305555556</v>
      </c>
      <c r="AE203" s="73">
        <f t="shared" si="76"/>
        <v>21.946000000000002</v>
      </c>
      <c r="AF203" s="608">
        <f t="shared" si="61"/>
        <v>19</v>
      </c>
      <c r="AG203" s="609" t="str">
        <f t="shared" si="62"/>
        <v>-</v>
      </c>
      <c r="AH203" s="609" t="str">
        <f t="shared" si="63"/>
        <v>-</v>
      </c>
      <c r="AI203" s="609">
        <f t="shared" si="64"/>
        <v>21.946000000000002</v>
      </c>
      <c r="AJ203" s="609" t="str">
        <f t="shared" si="65"/>
        <v>-</v>
      </c>
      <c r="AM203" s="446">
        <v>46128.800694444442</v>
      </c>
      <c r="AN203" s="447">
        <v>1</v>
      </c>
      <c r="AO203" s="447">
        <v>11</v>
      </c>
      <c r="AP203" s="447">
        <v>0</v>
      </c>
      <c r="AQ203" s="447">
        <v>-2.9805999999999999E-2</v>
      </c>
      <c r="AR203" s="447">
        <v>133545</v>
      </c>
      <c r="AS203" s="447">
        <v>111796</v>
      </c>
      <c r="AT203" s="447">
        <v>21.943000000000001</v>
      </c>
      <c r="AV203" s="448">
        <v>46128.800694444442</v>
      </c>
      <c r="AW203" s="449">
        <v>1</v>
      </c>
      <c r="AX203" s="450">
        <v>11</v>
      </c>
      <c r="AY203" s="450">
        <v>0</v>
      </c>
      <c r="AZ203" s="451">
        <v>0</v>
      </c>
      <c r="BB203" s="74">
        <f t="shared" si="71"/>
        <v>110</v>
      </c>
      <c r="BC203" s="11">
        <f t="shared" si="72"/>
        <v>-2.9805999999999999E-2</v>
      </c>
      <c r="BF203" s="324"/>
      <c r="BH203" s="74">
        <f t="shared" si="73"/>
        <v>110</v>
      </c>
      <c r="BI203" s="313">
        <f t="shared" si="74"/>
        <v>0</v>
      </c>
      <c r="BL203" s="313"/>
      <c r="BQ203" s="11"/>
      <c r="BR203" s="11"/>
      <c r="BS203" s="11"/>
      <c r="BT203" s="11"/>
      <c r="CA203" s="314"/>
      <c r="CB203" s="311"/>
      <c r="CC203" s="312"/>
      <c r="CD203" s="11"/>
      <c r="CE203" s="11"/>
    </row>
    <row r="204" spans="2:83" x14ac:dyDescent="0.25">
      <c r="B204" s="129"/>
      <c r="C204" s="87"/>
      <c r="O204" s="89"/>
      <c r="P204" s="55"/>
      <c r="Q204" s="87"/>
      <c r="R204" s="78" t="s">
        <v>14</v>
      </c>
      <c r="S204" s="87"/>
      <c r="T204" s="78" t="s">
        <v>45</v>
      </c>
      <c r="U204" s="608" t="str">
        <f t="shared" si="70"/>
        <v>-</v>
      </c>
      <c r="V204" s="609" t="str">
        <f t="shared" si="66"/>
        <v>-</v>
      </c>
      <c r="W204" s="609" t="str">
        <f t="shared" si="67"/>
        <v>-</v>
      </c>
      <c r="X204" s="609" t="str">
        <f t="shared" si="68"/>
        <v>-</v>
      </c>
      <c r="Y204" s="609" t="str">
        <f t="shared" si="69"/>
        <v>-</v>
      </c>
      <c r="AD204" s="615">
        <f t="shared" si="75"/>
        <v>46128.799305555556</v>
      </c>
      <c r="AE204" s="73">
        <f t="shared" si="76"/>
        <v>21.946000000000002</v>
      </c>
      <c r="AF204" s="608">
        <f t="shared" si="61"/>
        <v>19</v>
      </c>
      <c r="AG204" s="609" t="str">
        <f t="shared" si="62"/>
        <v>-</v>
      </c>
      <c r="AH204" s="609" t="str">
        <f t="shared" si="63"/>
        <v>-</v>
      </c>
      <c r="AI204" s="609">
        <f t="shared" si="64"/>
        <v>21.946000000000002</v>
      </c>
      <c r="AJ204" s="609" t="str">
        <f t="shared" si="65"/>
        <v>-</v>
      </c>
      <c r="AM204" s="446">
        <v>46128.800694444442</v>
      </c>
      <c r="AN204" s="447">
        <v>1</v>
      </c>
      <c r="AO204" s="447">
        <v>11</v>
      </c>
      <c r="AP204" s="447">
        <v>1</v>
      </c>
      <c r="AQ204" s="447">
        <v>0.16286</v>
      </c>
      <c r="AR204" s="447">
        <v>133562</v>
      </c>
      <c r="AS204" s="447">
        <v>111811</v>
      </c>
      <c r="AT204" s="447">
        <v>21.940999999999999</v>
      </c>
      <c r="AV204" s="448">
        <v>46128.800694444442</v>
      </c>
      <c r="AW204" s="449">
        <v>1</v>
      </c>
      <c r="AX204" s="450">
        <v>11</v>
      </c>
      <c r="AY204" s="450">
        <v>1</v>
      </c>
      <c r="AZ204" s="451">
        <v>0</v>
      </c>
      <c r="BB204" s="74">
        <f t="shared" si="71"/>
        <v>111</v>
      </c>
      <c r="BC204" s="11">
        <f t="shared" si="72"/>
        <v>0.16286</v>
      </c>
      <c r="BF204" s="324"/>
      <c r="BH204" s="74">
        <f t="shared" si="73"/>
        <v>111</v>
      </c>
      <c r="BI204" s="313">
        <f t="shared" si="74"/>
        <v>0</v>
      </c>
      <c r="BL204" s="313"/>
      <c r="BQ204" s="11"/>
      <c r="BR204" s="11"/>
      <c r="BS204" s="11"/>
      <c r="BT204" s="11"/>
      <c r="CA204" s="314"/>
      <c r="CB204" s="311"/>
      <c r="CC204" s="312"/>
      <c r="CD204" s="11"/>
      <c r="CE204" s="11"/>
    </row>
    <row r="205" spans="2:83" x14ac:dyDescent="0.25">
      <c r="B205" s="129"/>
      <c r="C205" s="87"/>
      <c r="O205" s="89"/>
      <c r="P205" s="55"/>
      <c r="Q205" s="87"/>
      <c r="R205" s="78" t="s">
        <v>14</v>
      </c>
      <c r="S205" s="87"/>
      <c r="T205" s="78" t="s">
        <v>45</v>
      </c>
      <c r="U205" s="608" t="str">
        <f t="shared" si="70"/>
        <v>-</v>
      </c>
      <c r="V205" s="609" t="str">
        <f t="shared" si="66"/>
        <v>-</v>
      </c>
      <c r="W205" s="609" t="str">
        <f t="shared" si="67"/>
        <v>-</v>
      </c>
      <c r="X205" s="609" t="str">
        <f t="shared" si="68"/>
        <v>-</v>
      </c>
      <c r="Y205" s="609" t="str">
        <f t="shared" si="69"/>
        <v>-</v>
      </c>
      <c r="AD205" s="615">
        <f t="shared" si="75"/>
        <v>46128.800000000003</v>
      </c>
      <c r="AE205" s="73">
        <f t="shared" si="76"/>
        <v>21.945</v>
      </c>
      <c r="AF205" s="608">
        <f t="shared" si="61"/>
        <v>19</v>
      </c>
      <c r="AG205" s="609" t="str">
        <f t="shared" si="62"/>
        <v>-</v>
      </c>
      <c r="AH205" s="609" t="str">
        <f t="shared" si="63"/>
        <v>-</v>
      </c>
      <c r="AI205" s="609">
        <f t="shared" si="64"/>
        <v>21.945</v>
      </c>
      <c r="AJ205" s="609" t="str">
        <f t="shared" si="65"/>
        <v>-</v>
      </c>
      <c r="AM205" s="446">
        <v>46128.801388888889</v>
      </c>
      <c r="AN205" s="447">
        <v>1</v>
      </c>
      <c r="AO205" s="447">
        <v>11</v>
      </c>
      <c r="AP205" s="447">
        <v>2</v>
      </c>
      <c r="AQ205" s="447">
        <v>0.10793800000000001</v>
      </c>
      <c r="AR205" s="447">
        <v>133565</v>
      </c>
      <c r="AS205" s="447">
        <v>111813</v>
      </c>
      <c r="AT205" s="447">
        <v>21.937999999999999</v>
      </c>
      <c r="AV205" s="448">
        <v>46128.801388888889</v>
      </c>
      <c r="AW205" s="449">
        <v>1</v>
      </c>
      <c r="AX205" s="450">
        <v>11</v>
      </c>
      <c r="AY205" s="450">
        <v>2</v>
      </c>
      <c r="AZ205" s="451">
        <v>0</v>
      </c>
      <c r="BB205" s="74">
        <f t="shared" si="71"/>
        <v>112</v>
      </c>
      <c r="BC205" s="11">
        <f t="shared" si="72"/>
        <v>0.10793800000000001</v>
      </c>
      <c r="BF205" s="324"/>
      <c r="BH205" s="74">
        <f t="shared" si="73"/>
        <v>112</v>
      </c>
      <c r="BI205" s="313">
        <f t="shared" si="74"/>
        <v>0</v>
      </c>
      <c r="BL205" s="313"/>
      <c r="BQ205" s="11"/>
      <c r="BR205" s="11"/>
      <c r="BS205" s="11"/>
      <c r="BT205" s="11"/>
      <c r="CA205" s="314"/>
      <c r="CB205" s="311"/>
      <c r="CC205" s="312"/>
      <c r="CD205" s="11"/>
      <c r="CE205" s="11"/>
    </row>
    <row r="206" spans="2:83" x14ac:dyDescent="0.25">
      <c r="B206" s="129"/>
      <c r="C206" s="87"/>
      <c r="O206" s="89"/>
      <c r="P206" s="55"/>
      <c r="Q206" s="87"/>
      <c r="R206" s="78" t="s">
        <v>14</v>
      </c>
      <c r="S206" s="87"/>
      <c r="T206" s="78" t="s">
        <v>45</v>
      </c>
      <c r="U206" s="608" t="str">
        <f t="shared" si="70"/>
        <v>-</v>
      </c>
      <c r="V206" s="609" t="str">
        <f t="shared" si="66"/>
        <v>-</v>
      </c>
      <c r="W206" s="609" t="str">
        <f t="shared" si="67"/>
        <v>-</v>
      </c>
      <c r="X206" s="609" t="str">
        <f t="shared" si="68"/>
        <v>-</v>
      </c>
      <c r="Y206" s="609" t="str">
        <f t="shared" si="69"/>
        <v>-</v>
      </c>
      <c r="AD206" s="615">
        <f t="shared" si="75"/>
        <v>46128.800694444442</v>
      </c>
      <c r="AE206" s="73">
        <f t="shared" si="76"/>
        <v>21.943000000000001</v>
      </c>
      <c r="AF206" s="608">
        <f t="shared" si="61"/>
        <v>19</v>
      </c>
      <c r="AG206" s="609" t="str">
        <f t="shared" si="62"/>
        <v>-</v>
      </c>
      <c r="AH206" s="609" t="str">
        <f t="shared" si="63"/>
        <v>-</v>
      </c>
      <c r="AI206" s="609">
        <f t="shared" si="64"/>
        <v>21.943000000000001</v>
      </c>
      <c r="AJ206" s="609" t="str">
        <f t="shared" si="65"/>
        <v>-</v>
      </c>
      <c r="AM206" s="446">
        <v>46128.801388888889</v>
      </c>
      <c r="AN206" s="447">
        <v>1</v>
      </c>
      <c r="AO206" s="447">
        <v>11</v>
      </c>
      <c r="AP206" s="447">
        <v>3</v>
      </c>
      <c r="AQ206" s="447">
        <v>-4.8340000000000001E-2</v>
      </c>
      <c r="AR206" s="447">
        <v>133582</v>
      </c>
      <c r="AS206" s="447">
        <v>111827</v>
      </c>
      <c r="AT206" s="447">
        <v>21.934999999999999</v>
      </c>
      <c r="AV206" s="448">
        <v>46128.801388888889</v>
      </c>
      <c r="AW206" s="449">
        <v>1</v>
      </c>
      <c r="AX206" s="450">
        <v>11</v>
      </c>
      <c r="AY206" s="450">
        <v>3</v>
      </c>
      <c r="AZ206" s="451">
        <v>0</v>
      </c>
      <c r="BB206" s="74">
        <f t="shared" si="71"/>
        <v>113</v>
      </c>
      <c r="BC206" s="11">
        <f t="shared" si="72"/>
        <v>-4.8340000000000001E-2</v>
      </c>
      <c r="BF206" s="324"/>
      <c r="BH206" s="74">
        <f t="shared" si="73"/>
        <v>113</v>
      </c>
      <c r="BI206" s="313">
        <f t="shared" si="74"/>
        <v>0</v>
      </c>
      <c r="BL206" s="313"/>
      <c r="BQ206" s="11"/>
      <c r="BR206" s="11"/>
      <c r="BS206" s="11"/>
      <c r="BT206" s="11"/>
      <c r="CA206" s="314"/>
      <c r="CB206" s="311"/>
      <c r="CC206" s="312"/>
      <c r="CD206" s="11"/>
      <c r="CE206" s="11"/>
    </row>
    <row r="207" spans="2:83" x14ac:dyDescent="0.25">
      <c r="B207" s="129"/>
      <c r="C207" s="87"/>
      <c r="O207" s="89"/>
      <c r="P207" s="55"/>
      <c r="Q207" s="87"/>
      <c r="R207" s="78" t="s">
        <v>14</v>
      </c>
      <c r="S207" s="87"/>
      <c r="T207" s="78" t="s">
        <v>45</v>
      </c>
      <c r="U207" s="608" t="str">
        <f t="shared" si="70"/>
        <v>-</v>
      </c>
      <c r="V207" s="609" t="str">
        <f t="shared" si="66"/>
        <v>-</v>
      </c>
      <c r="W207" s="609" t="str">
        <f t="shared" si="67"/>
        <v>-</v>
      </c>
      <c r="X207" s="609" t="str">
        <f t="shared" si="68"/>
        <v>-</v>
      </c>
      <c r="Y207" s="609" t="str">
        <f t="shared" si="69"/>
        <v>-</v>
      </c>
      <c r="AD207" s="615">
        <f t="shared" si="75"/>
        <v>46128.800694444442</v>
      </c>
      <c r="AE207" s="73">
        <f t="shared" si="76"/>
        <v>21.940999999999999</v>
      </c>
      <c r="AF207" s="608">
        <f t="shared" si="61"/>
        <v>19</v>
      </c>
      <c r="AG207" s="609" t="str">
        <f t="shared" si="62"/>
        <v>-</v>
      </c>
      <c r="AH207" s="609" t="str">
        <f t="shared" si="63"/>
        <v>-</v>
      </c>
      <c r="AI207" s="609">
        <f t="shared" si="64"/>
        <v>21.940999999999999</v>
      </c>
      <c r="AJ207" s="609" t="str">
        <f t="shared" si="65"/>
        <v>-</v>
      </c>
      <c r="AM207" s="446">
        <v>46128.802083333336</v>
      </c>
      <c r="AN207" s="447">
        <v>1</v>
      </c>
      <c r="AO207" s="447">
        <v>11</v>
      </c>
      <c r="AP207" s="447">
        <v>4</v>
      </c>
      <c r="AQ207" s="447">
        <v>0.14233999999999999</v>
      </c>
      <c r="AR207" s="447">
        <v>133584</v>
      </c>
      <c r="AS207" s="447">
        <v>111828</v>
      </c>
      <c r="AT207" s="447">
        <v>21.931999999999999</v>
      </c>
      <c r="AV207" s="448">
        <v>46128.802083333336</v>
      </c>
      <c r="AW207" s="449">
        <v>1</v>
      </c>
      <c r="AX207" s="450">
        <v>11</v>
      </c>
      <c r="AY207" s="450">
        <v>4</v>
      </c>
      <c r="AZ207" s="451">
        <v>0</v>
      </c>
      <c r="BB207" s="74">
        <f t="shared" si="71"/>
        <v>114</v>
      </c>
      <c r="BC207" s="11">
        <f t="shared" si="72"/>
        <v>0.14233999999999999</v>
      </c>
      <c r="BF207" s="324"/>
      <c r="BH207" s="74">
        <f t="shared" si="73"/>
        <v>114</v>
      </c>
      <c r="BI207" s="313">
        <f t="shared" si="74"/>
        <v>0</v>
      </c>
      <c r="BL207" s="313"/>
      <c r="BQ207" s="11"/>
      <c r="BR207" s="11"/>
      <c r="BS207" s="11"/>
      <c r="BT207" s="11"/>
      <c r="CA207" s="314"/>
      <c r="CB207" s="311"/>
      <c r="CC207" s="312"/>
      <c r="CD207" s="11"/>
      <c r="CE207" s="11"/>
    </row>
    <row r="208" spans="2:83" x14ac:dyDescent="0.25">
      <c r="B208" s="129"/>
      <c r="C208" s="87"/>
      <c r="O208" s="89"/>
      <c r="P208" s="55"/>
      <c r="Q208" s="87"/>
      <c r="R208" s="78" t="s">
        <v>14</v>
      </c>
      <c r="S208" s="87"/>
      <c r="T208" s="78" t="s">
        <v>45</v>
      </c>
      <c r="U208" s="608" t="str">
        <f t="shared" si="70"/>
        <v>-</v>
      </c>
      <c r="V208" s="609" t="str">
        <f t="shared" si="66"/>
        <v>-</v>
      </c>
      <c r="W208" s="609" t="str">
        <f t="shared" si="67"/>
        <v>-</v>
      </c>
      <c r="X208" s="609" t="str">
        <f t="shared" si="68"/>
        <v>-</v>
      </c>
      <c r="Y208" s="609" t="str">
        <f t="shared" si="69"/>
        <v>-</v>
      </c>
      <c r="AD208" s="615">
        <f t="shared" si="75"/>
        <v>46128.801388888889</v>
      </c>
      <c r="AE208" s="73">
        <f t="shared" si="76"/>
        <v>21.937999999999999</v>
      </c>
      <c r="AF208" s="608">
        <f t="shared" si="61"/>
        <v>19</v>
      </c>
      <c r="AG208" s="609" t="str">
        <f t="shared" si="62"/>
        <v>-</v>
      </c>
      <c r="AH208" s="609" t="str">
        <f t="shared" si="63"/>
        <v>-</v>
      </c>
      <c r="AI208" s="609">
        <f t="shared" si="64"/>
        <v>21.937999999999999</v>
      </c>
      <c r="AJ208" s="609" t="str">
        <f t="shared" si="65"/>
        <v>-</v>
      </c>
      <c r="AM208" s="446">
        <v>46128.802777777775</v>
      </c>
      <c r="AN208" s="447">
        <v>1</v>
      </c>
      <c r="AO208" s="447">
        <v>11</v>
      </c>
      <c r="AP208" s="447">
        <v>5</v>
      </c>
      <c r="AQ208" s="447">
        <v>5.9559000000000001E-2</v>
      </c>
      <c r="AR208" s="447">
        <v>133598</v>
      </c>
      <c r="AS208" s="447">
        <v>111840</v>
      </c>
      <c r="AT208" s="447">
        <v>21.928000000000001</v>
      </c>
      <c r="AV208" s="448">
        <v>46128.802777777775</v>
      </c>
      <c r="AW208" s="449">
        <v>1</v>
      </c>
      <c r="AX208" s="450">
        <v>11</v>
      </c>
      <c r="AY208" s="450">
        <v>5</v>
      </c>
      <c r="AZ208" s="451">
        <v>0</v>
      </c>
      <c r="BB208" s="74">
        <f t="shared" si="71"/>
        <v>115</v>
      </c>
      <c r="BC208" s="11">
        <f t="shared" si="72"/>
        <v>5.9559000000000001E-2</v>
      </c>
      <c r="BF208" s="324"/>
      <c r="BH208" s="74">
        <f t="shared" si="73"/>
        <v>115</v>
      </c>
      <c r="BI208" s="313">
        <f t="shared" si="74"/>
        <v>0</v>
      </c>
      <c r="BL208" s="313"/>
      <c r="BQ208" s="11"/>
      <c r="BR208" s="11"/>
      <c r="BS208" s="11"/>
      <c r="BT208" s="11"/>
      <c r="CA208" s="314"/>
      <c r="CB208" s="311"/>
      <c r="CC208" s="312"/>
      <c r="CD208" s="11"/>
      <c r="CE208" s="11"/>
    </row>
    <row r="209" spans="2:83" x14ac:dyDescent="0.25">
      <c r="B209" s="129"/>
      <c r="C209" s="87"/>
      <c r="O209" s="89"/>
      <c r="P209" s="55"/>
      <c r="Q209" s="87"/>
      <c r="R209" s="78" t="s">
        <v>14</v>
      </c>
      <c r="S209" s="87"/>
      <c r="T209" s="78" t="s">
        <v>45</v>
      </c>
      <c r="U209" s="608" t="str">
        <f t="shared" si="70"/>
        <v>-</v>
      </c>
      <c r="V209" s="609" t="str">
        <f t="shared" si="66"/>
        <v>-</v>
      </c>
      <c r="W209" s="609" t="str">
        <f t="shared" si="67"/>
        <v>-</v>
      </c>
      <c r="X209" s="609" t="str">
        <f t="shared" si="68"/>
        <v>-</v>
      </c>
      <c r="Y209" s="609" t="str">
        <f t="shared" si="69"/>
        <v>-</v>
      </c>
      <c r="AD209" s="615">
        <f t="shared" si="75"/>
        <v>46128.801388888889</v>
      </c>
      <c r="AE209" s="73">
        <f t="shared" si="76"/>
        <v>21.934999999999999</v>
      </c>
      <c r="AF209" s="608">
        <f t="shared" si="61"/>
        <v>19</v>
      </c>
      <c r="AG209" s="609" t="str">
        <f t="shared" si="62"/>
        <v>-</v>
      </c>
      <c r="AH209" s="609" t="str">
        <f t="shared" si="63"/>
        <v>-</v>
      </c>
      <c r="AI209" s="609">
        <f t="shared" si="64"/>
        <v>21.934999999999999</v>
      </c>
      <c r="AJ209" s="609" t="str">
        <f t="shared" si="65"/>
        <v>-</v>
      </c>
      <c r="AM209" s="446">
        <v>46128.802777777775</v>
      </c>
      <c r="AN209" s="447">
        <v>1</v>
      </c>
      <c r="AO209" s="447">
        <v>11</v>
      </c>
      <c r="AP209" s="447">
        <v>6</v>
      </c>
      <c r="AQ209" s="447">
        <v>-0.49581199999999997</v>
      </c>
      <c r="AR209" s="447">
        <v>133594</v>
      </c>
      <c r="AS209" s="447">
        <v>111839</v>
      </c>
      <c r="AT209" s="447">
        <v>21.923999999999999</v>
      </c>
      <c r="AV209" s="448">
        <v>46128.802777777775</v>
      </c>
      <c r="AW209" s="449">
        <v>1</v>
      </c>
      <c r="AX209" s="450">
        <v>11</v>
      </c>
      <c r="AY209" s="450">
        <v>6</v>
      </c>
      <c r="AZ209" s="451">
        <v>0</v>
      </c>
      <c r="BB209" s="74">
        <f t="shared" si="71"/>
        <v>116</v>
      </c>
      <c r="BC209" s="11">
        <f t="shared" si="72"/>
        <v>-0.49581199999999997</v>
      </c>
      <c r="BF209" s="324"/>
      <c r="BH209" s="74">
        <f t="shared" si="73"/>
        <v>116</v>
      </c>
      <c r="BI209" s="313">
        <f t="shared" si="74"/>
        <v>0</v>
      </c>
      <c r="BL209" s="313"/>
      <c r="BQ209" s="11"/>
      <c r="BR209" s="11"/>
      <c r="BS209" s="11"/>
      <c r="BT209" s="11"/>
      <c r="CA209" s="314"/>
      <c r="CB209" s="311"/>
      <c r="CC209" s="312"/>
      <c r="CD209" s="11"/>
      <c r="CE209" s="11"/>
    </row>
    <row r="210" spans="2:83" x14ac:dyDescent="0.25">
      <c r="B210" s="129"/>
      <c r="C210" s="87"/>
      <c r="O210" s="89"/>
      <c r="P210" s="55"/>
      <c r="Q210" s="87"/>
      <c r="R210" s="78" t="s">
        <v>14</v>
      </c>
      <c r="S210" s="87"/>
      <c r="T210" s="78" t="s">
        <v>45</v>
      </c>
      <c r="U210" s="608" t="str">
        <f t="shared" si="70"/>
        <v>-</v>
      </c>
      <c r="V210" s="609" t="str">
        <f t="shared" si="66"/>
        <v>-</v>
      </c>
      <c r="W210" s="609" t="str">
        <f t="shared" si="67"/>
        <v>-</v>
      </c>
      <c r="X210" s="609" t="str">
        <f t="shared" si="68"/>
        <v>-</v>
      </c>
      <c r="Y210" s="609" t="str">
        <f t="shared" si="69"/>
        <v>-</v>
      </c>
      <c r="AD210" s="615">
        <f t="shared" si="75"/>
        <v>46128.802083333336</v>
      </c>
      <c r="AE210" s="73">
        <f t="shared" si="76"/>
        <v>21.931999999999999</v>
      </c>
      <c r="AF210" s="608">
        <f t="shared" si="61"/>
        <v>19</v>
      </c>
      <c r="AG210" s="609" t="str">
        <f t="shared" si="62"/>
        <v>-</v>
      </c>
      <c r="AH210" s="609" t="str">
        <f t="shared" si="63"/>
        <v>-</v>
      </c>
      <c r="AI210" s="609">
        <f t="shared" si="64"/>
        <v>21.931999999999999</v>
      </c>
      <c r="AJ210" s="609" t="str">
        <f t="shared" si="65"/>
        <v>-</v>
      </c>
      <c r="AM210" s="446">
        <v>46128.803472222222</v>
      </c>
      <c r="AN210" s="447">
        <v>1</v>
      </c>
      <c r="AO210" s="447">
        <v>11</v>
      </c>
      <c r="AP210" s="447">
        <v>7</v>
      </c>
      <c r="AQ210" s="447">
        <v>-0.64263899999999996</v>
      </c>
      <c r="AR210" s="447">
        <v>133606</v>
      </c>
      <c r="AS210" s="447">
        <v>111846</v>
      </c>
      <c r="AT210" s="447">
        <v>21.919</v>
      </c>
      <c r="AV210" s="448">
        <v>46128.803472222222</v>
      </c>
      <c r="AW210" s="449">
        <v>1</v>
      </c>
      <c r="AX210" s="450">
        <v>11</v>
      </c>
      <c r="AY210" s="450">
        <v>7</v>
      </c>
      <c r="AZ210" s="451">
        <v>0</v>
      </c>
      <c r="BB210" s="74">
        <f t="shared" si="71"/>
        <v>117</v>
      </c>
      <c r="BC210" s="11">
        <f t="shared" si="72"/>
        <v>-0.64263899999999996</v>
      </c>
      <c r="BF210" s="324"/>
      <c r="BH210" s="74">
        <f t="shared" si="73"/>
        <v>117</v>
      </c>
      <c r="BI210" s="313">
        <f t="shared" si="74"/>
        <v>0</v>
      </c>
      <c r="BL210" s="313"/>
      <c r="BQ210" s="11"/>
      <c r="BR210" s="11"/>
      <c r="BS210" s="11"/>
      <c r="BT210" s="11"/>
      <c r="CA210" s="314"/>
      <c r="CB210" s="315"/>
      <c r="CC210" s="316"/>
    </row>
    <row r="211" spans="2:83" x14ac:dyDescent="0.25">
      <c r="B211" s="129"/>
      <c r="C211" s="87"/>
      <c r="O211" s="89"/>
      <c r="P211" s="55"/>
      <c r="Q211" s="87"/>
      <c r="R211" s="78" t="s">
        <v>14</v>
      </c>
      <c r="S211" s="87"/>
      <c r="T211" s="78" t="s">
        <v>45</v>
      </c>
      <c r="U211" s="608" t="str">
        <f t="shared" si="70"/>
        <v>-</v>
      </c>
      <c r="V211" s="609" t="str">
        <f t="shared" si="66"/>
        <v>-</v>
      </c>
      <c r="W211" s="609" t="str">
        <f t="shared" si="67"/>
        <v>-</v>
      </c>
      <c r="X211" s="609" t="str">
        <f t="shared" si="68"/>
        <v>-</v>
      </c>
      <c r="Y211" s="609" t="str">
        <f t="shared" si="69"/>
        <v>-</v>
      </c>
      <c r="AD211" s="615">
        <f t="shared" si="75"/>
        <v>46128.802777777775</v>
      </c>
      <c r="AE211" s="73">
        <f t="shared" si="76"/>
        <v>21.928000000000001</v>
      </c>
      <c r="AF211" s="608">
        <f t="shared" si="61"/>
        <v>19</v>
      </c>
      <c r="AG211" s="609" t="str">
        <f t="shared" si="62"/>
        <v>-</v>
      </c>
      <c r="AH211" s="609" t="str">
        <f t="shared" si="63"/>
        <v>-</v>
      </c>
      <c r="AI211" s="609">
        <f t="shared" si="64"/>
        <v>21.928000000000001</v>
      </c>
      <c r="AJ211" s="609" t="str">
        <f t="shared" si="65"/>
        <v>-</v>
      </c>
      <c r="AM211" s="446">
        <v>46128.803472222222</v>
      </c>
      <c r="AN211" s="447">
        <v>1</v>
      </c>
      <c r="AO211" s="447">
        <v>11</v>
      </c>
      <c r="AP211" s="447">
        <v>8</v>
      </c>
      <c r="AQ211" s="447">
        <v>-0.103246</v>
      </c>
      <c r="AR211" s="447">
        <v>133609</v>
      </c>
      <c r="AS211" s="447">
        <v>111849</v>
      </c>
      <c r="AT211" s="447">
        <v>21.914999999999999</v>
      </c>
      <c r="AV211" s="448">
        <v>46128.803472222222</v>
      </c>
      <c r="AW211" s="449">
        <v>1</v>
      </c>
      <c r="AX211" s="450">
        <v>11</v>
      </c>
      <c r="AY211" s="450">
        <v>8</v>
      </c>
      <c r="AZ211" s="451">
        <v>0</v>
      </c>
      <c r="BB211" s="74">
        <f t="shared" si="71"/>
        <v>118</v>
      </c>
      <c r="BC211" s="11">
        <f t="shared" si="72"/>
        <v>-0.103246</v>
      </c>
      <c r="BF211" s="324"/>
      <c r="BH211" s="74">
        <f t="shared" si="73"/>
        <v>118</v>
      </c>
      <c r="BI211" s="313">
        <f t="shared" si="74"/>
        <v>0</v>
      </c>
      <c r="BL211" s="313"/>
      <c r="BQ211" s="11"/>
      <c r="BR211" s="11"/>
      <c r="BS211" s="11"/>
      <c r="BT211" s="11"/>
      <c r="CA211" s="314"/>
      <c r="CB211" s="315"/>
      <c r="CC211" s="316"/>
    </row>
    <row r="212" spans="2:83" x14ac:dyDescent="0.25">
      <c r="B212" s="129"/>
      <c r="C212" s="87"/>
      <c r="O212" s="89"/>
      <c r="P212" s="55"/>
      <c r="Q212" s="87"/>
      <c r="R212" s="78" t="s">
        <v>14</v>
      </c>
      <c r="S212" s="87"/>
      <c r="T212" s="78" t="s">
        <v>45</v>
      </c>
      <c r="U212" s="608" t="str">
        <f t="shared" si="70"/>
        <v>-</v>
      </c>
      <c r="V212" s="609" t="str">
        <f t="shared" si="66"/>
        <v>-</v>
      </c>
      <c r="W212" s="609" t="str">
        <f t="shared" si="67"/>
        <v>-</v>
      </c>
      <c r="X212" s="609" t="str">
        <f t="shared" si="68"/>
        <v>-</v>
      </c>
      <c r="Y212" s="609" t="str">
        <f t="shared" si="69"/>
        <v>-</v>
      </c>
      <c r="AD212" s="615">
        <f t="shared" si="75"/>
        <v>46128.802777777775</v>
      </c>
      <c r="AE212" s="73">
        <f t="shared" si="76"/>
        <v>21.923999999999999</v>
      </c>
      <c r="AF212" s="608">
        <f t="shared" si="61"/>
        <v>19</v>
      </c>
      <c r="AG212" s="609" t="str">
        <f t="shared" si="62"/>
        <v>-</v>
      </c>
      <c r="AH212" s="609" t="str">
        <f t="shared" si="63"/>
        <v>-</v>
      </c>
      <c r="AI212" s="609">
        <f t="shared" si="64"/>
        <v>21.923999999999999</v>
      </c>
      <c r="AJ212" s="609" t="str">
        <f t="shared" si="65"/>
        <v>-</v>
      </c>
      <c r="AM212" s="452"/>
      <c r="AN212" s="452"/>
      <c r="AO212" s="452"/>
      <c r="AP212" s="452"/>
      <c r="AQ212" s="452"/>
      <c r="AR212" s="452"/>
      <c r="AS212" s="452"/>
      <c r="AT212" s="452"/>
      <c r="AV212" s="453"/>
      <c r="AW212" s="454"/>
      <c r="AX212" s="455"/>
      <c r="AY212" s="455"/>
      <c r="AZ212" s="456"/>
      <c r="BB212" s="74">
        <f t="shared" si="71"/>
        <v>0</v>
      </c>
      <c r="BC212" s="11">
        <f t="shared" si="72"/>
        <v>0</v>
      </c>
      <c r="BF212" s="324"/>
      <c r="BH212" s="74">
        <f t="shared" si="73"/>
        <v>0</v>
      </c>
      <c r="BI212" s="313">
        <f t="shared" si="74"/>
        <v>0</v>
      </c>
      <c r="BL212" s="313"/>
      <c r="BQ212" s="11"/>
      <c r="BR212" s="11"/>
      <c r="BS212" s="11"/>
      <c r="BT212" s="11"/>
      <c r="CA212" s="314"/>
      <c r="CB212" s="315"/>
      <c r="CC212" s="316"/>
    </row>
    <row r="213" spans="2:83" x14ac:dyDescent="0.25">
      <c r="B213" s="129"/>
      <c r="C213" s="87"/>
      <c r="O213" s="89"/>
      <c r="P213" s="55"/>
      <c r="Q213" s="87"/>
      <c r="R213" s="78" t="s">
        <v>14</v>
      </c>
      <c r="S213" s="87"/>
      <c r="T213" s="78" t="s">
        <v>45</v>
      </c>
      <c r="U213" s="608" t="str">
        <f t="shared" si="70"/>
        <v>-</v>
      </c>
      <c r="V213" s="609" t="str">
        <f t="shared" si="66"/>
        <v>-</v>
      </c>
      <c r="W213" s="609" t="str">
        <f t="shared" si="67"/>
        <v>-</v>
      </c>
      <c r="X213" s="609" t="str">
        <f t="shared" si="68"/>
        <v>-</v>
      </c>
      <c r="Y213" s="609" t="str">
        <f t="shared" si="69"/>
        <v>-</v>
      </c>
      <c r="AD213" s="615">
        <f t="shared" si="75"/>
        <v>46128.803472222222</v>
      </c>
      <c r="AE213" s="73">
        <f t="shared" si="76"/>
        <v>21.919</v>
      </c>
      <c r="AF213" s="608">
        <f t="shared" si="61"/>
        <v>19</v>
      </c>
      <c r="AG213" s="609" t="str">
        <f t="shared" si="62"/>
        <v>-</v>
      </c>
      <c r="AH213" s="609" t="str">
        <f t="shared" si="63"/>
        <v>-</v>
      </c>
      <c r="AI213" s="609">
        <f t="shared" si="64"/>
        <v>21.919</v>
      </c>
      <c r="AJ213" s="609" t="str">
        <f t="shared" si="65"/>
        <v>-</v>
      </c>
      <c r="AM213" s="452"/>
      <c r="AN213" s="452"/>
      <c r="AO213" s="452"/>
      <c r="AP213" s="452"/>
      <c r="AQ213" s="452"/>
      <c r="AR213" s="452"/>
      <c r="AS213" s="452"/>
      <c r="AT213" s="452"/>
      <c r="AV213" s="453"/>
      <c r="AW213" s="454"/>
      <c r="AX213" s="455"/>
      <c r="AY213" s="455"/>
      <c r="AZ213" s="456"/>
      <c r="BB213" s="74">
        <f t="shared" si="71"/>
        <v>0</v>
      </c>
      <c r="BC213" s="11">
        <f t="shared" si="72"/>
        <v>0</v>
      </c>
      <c r="BF213" s="324"/>
      <c r="BH213" s="74">
        <f t="shared" si="73"/>
        <v>0</v>
      </c>
      <c r="BI213" s="313">
        <f t="shared" si="74"/>
        <v>0</v>
      </c>
      <c r="BL213" s="313"/>
      <c r="BQ213" s="11"/>
      <c r="BR213" s="11"/>
      <c r="BS213" s="11"/>
      <c r="BT213" s="11"/>
      <c r="CA213" s="314"/>
      <c r="CB213" s="315"/>
      <c r="CC213" s="316"/>
    </row>
    <row r="214" spans="2:83" x14ac:dyDescent="0.25">
      <c r="B214" s="129"/>
      <c r="C214" s="87"/>
      <c r="O214" s="89"/>
      <c r="P214" s="55"/>
      <c r="Q214" s="87"/>
      <c r="R214" s="78" t="s">
        <v>14</v>
      </c>
      <c r="S214" s="87"/>
      <c r="T214" s="78" t="s">
        <v>45</v>
      </c>
      <c r="U214" s="608" t="str">
        <f t="shared" si="70"/>
        <v>-</v>
      </c>
      <c r="V214" s="609" t="str">
        <f t="shared" si="66"/>
        <v>-</v>
      </c>
      <c r="W214" s="609" t="str">
        <f t="shared" si="67"/>
        <v>-</v>
      </c>
      <c r="X214" s="609" t="str">
        <f t="shared" si="68"/>
        <v>-</v>
      </c>
      <c r="Y214" s="609" t="str">
        <f t="shared" si="69"/>
        <v>-</v>
      </c>
      <c r="AD214" s="615">
        <f t="shared" si="75"/>
        <v>46128.803472222222</v>
      </c>
      <c r="AE214" s="73">
        <f t="shared" si="76"/>
        <v>21.914999999999999</v>
      </c>
      <c r="AF214" s="608">
        <f t="shared" si="61"/>
        <v>19</v>
      </c>
      <c r="AG214" s="609" t="str">
        <f t="shared" si="62"/>
        <v>-</v>
      </c>
      <c r="AH214" s="609" t="str">
        <f t="shared" si="63"/>
        <v>-</v>
      </c>
      <c r="AI214" s="609">
        <f t="shared" si="64"/>
        <v>21.914999999999999</v>
      </c>
      <c r="AJ214" s="609" t="str">
        <f t="shared" si="65"/>
        <v>-</v>
      </c>
      <c r="AM214" s="452"/>
      <c r="AN214" s="452"/>
      <c r="AO214" s="452"/>
      <c r="AP214" s="452"/>
      <c r="AQ214" s="452"/>
      <c r="AR214" s="452"/>
      <c r="AS214" s="452"/>
      <c r="AT214" s="452"/>
      <c r="AV214" s="453"/>
      <c r="AW214" s="454"/>
      <c r="AX214" s="455"/>
      <c r="AY214" s="455"/>
      <c r="AZ214" s="456"/>
      <c r="BB214" s="74">
        <f t="shared" si="71"/>
        <v>0</v>
      </c>
      <c r="BC214" s="11">
        <f t="shared" si="72"/>
        <v>0</v>
      </c>
      <c r="BF214" s="324"/>
      <c r="BH214" s="74">
        <f t="shared" si="73"/>
        <v>0</v>
      </c>
      <c r="BI214" s="313">
        <f t="shared" si="74"/>
        <v>0</v>
      </c>
      <c r="BL214" s="313"/>
      <c r="BQ214" s="11"/>
      <c r="BR214" s="11"/>
      <c r="BS214" s="11"/>
      <c r="BT214" s="11"/>
      <c r="CA214" s="314"/>
      <c r="CB214" s="315"/>
      <c r="CC214" s="316"/>
    </row>
    <row r="215" spans="2:83" x14ac:dyDescent="0.25">
      <c r="B215" s="129"/>
      <c r="C215" s="87"/>
      <c r="O215" s="89"/>
      <c r="P215" s="55"/>
      <c r="Q215" s="87"/>
      <c r="R215" s="78" t="s">
        <v>14</v>
      </c>
      <c r="S215" s="87"/>
      <c r="T215" s="78" t="s">
        <v>45</v>
      </c>
      <c r="U215" s="608" t="str">
        <f t="shared" si="70"/>
        <v>-</v>
      </c>
      <c r="V215" s="609" t="str">
        <f t="shared" si="66"/>
        <v>-</v>
      </c>
      <c r="W215" s="609" t="str">
        <f t="shared" si="67"/>
        <v>-</v>
      </c>
      <c r="X215" s="609" t="str">
        <f t="shared" si="68"/>
        <v>-</v>
      </c>
      <c r="Y215" s="609" t="str">
        <f t="shared" si="69"/>
        <v>-</v>
      </c>
      <c r="AD215" s="615" t="str">
        <f t="shared" si="75"/>
        <v>-</v>
      </c>
      <c r="AE215" s="73" t="str">
        <f t="shared" si="76"/>
        <v>-</v>
      </c>
      <c r="AF215" s="608" t="str">
        <f t="shared" ref="AF215:AF278" si="77">IF(ISNUMBER(AE215), HOUR(AD215), "-")</f>
        <v>-</v>
      </c>
      <c r="AG215" s="609" t="str">
        <f t="shared" ref="AG215:AG278" si="78">IF(AF215=$Q$3, AE215, "-")</f>
        <v>-</v>
      </c>
      <c r="AH215" s="609" t="str">
        <f t="shared" ref="AH215:AH278" si="79">IF(AF215=$R$3, AE215, "-")</f>
        <v>-</v>
      </c>
      <c r="AI215" s="609" t="str">
        <f t="shared" ref="AI215:AI278" si="80">IF(AF215=$S$3, AE215, "-")</f>
        <v>-</v>
      </c>
      <c r="AJ215" s="609" t="str">
        <f t="shared" ref="AJ215:AJ278" si="81">IF(AF215=$T$3, AE215, "-")</f>
        <v>-</v>
      </c>
      <c r="AM215" s="452"/>
      <c r="AN215" s="452"/>
      <c r="AO215" s="452"/>
      <c r="AP215" s="452"/>
      <c r="AQ215" s="452"/>
      <c r="AR215" s="452"/>
      <c r="AS215" s="452"/>
      <c r="AT215" s="452"/>
      <c r="AV215" s="453"/>
      <c r="AW215" s="454"/>
      <c r="AX215" s="455"/>
      <c r="AY215" s="455"/>
      <c r="AZ215" s="456"/>
      <c r="BB215" s="74">
        <f t="shared" si="71"/>
        <v>0</v>
      </c>
      <c r="BC215" s="11">
        <f t="shared" si="72"/>
        <v>0</v>
      </c>
      <c r="BF215" s="324"/>
      <c r="BH215" s="74">
        <f t="shared" si="73"/>
        <v>0</v>
      </c>
      <c r="BI215" s="313">
        <f t="shared" si="74"/>
        <v>0</v>
      </c>
      <c r="BL215" s="313"/>
      <c r="BQ215" s="11"/>
      <c r="BR215" s="11"/>
      <c r="BS215" s="11"/>
      <c r="BT215" s="11"/>
      <c r="CA215" s="314"/>
      <c r="CB215" s="315"/>
      <c r="CC215" s="316"/>
    </row>
    <row r="216" spans="2:83" x14ac:dyDescent="0.25">
      <c r="B216" s="129"/>
      <c r="C216" s="87"/>
      <c r="O216" s="89"/>
      <c r="P216" s="55"/>
      <c r="Q216" s="87"/>
      <c r="R216" s="78" t="s">
        <v>14</v>
      </c>
      <c r="S216" s="87"/>
      <c r="T216" s="78" t="s">
        <v>45</v>
      </c>
      <c r="U216" s="608" t="str">
        <f t="shared" si="70"/>
        <v>-</v>
      </c>
      <c r="V216" s="609" t="str">
        <f t="shared" si="66"/>
        <v>-</v>
      </c>
      <c r="W216" s="609" t="str">
        <f t="shared" si="67"/>
        <v>-</v>
      </c>
      <c r="X216" s="609" t="str">
        <f t="shared" si="68"/>
        <v>-</v>
      </c>
      <c r="Y216" s="609" t="str">
        <f t="shared" si="69"/>
        <v>-</v>
      </c>
      <c r="AD216" s="615" t="str">
        <f t="shared" si="75"/>
        <v>-</v>
      </c>
      <c r="AE216" s="73" t="str">
        <f t="shared" si="76"/>
        <v>-</v>
      </c>
      <c r="AF216" s="608" t="str">
        <f t="shared" si="77"/>
        <v>-</v>
      </c>
      <c r="AG216" s="609" t="str">
        <f t="shared" si="78"/>
        <v>-</v>
      </c>
      <c r="AH216" s="609" t="str">
        <f t="shared" si="79"/>
        <v>-</v>
      </c>
      <c r="AI216" s="609" t="str">
        <f t="shared" si="80"/>
        <v>-</v>
      </c>
      <c r="AJ216" s="609" t="str">
        <f t="shared" si="81"/>
        <v>-</v>
      </c>
      <c r="AM216" s="452"/>
      <c r="AN216" s="452"/>
      <c r="AO216" s="452"/>
      <c r="AP216" s="452"/>
      <c r="AQ216" s="452"/>
      <c r="AR216" s="452"/>
      <c r="AS216" s="452"/>
      <c r="AT216" s="452"/>
      <c r="AV216" s="453"/>
      <c r="AW216" s="454"/>
      <c r="AX216" s="455"/>
      <c r="AY216" s="455"/>
      <c r="AZ216" s="456"/>
      <c r="BB216" s="74">
        <f t="shared" si="71"/>
        <v>0</v>
      </c>
      <c r="BC216" s="11">
        <f t="shared" si="72"/>
        <v>0</v>
      </c>
      <c r="BF216" s="324"/>
      <c r="BH216" s="74">
        <f t="shared" si="73"/>
        <v>0</v>
      </c>
      <c r="BI216" s="313">
        <f t="shared" si="74"/>
        <v>0</v>
      </c>
      <c r="BL216" s="313"/>
      <c r="BQ216" s="11"/>
      <c r="BR216" s="11"/>
      <c r="BS216" s="11"/>
      <c r="BT216" s="11"/>
      <c r="CA216" s="314"/>
      <c r="CB216" s="315"/>
      <c r="CC216" s="316"/>
    </row>
    <row r="217" spans="2:83" x14ac:dyDescent="0.25">
      <c r="B217" s="129"/>
      <c r="C217" s="87"/>
      <c r="O217" s="89"/>
      <c r="P217" s="55"/>
      <c r="Q217" s="87"/>
      <c r="R217" s="78" t="s">
        <v>14</v>
      </c>
      <c r="S217" s="87"/>
      <c r="T217" s="78" t="s">
        <v>45</v>
      </c>
      <c r="U217" s="608" t="str">
        <f t="shared" si="70"/>
        <v>-</v>
      </c>
      <c r="V217" s="609" t="str">
        <f t="shared" si="66"/>
        <v>-</v>
      </c>
      <c r="W217" s="609" t="str">
        <f t="shared" si="67"/>
        <v>-</v>
      </c>
      <c r="X217" s="609" t="str">
        <f t="shared" si="68"/>
        <v>-</v>
      </c>
      <c r="Y217" s="609" t="str">
        <f t="shared" si="69"/>
        <v>-</v>
      </c>
      <c r="AD217" s="615" t="str">
        <f t="shared" si="75"/>
        <v>-</v>
      </c>
      <c r="AE217" s="73" t="str">
        <f t="shared" si="76"/>
        <v>-</v>
      </c>
      <c r="AF217" s="608" t="str">
        <f t="shared" si="77"/>
        <v>-</v>
      </c>
      <c r="AG217" s="609" t="str">
        <f t="shared" si="78"/>
        <v>-</v>
      </c>
      <c r="AH217" s="609" t="str">
        <f t="shared" si="79"/>
        <v>-</v>
      </c>
      <c r="AI217" s="609" t="str">
        <f t="shared" si="80"/>
        <v>-</v>
      </c>
      <c r="AJ217" s="609" t="str">
        <f t="shared" si="81"/>
        <v>-</v>
      </c>
      <c r="AM217" s="452"/>
      <c r="AN217" s="452"/>
      <c r="AO217" s="452"/>
      <c r="AP217" s="452"/>
      <c r="AQ217" s="452"/>
      <c r="AR217" s="452"/>
      <c r="AS217" s="452"/>
      <c r="AT217" s="452"/>
      <c r="AV217" s="453"/>
      <c r="AW217" s="454"/>
      <c r="AX217" s="455"/>
      <c r="AY217" s="455"/>
      <c r="AZ217" s="456"/>
      <c r="BB217" s="74">
        <f t="shared" si="71"/>
        <v>0</v>
      </c>
      <c r="BC217" s="11">
        <f t="shared" si="72"/>
        <v>0</v>
      </c>
      <c r="BF217" s="324"/>
      <c r="BH217" s="74">
        <f t="shared" si="73"/>
        <v>0</v>
      </c>
      <c r="BI217" s="313">
        <f t="shared" si="74"/>
        <v>0</v>
      </c>
      <c r="BL217" s="313"/>
      <c r="BQ217" s="11"/>
      <c r="BR217" s="11"/>
      <c r="BS217" s="11"/>
      <c r="BT217" s="11"/>
      <c r="CA217" s="314"/>
      <c r="CB217" s="315"/>
      <c r="CC217" s="316"/>
    </row>
    <row r="218" spans="2:83" x14ac:dyDescent="0.25">
      <c r="B218" s="129"/>
      <c r="C218" s="87"/>
      <c r="O218" s="89"/>
      <c r="P218" s="55"/>
      <c r="Q218" s="87"/>
      <c r="R218" s="78" t="s">
        <v>14</v>
      </c>
      <c r="S218" s="87"/>
      <c r="T218" s="78" t="s">
        <v>45</v>
      </c>
      <c r="U218" s="608" t="str">
        <f t="shared" si="70"/>
        <v>-</v>
      </c>
      <c r="V218" s="609" t="str">
        <f t="shared" si="66"/>
        <v>-</v>
      </c>
      <c r="W218" s="609" t="str">
        <f t="shared" si="67"/>
        <v>-</v>
      </c>
      <c r="X218" s="609" t="str">
        <f t="shared" si="68"/>
        <v>-</v>
      </c>
      <c r="Y218" s="609" t="str">
        <f t="shared" si="69"/>
        <v>-</v>
      </c>
      <c r="AD218" s="615" t="str">
        <f t="shared" si="75"/>
        <v>-</v>
      </c>
      <c r="AE218" s="73" t="str">
        <f t="shared" si="76"/>
        <v>-</v>
      </c>
      <c r="AF218" s="608" t="str">
        <f t="shared" si="77"/>
        <v>-</v>
      </c>
      <c r="AG218" s="609" t="str">
        <f t="shared" si="78"/>
        <v>-</v>
      </c>
      <c r="AH218" s="609" t="str">
        <f t="shared" si="79"/>
        <v>-</v>
      </c>
      <c r="AI218" s="609" t="str">
        <f t="shared" si="80"/>
        <v>-</v>
      </c>
      <c r="AJ218" s="609" t="str">
        <f t="shared" si="81"/>
        <v>-</v>
      </c>
      <c r="AM218" s="452"/>
      <c r="AN218" s="452"/>
      <c r="AO218" s="452"/>
      <c r="AP218" s="452"/>
      <c r="AQ218" s="452"/>
      <c r="AR218" s="452"/>
      <c r="AS218" s="452"/>
      <c r="AT218" s="452"/>
      <c r="AV218" s="453"/>
      <c r="AW218" s="454"/>
      <c r="AX218" s="455"/>
      <c r="AY218" s="455"/>
      <c r="AZ218" s="456"/>
      <c r="BB218" s="74">
        <f t="shared" si="71"/>
        <v>0</v>
      </c>
      <c r="BC218" s="11">
        <f t="shared" si="72"/>
        <v>0</v>
      </c>
      <c r="BF218" s="324"/>
      <c r="BH218" s="74">
        <f t="shared" si="73"/>
        <v>0</v>
      </c>
      <c r="BI218" s="313">
        <f t="shared" si="74"/>
        <v>0</v>
      </c>
      <c r="BL218" s="313"/>
      <c r="BQ218" s="11"/>
      <c r="BR218" s="11"/>
      <c r="BS218" s="11"/>
      <c r="BT218" s="11"/>
      <c r="CA218" s="314"/>
      <c r="CB218" s="315"/>
      <c r="CC218" s="316"/>
    </row>
    <row r="219" spans="2:83" x14ac:dyDescent="0.25">
      <c r="B219" s="129"/>
      <c r="C219" s="87"/>
      <c r="O219" s="89"/>
      <c r="P219" s="55"/>
      <c r="Q219" s="87"/>
      <c r="R219" s="78" t="s">
        <v>14</v>
      </c>
      <c r="S219" s="87"/>
      <c r="T219" s="78" t="s">
        <v>45</v>
      </c>
      <c r="U219" s="608" t="str">
        <f t="shared" si="70"/>
        <v>-</v>
      </c>
      <c r="V219" s="609" t="str">
        <f t="shared" ref="V219:V282" si="82">IF(U219=$Q$13, S219, "-")</f>
        <v>-</v>
      </c>
      <c r="W219" s="609" t="str">
        <f t="shared" ref="W219:W282" si="83">IF(U219=$R$13, S219, "-")</f>
        <v>-</v>
      </c>
      <c r="X219" s="609" t="str">
        <f t="shared" ref="X219:X282" si="84">IF(U219=$S$13, S219, "-")</f>
        <v>-</v>
      </c>
      <c r="Y219" s="609" t="str">
        <f t="shared" ref="Y219:Y282" si="85">IF(U219=$T$13, S219, "-")</f>
        <v>-</v>
      </c>
      <c r="AD219" s="615" t="str">
        <f t="shared" si="75"/>
        <v>-</v>
      </c>
      <c r="AE219" s="73" t="str">
        <f t="shared" si="76"/>
        <v>-</v>
      </c>
      <c r="AF219" s="608" t="str">
        <f t="shared" si="77"/>
        <v>-</v>
      </c>
      <c r="AG219" s="609" t="str">
        <f t="shared" si="78"/>
        <v>-</v>
      </c>
      <c r="AH219" s="609" t="str">
        <f t="shared" si="79"/>
        <v>-</v>
      </c>
      <c r="AI219" s="609" t="str">
        <f t="shared" si="80"/>
        <v>-</v>
      </c>
      <c r="AJ219" s="609" t="str">
        <f t="shared" si="81"/>
        <v>-</v>
      </c>
      <c r="AM219" s="452"/>
      <c r="AN219" s="452"/>
      <c r="AO219" s="452"/>
      <c r="AP219" s="452"/>
      <c r="AQ219" s="452"/>
      <c r="AR219" s="452"/>
      <c r="AS219" s="452"/>
      <c r="AT219" s="452"/>
      <c r="AV219" s="453"/>
      <c r="AW219" s="454"/>
      <c r="AX219" s="455"/>
      <c r="AY219" s="455"/>
      <c r="AZ219" s="456"/>
      <c r="BB219" s="74">
        <f t="shared" si="71"/>
        <v>0</v>
      </c>
      <c r="BC219" s="11">
        <f t="shared" si="72"/>
        <v>0</v>
      </c>
      <c r="BF219" s="324"/>
      <c r="BH219" s="74">
        <f t="shared" si="73"/>
        <v>0</v>
      </c>
      <c r="BI219" s="313">
        <f t="shared" si="74"/>
        <v>0</v>
      </c>
      <c r="BL219" s="313"/>
      <c r="BQ219" s="11"/>
      <c r="BR219" s="11"/>
      <c r="BS219" s="11"/>
      <c r="BT219" s="11"/>
      <c r="CA219" s="314"/>
      <c r="CB219" s="315"/>
      <c r="CC219" s="316"/>
    </row>
    <row r="220" spans="2:83" x14ac:dyDescent="0.25">
      <c r="B220" s="129"/>
      <c r="C220" s="87"/>
      <c r="O220" s="89"/>
      <c r="P220" s="55"/>
      <c r="Q220" s="87"/>
      <c r="R220" s="78" t="s">
        <v>14</v>
      </c>
      <c r="S220" s="87"/>
      <c r="T220" s="78" t="s">
        <v>45</v>
      </c>
      <c r="U220" s="608" t="str">
        <f t="shared" ref="U220:U283" si="86">IF(ISNUMBER(S220), HOUR(P220), "-")</f>
        <v>-</v>
      </c>
      <c r="V220" s="609" t="str">
        <f t="shared" si="82"/>
        <v>-</v>
      </c>
      <c r="W220" s="609" t="str">
        <f t="shared" si="83"/>
        <v>-</v>
      </c>
      <c r="X220" s="609" t="str">
        <f t="shared" si="84"/>
        <v>-</v>
      </c>
      <c r="Y220" s="609" t="str">
        <f t="shared" si="85"/>
        <v>-</v>
      </c>
      <c r="AD220" s="615" t="str">
        <f t="shared" si="75"/>
        <v>-</v>
      </c>
      <c r="AE220" s="73" t="str">
        <f t="shared" si="76"/>
        <v>-</v>
      </c>
      <c r="AF220" s="608" t="str">
        <f t="shared" si="77"/>
        <v>-</v>
      </c>
      <c r="AG220" s="609" t="str">
        <f t="shared" si="78"/>
        <v>-</v>
      </c>
      <c r="AH220" s="609" t="str">
        <f t="shared" si="79"/>
        <v>-</v>
      </c>
      <c r="AI220" s="609" t="str">
        <f t="shared" si="80"/>
        <v>-</v>
      </c>
      <c r="AJ220" s="609" t="str">
        <f t="shared" si="81"/>
        <v>-</v>
      </c>
      <c r="AM220" s="452"/>
      <c r="AN220" s="452"/>
      <c r="AO220" s="452"/>
      <c r="AP220" s="452"/>
      <c r="AQ220" s="452"/>
      <c r="AR220" s="452"/>
      <c r="AS220" s="452"/>
      <c r="AT220" s="452"/>
      <c r="AV220" s="453"/>
      <c r="AW220" s="454"/>
      <c r="AX220" s="455"/>
      <c r="AY220" s="455"/>
      <c r="AZ220" s="456"/>
      <c r="BB220" s="74">
        <f t="shared" si="71"/>
        <v>0</v>
      </c>
      <c r="BC220" s="11">
        <f t="shared" si="72"/>
        <v>0</v>
      </c>
      <c r="BF220" s="324"/>
      <c r="BH220" s="74">
        <f t="shared" si="73"/>
        <v>0</v>
      </c>
      <c r="BI220" s="313">
        <f t="shared" si="74"/>
        <v>0</v>
      </c>
      <c r="BL220" s="313"/>
      <c r="BQ220" s="11"/>
      <c r="BR220" s="11"/>
      <c r="BS220" s="11"/>
      <c r="BT220" s="11"/>
      <c r="CA220" s="314"/>
      <c r="CB220" s="315"/>
      <c r="CC220" s="316"/>
    </row>
    <row r="221" spans="2:83" x14ac:dyDescent="0.25">
      <c r="B221" s="129"/>
      <c r="C221" s="87"/>
      <c r="O221" s="89"/>
      <c r="P221" s="55"/>
      <c r="Q221" s="87"/>
      <c r="R221" s="78" t="s">
        <v>14</v>
      </c>
      <c r="S221" s="87"/>
      <c r="T221" s="78" t="s">
        <v>45</v>
      </c>
      <c r="U221" s="608" t="str">
        <f t="shared" si="86"/>
        <v>-</v>
      </c>
      <c r="V221" s="609" t="str">
        <f t="shared" si="82"/>
        <v>-</v>
      </c>
      <c r="W221" s="609" t="str">
        <f t="shared" si="83"/>
        <v>-</v>
      </c>
      <c r="X221" s="609" t="str">
        <f t="shared" si="84"/>
        <v>-</v>
      </c>
      <c r="Y221" s="609" t="str">
        <f t="shared" si="85"/>
        <v>-</v>
      </c>
      <c r="AD221" s="615" t="str">
        <f t="shared" si="75"/>
        <v>-</v>
      </c>
      <c r="AE221" s="73" t="str">
        <f t="shared" si="76"/>
        <v>-</v>
      </c>
      <c r="AF221" s="608" t="str">
        <f t="shared" si="77"/>
        <v>-</v>
      </c>
      <c r="AG221" s="609" t="str">
        <f t="shared" si="78"/>
        <v>-</v>
      </c>
      <c r="AH221" s="609" t="str">
        <f t="shared" si="79"/>
        <v>-</v>
      </c>
      <c r="AI221" s="609" t="str">
        <f t="shared" si="80"/>
        <v>-</v>
      </c>
      <c r="AJ221" s="609" t="str">
        <f t="shared" si="81"/>
        <v>-</v>
      </c>
      <c r="AM221" s="452"/>
      <c r="AN221" s="452"/>
      <c r="AO221" s="452"/>
      <c r="AP221" s="452"/>
      <c r="AQ221" s="452"/>
      <c r="AR221" s="452"/>
      <c r="AS221" s="452"/>
      <c r="AT221" s="452"/>
      <c r="AV221" s="453"/>
      <c r="AW221" s="454"/>
      <c r="AX221" s="455"/>
      <c r="AY221" s="455"/>
      <c r="AZ221" s="456"/>
      <c r="BB221" s="74">
        <f t="shared" si="71"/>
        <v>0</v>
      </c>
      <c r="BC221" s="11">
        <f t="shared" si="72"/>
        <v>0</v>
      </c>
      <c r="BF221" s="324"/>
      <c r="BH221" s="74">
        <f t="shared" si="73"/>
        <v>0</v>
      </c>
      <c r="BI221" s="313">
        <f t="shared" si="74"/>
        <v>0</v>
      </c>
      <c r="BL221" s="313"/>
      <c r="BQ221" s="11"/>
      <c r="BR221" s="11"/>
      <c r="BS221" s="11"/>
      <c r="BT221" s="11"/>
      <c r="CA221" s="314"/>
      <c r="CB221" s="315"/>
      <c r="CC221" s="316"/>
    </row>
    <row r="222" spans="2:83" x14ac:dyDescent="0.25">
      <c r="B222" s="129"/>
      <c r="C222" s="87"/>
      <c r="O222" s="89"/>
      <c r="P222" s="55"/>
      <c r="Q222" s="87"/>
      <c r="R222" s="78" t="s">
        <v>14</v>
      </c>
      <c r="S222" s="87"/>
      <c r="T222" s="78" t="s">
        <v>45</v>
      </c>
      <c r="U222" s="608" t="str">
        <f t="shared" si="86"/>
        <v>-</v>
      </c>
      <c r="V222" s="609" t="str">
        <f t="shared" si="82"/>
        <v>-</v>
      </c>
      <c r="W222" s="609" t="str">
        <f t="shared" si="83"/>
        <v>-</v>
      </c>
      <c r="X222" s="609" t="str">
        <f t="shared" si="84"/>
        <v>-</v>
      </c>
      <c r="Y222" s="609" t="str">
        <f t="shared" si="85"/>
        <v>-</v>
      </c>
      <c r="AD222" s="615" t="str">
        <f t="shared" si="75"/>
        <v>-</v>
      </c>
      <c r="AE222" s="73" t="str">
        <f t="shared" si="76"/>
        <v>-</v>
      </c>
      <c r="AF222" s="608" t="str">
        <f t="shared" si="77"/>
        <v>-</v>
      </c>
      <c r="AG222" s="609" t="str">
        <f t="shared" si="78"/>
        <v>-</v>
      </c>
      <c r="AH222" s="609" t="str">
        <f t="shared" si="79"/>
        <v>-</v>
      </c>
      <c r="AI222" s="609" t="str">
        <f t="shared" si="80"/>
        <v>-</v>
      </c>
      <c r="AJ222" s="609" t="str">
        <f t="shared" si="81"/>
        <v>-</v>
      </c>
      <c r="AM222" s="452"/>
      <c r="AN222" s="452"/>
      <c r="AO222" s="452"/>
      <c r="AP222" s="452"/>
      <c r="AQ222" s="452"/>
      <c r="AR222" s="452"/>
      <c r="AS222" s="452"/>
      <c r="AT222" s="452"/>
      <c r="AV222" s="453"/>
      <c r="AW222" s="454"/>
      <c r="AX222" s="455"/>
      <c r="AY222" s="455"/>
      <c r="AZ222" s="456"/>
      <c r="BB222" s="74">
        <f t="shared" si="71"/>
        <v>0</v>
      </c>
      <c r="BC222" s="11">
        <f t="shared" si="72"/>
        <v>0</v>
      </c>
      <c r="BF222" s="324"/>
      <c r="BH222" s="74">
        <f t="shared" si="73"/>
        <v>0</v>
      </c>
      <c r="BI222" s="313">
        <f t="shared" si="74"/>
        <v>0</v>
      </c>
      <c r="BL222" s="313"/>
      <c r="BQ222" s="11"/>
      <c r="BR222" s="11"/>
      <c r="BS222" s="11"/>
      <c r="BT222" s="11"/>
      <c r="CA222" s="314"/>
      <c r="CB222" s="315"/>
      <c r="CC222" s="316"/>
    </row>
    <row r="223" spans="2:83" x14ac:dyDescent="0.25">
      <c r="B223" s="129"/>
      <c r="C223" s="87"/>
      <c r="O223" s="89"/>
      <c r="P223" s="55"/>
      <c r="Q223" s="87"/>
      <c r="R223" s="78" t="s">
        <v>14</v>
      </c>
      <c r="S223" s="87"/>
      <c r="T223" s="78" t="s">
        <v>45</v>
      </c>
      <c r="U223" s="608" t="str">
        <f t="shared" si="86"/>
        <v>-</v>
      </c>
      <c r="V223" s="609" t="str">
        <f t="shared" si="82"/>
        <v>-</v>
      </c>
      <c r="W223" s="609" t="str">
        <f t="shared" si="83"/>
        <v>-</v>
      </c>
      <c r="X223" s="609" t="str">
        <f t="shared" si="84"/>
        <v>-</v>
      </c>
      <c r="Y223" s="609" t="str">
        <f t="shared" si="85"/>
        <v>-</v>
      </c>
      <c r="AD223" s="615" t="str">
        <f t="shared" si="75"/>
        <v>-</v>
      </c>
      <c r="AE223" s="73" t="str">
        <f t="shared" si="76"/>
        <v>-</v>
      </c>
      <c r="AF223" s="608" t="str">
        <f t="shared" si="77"/>
        <v>-</v>
      </c>
      <c r="AG223" s="609" t="str">
        <f t="shared" si="78"/>
        <v>-</v>
      </c>
      <c r="AH223" s="609" t="str">
        <f t="shared" si="79"/>
        <v>-</v>
      </c>
      <c r="AI223" s="609" t="str">
        <f t="shared" si="80"/>
        <v>-</v>
      </c>
      <c r="AJ223" s="609" t="str">
        <f t="shared" si="81"/>
        <v>-</v>
      </c>
      <c r="AM223" s="452"/>
      <c r="AN223" s="452"/>
      <c r="AO223" s="452"/>
      <c r="AP223" s="452"/>
      <c r="AQ223" s="452"/>
      <c r="AR223" s="452"/>
      <c r="AS223" s="452"/>
      <c r="AT223" s="452"/>
      <c r="AV223" s="453"/>
      <c r="AW223" s="454"/>
      <c r="AX223" s="455"/>
      <c r="AY223" s="455"/>
      <c r="AZ223" s="456"/>
      <c r="BB223" s="74">
        <f t="shared" si="71"/>
        <v>0</v>
      </c>
      <c r="BC223" s="11">
        <f t="shared" si="72"/>
        <v>0</v>
      </c>
      <c r="BF223" s="324"/>
      <c r="BH223" s="74">
        <f t="shared" si="73"/>
        <v>0</v>
      </c>
      <c r="BI223" s="313">
        <f t="shared" si="74"/>
        <v>0</v>
      </c>
      <c r="BL223" s="313"/>
      <c r="BQ223" s="11"/>
      <c r="BR223" s="11"/>
      <c r="BS223" s="11"/>
      <c r="BT223" s="11"/>
      <c r="CA223" s="314"/>
      <c r="CB223" s="315"/>
      <c r="CC223" s="316"/>
    </row>
    <row r="224" spans="2:83" x14ac:dyDescent="0.25">
      <c r="B224" s="129"/>
      <c r="C224" s="87"/>
      <c r="O224" s="89"/>
      <c r="P224" s="55"/>
      <c r="Q224" s="87"/>
      <c r="R224" s="78" t="s">
        <v>14</v>
      </c>
      <c r="S224" s="87"/>
      <c r="T224" s="78" t="s">
        <v>45</v>
      </c>
      <c r="U224" s="608" t="str">
        <f t="shared" si="86"/>
        <v>-</v>
      </c>
      <c r="V224" s="609" t="str">
        <f t="shared" si="82"/>
        <v>-</v>
      </c>
      <c r="W224" s="609" t="str">
        <f t="shared" si="83"/>
        <v>-</v>
      </c>
      <c r="X224" s="609" t="str">
        <f t="shared" si="84"/>
        <v>-</v>
      </c>
      <c r="Y224" s="609" t="str">
        <f t="shared" si="85"/>
        <v>-</v>
      </c>
      <c r="AD224" s="615" t="str">
        <f t="shared" si="75"/>
        <v>-</v>
      </c>
      <c r="AE224" s="73" t="str">
        <f t="shared" si="76"/>
        <v>-</v>
      </c>
      <c r="AF224" s="608" t="str">
        <f t="shared" si="77"/>
        <v>-</v>
      </c>
      <c r="AG224" s="609" t="str">
        <f t="shared" si="78"/>
        <v>-</v>
      </c>
      <c r="AH224" s="609" t="str">
        <f t="shared" si="79"/>
        <v>-</v>
      </c>
      <c r="AI224" s="609" t="str">
        <f t="shared" si="80"/>
        <v>-</v>
      </c>
      <c r="AJ224" s="609" t="str">
        <f t="shared" si="81"/>
        <v>-</v>
      </c>
      <c r="AM224" s="452"/>
      <c r="AN224" s="452"/>
      <c r="AO224" s="452"/>
      <c r="AP224" s="452"/>
      <c r="AQ224" s="452"/>
      <c r="AR224" s="452"/>
      <c r="AS224" s="452"/>
      <c r="AT224" s="452"/>
      <c r="AV224" s="453"/>
      <c r="AW224" s="454"/>
      <c r="AX224" s="455"/>
      <c r="AY224" s="455"/>
      <c r="AZ224" s="456"/>
      <c r="BB224" s="74">
        <f t="shared" si="71"/>
        <v>0</v>
      </c>
      <c r="BC224" s="11">
        <f t="shared" si="72"/>
        <v>0</v>
      </c>
      <c r="BF224" s="324"/>
      <c r="BH224" s="74">
        <f t="shared" si="73"/>
        <v>0</v>
      </c>
      <c r="BI224" s="313">
        <f t="shared" si="74"/>
        <v>0</v>
      </c>
      <c r="BL224" s="313"/>
      <c r="BQ224" s="11"/>
      <c r="BR224" s="11"/>
      <c r="BS224" s="11"/>
      <c r="BT224" s="11"/>
      <c r="CA224" s="314"/>
      <c r="CB224" s="315"/>
      <c r="CC224" s="316"/>
    </row>
    <row r="225" spans="2:81" x14ac:dyDescent="0.25">
      <c r="B225" s="129"/>
      <c r="C225" s="87"/>
      <c r="O225" s="89"/>
      <c r="P225" s="55"/>
      <c r="Q225" s="87"/>
      <c r="R225" s="78" t="s">
        <v>14</v>
      </c>
      <c r="S225" s="87"/>
      <c r="T225" s="78" t="s">
        <v>45</v>
      </c>
      <c r="U225" s="608" t="str">
        <f t="shared" si="86"/>
        <v>-</v>
      </c>
      <c r="V225" s="609" t="str">
        <f t="shared" si="82"/>
        <v>-</v>
      </c>
      <c r="W225" s="609" t="str">
        <f t="shared" si="83"/>
        <v>-</v>
      </c>
      <c r="X225" s="609" t="str">
        <f t="shared" si="84"/>
        <v>-</v>
      </c>
      <c r="Y225" s="609" t="str">
        <f t="shared" si="85"/>
        <v>-</v>
      </c>
      <c r="AD225" s="615" t="str">
        <f t="shared" si="75"/>
        <v>-</v>
      </c>
      <c r="AE225" s="73" t="str">
        <f t="shared" si="76"/>
        <v>-</v>
      </c>
      <c r="AF225" s="608" t="str">
        <f t="shared" si="77"/>
        <v>-</v>
      </c>
      <c r="AG225" s="609" t="str">
        <f t="shared" si="78"/>
        <v>-</v>
      </c>
      <c r="AH225" s="609" t="str">
        <f t="shared" si="79"/>
        <v>-</v>
      </c>
      <c r="AI225" s="609" t="str">
        <f t="shared" si="80"/>
        <v>-</v>
      </c>
      <c r="AJ225" s="609" t="str">
        <f t="shared" si="81"/>
        <v>-</v>
      </c>
      <c r="AM225" s="452"/>
      <c r="AN225" s="452"/>
      <c r="AO225" s="452"/>
      <c r="AP225" s="452"/>
      <c r="AQ225" s="452"/>
      <c r="AR225" s="452"/>
      <c r="AS225" s="452"/>
      <c r="AT225" s="452"/>
      <c r="AV225" s="453"/>
      <c r="AW225" s="454"/>
      <c r="AX225" s="455"/>
      <c r="AY225" s="455"/>
      <c r="AZ225" s="456"/>
      <c r="BB225" s="74">
        <f t="shared" si="71"/>
        <v>0</v>
      </c>
      <c r="BC225" s="11">
        <f t="shared" si="72"/>
        <v>0</v>
      </c>
      <c r="BF225" s="324"/>
      <c r="BH225" s="74">
        <f t="shared" si="73"/>
        <v>0</v>
      </c>
      <c r="BI225" s="313">
        <f t="shared" si="74"/>
        <v>0</v>
      </c>
      <c r="BL225" s="313"/>
      <c r="BQ225" s="11"/>
      <c r="BR225" s="11"/>
      <c r="BS225" s="11"/>
      <c r="BT225" s="11"/>
      <c r="CA225" s="314"/>
      <c r="CB225" s="315"/>
      <c r="CC225" s="316"/>
    </row>
    <row r="226" spans="2:81" x14ac:dyDescent="0.25">
      <c r="B226" s="129"/>
      <c r="C226" s="87"/>
      <c r="O226" s="89"/>
      <c r="P226" s="55"/>
      <c r="Q226" s="87"/>
      <c r="R226" s="78" t="s">
        <v>14</v>
      </c>
      <c r="S226" s="87"/>
      <c r="T226" s="78" t="s">
        <v>45</v>
      </c>
      <c r="U226" s="608" t="str">
        <f t="shared" si="86"/>
        <v>-</v>
      </c>
      <c r="V226" s="609" t="str">
        <f t="shared" si="82"/>
        <v>-</v>
      </c>
      <c r="W226" s="609" t="str">
        <f t="shared" si="83"/>
        <v>-</v>
      </c>
      <c r="X226" s="609" t="str">
        <f t="shared" si="84"/>
        <v>-</v>
      </c>
      <c r="Y226" s="609" t="str">
        <f t="shared" si="85"/>
        <v>-</v>
      </c>
      <c r="AD226" s="615" t="str">
        <f t="shared" si="75"/>
        <v>-</v>
      </c>
      <c r="AE226" s="73" t="str">
        <f t="shared" si="76"/>
        <v>-</v>
      </c>
      <c r="AF226" s="608" t="str">
        <f t="shared" si="77"/>
        <v>-</v>
      </c>
      <c r="AG226" s="609" t="str">
        <f t="shared" si="78"/>
        <v>-</v>
      </c>
      <c r="AH226" s="609" t="str">
        <f t="shared" si="79"/>
        <v>-</v>
      </c>
      <c r="AI226" s="609" t="str">
        <f t="shared" si="80"/>
        <v>-</v>
      </c>
      <c r="AJ226" s="609" t="str">
        <f t="shared" si="81"/>
        <v>-</v>
      </c>
      <c r="AM226" s="452"/>
      <c r="AN226" s="452"/>
      <c r="AO226" s="452"/>
      <c r="AP226" s="452"/>
      <c r="AQ226" s="452"/>
      <c r="AR226" s="452"/>
      <c r="AS226" s="452"/>
      <c r="AT226" s="452"/>
      <c r="AV226" s="453"/>
      <c r="AW226" s="454"/>
      <c r="AX226" s="455"/>
      <c r="AY226" s="455"/>
      <c r="AZ226" s="456"/>
      <c r="BB226" s="74">
        <f t="shared" si="71"/>
        <v>0</v>
      </c>
      <c r="BC226" s="11">
        <f t="shared" si="72"/>
        <v>0</v>
      </c>
      <c r="BF226" s="324"/>
      <c r="BH226" s="74">
        <f t="shared" si="73"/>
        <v>0</v>
      </c>
      <c r="BI226" s="313">
        <f t="shared" si="74"/>
        <v>0</v>
      </c>
      <c r="BL226" s="313"/>
      <c r="BQ226" s="11"/>
      <c r="BR226" s="11"/>
      <c r="BS226" s="11"/>
      <c r="BT226" s="11"/>
      <c r="CA226" s="314"/>
      <c r="CB226" s="315"/>
      <c r="CC226" s="316"/>
    </row>
    <row r="227" spans="2:81" x14ac:dyDescent="0.25">
      <c r="B227" s="129"/>
      <c r="C227" s="87"/>
      <c r="O227" s="89"/>
      <c r="P227" s="55"/>
      <c r="Q227" s="87"/>
      <c r="R227" s="78" t="s">
        <v>14</v>
      </c>
      <c r="S227" s="87"/>
      <c r="T227" s="78" t="s">
        <v>45</v>
      </c>
      <c r="U227" s="608" t="str">
        <f t="shared" si="86"/>
        <v>-</v>
      </c>
      <c r="V227" s="609" t="str">
        <f t="shared" si="82"/>
        <v>-</v>
      </c>
      <c r="W227" s="609" t="str">
        <f t="shared" si="83"/>
        <v>-</v>
      </c>
      <c r="X227" s="609" t="str">
        <f t="shared" si="84"/>
        <v>-</v>
      </c>
      <c r="Y227" s="609" t="str">
        <f t="shared" si="85"/>
        <v>-</v>
      </c>
      <c r="AD227" s="615" t="str">
        <f t="shared" si="75"/>
        <v>-</v>
      </c>
      <c r="AE227" s="73" t="str">
        <f t="shared" si="76"/>
        <v>-</v>
      </c>
      <c r="AF227" s="608" t="str">
        <f t="shared" si="77"/>
        <v>-</v>
      </c>
      <c r="AG227" s="609" t="str">
        <f t="shared" si="78"/>
        <v>-</v>
      </c>
      <c r="AH227" s="609" t="str">
        <f t="shared" si="79"/>
        <v>-</v>
      </c>
      <c r="AI227" s="609" t="str">
        <f t="shared" si="80"/>
        <v>-</v>
      </c>
      <c r="AJ227" s="609" t="str">
        <f t="shared" si="81"/>
        <v>-</v>
      </c>
      <c r="AM227" s="452"/>
      <c r="AN227" s="452"/>
      <c r="AO227" s="452"/>
      <c r="AP227" s="452"/>
      <c r="AQ227" s="452"/>
      <c r="AR227" s="452"/>
      <c r="AS227" s="452"/>
      <c r="AT227" s="452"/>
      <c r="AV227" s="453"/>
      <c r="AW227" s="454"/>
      <c r="AX227" s="455"/>
      <c r="AY227" s="455"/>
      <c r="AZ227" s="456"/>
      <c r="BB227" s="74">
        <f t="shared" si="71"/>
        <v>0</v>
      </c>
      <c r="BC227" s="11">
        <f t="shared" si="72"/>
        <v>0</v>
      </c>
      <c r="BF227" s="324"/>
      <c r="BH227" s="74">
        <f t="shared" si="73"/>
        <v>0</v>
      </c>
      <c r="BI227" s="313">
        <f t="shared" si="74"/>
        <v>0</v>
      </c>
      <c r="BL227" s="313"/>
      <c r="BQ227" s="11"/>
      <c r="BR227" s="11"/>
      <c r="BS227" s="11"/>
      <c r="BT227" s="11"/>
      <c r="CA227" s="314"/>
      <c r="CB227" s="315"/>
      <c r="CC227" s="316"/>
    </row>
    <row r="228" spans="2:81" x14ac:dyDescent="0.25">
      <c r="B228" s="129"/>
      <c r="C228" s="87"/>
      <c r="O228" s="89"/>
      <c r="P228" s="55"/>
      <c r="Q228" s="87"/>
      <c r="R228" s="78" t="s">
        <v>14</v>
      </c>
      <c r="S228" s="87"/>
      <c r="T228" s="78" t="s">
        <v>45</v>
      </c>
      <c r="U228" s="608" t="str">
        <f t="shared" si="86"/>
        <v>-</v>
      </c>
      <c r="V228" s="609" t="str">
        <f t="shared" si="82"/>
        <v>-</v>
      </c>
      <c r="W228" s="609" t="str">
        <f t="shared" si="83"/>
        <v>-</v>
      </c>
      <c r="X228" s="609" t="str">
        <f t="shared" si="84"/>
        <v>-</v>
      </c>
      <c r="Y228" s="609" t="str">
        <f t="shared" si="85"/>
        <v>-</v>
      </c>
      <c r="AD228" s="615" t="str">
        <f t="shared" si="75"/>
        <v>-</v>
      </c>
      <c r="AE228" s="73" t="str">
        <f t="shared" si="76"/>
        <v>-</v>
      </c>
      <c r="AF228" s="608" t="str">
        <f t="shared" si="77"/>
        <v>-</v>
      </c>
      <c r="AG228" s="609" t="str">
        <f t="shared" si="78"/>
        <v>-</v>
      </c>
      <c r="AH228" s="609" t="str">
        <f t="shared" si="79"/>
        <v>-</v>
      </c>
      <c r="AI228" s="609" t="str">
        <f t="shared" si="80"/>
        <v>-</v>
      </c>
      <c r="AJ228" s="609" t="str">
        <f t="shared" si="81"/>
        <v>-</v>
      </c>
      <c r="AM228" s="452"/>
      <c r="AN228" s="452"/>
      <c r="AO228" s="452"/>
      <c r="AP228" s="452"/>
      <c r="AQ228" s="452"/>
      <c r="AR228" s="452"/>
      <c r="AS228" s="452"/>
      <c r="AT228" s="452"/>
      <c r="AV228" s="453"/>
      <c r="AW228" s="454"/>
      <c r="AX228" s="455"/>
      <c r="AY228" s="455"/>
      <c r="AZ228" s="456"/>
      <c r="BB228" s="74">
        <f t="shared" si="71"/>
        <v>0</v>
      </c>
      <c r="BC228" s="11">
        <f t="shared" si="72"/>
        <v>0</v>
      </c>
      <c r="BF228" s="324"/>
      <c r="BH228" s="74">
        <f t="shared" si="73"/>
        <v>0</v>
      </c>
      <c r="BI228" s="313">
        <f t="shared" si="74"/>
        <v>0</v>
      </c>
      <c r="BL228" s="313"/>
      <c r="BQ228" s="11"/>
      <c r="BR228" s="11"/>
      <c r="BS228" s="11"/>
      <c r="BT228" s="11"/>
      <c r="CA228" s="314"/>
      <c r="CB228" s="315"/>
      <c r="CC228" s="316"/>
    </row>
    <row r="229" spans="2:81" x14ac:dyDescent="0.25">
      <c r="B229" s="129"/>
      <c r="C229" s="87"/>
      <c r="O229" s="89"/>
      <c r="P229" s="55"/>
      <c r="Q229" s="87"/>
      <c r="R229" s="78" t="s">
        <v>14</v>
      </c>
      <c r="S229" s="87"/>
      <c r="T229" s="78" t="s">
        <v>45</v>
      </c>
      <c r="U229" s="608" t="str">
        <f t="shared" si="86"/>
        <v>-</v>
      </c>
      <c r="V229" s="609" t="str">
        <f t="shared" si="82"/>
        <v>-</v>
      </c>
      <c r="W229" s="609" t="str">
        <f t="shared" si="83"/>
        <v>-</v>
      </c>
      <c r="X229" s="609" t="str">
        <f t="shared" si="84"/>
        <v>-</v>
      </c>
      <c r="Y229" s="609" t="str">
        <f t="shared" si="85"/>
        <v>-</v>
      </c>
      <c r="AD229" s="615" t="str">
        <f t="shared" si="75"/>
        <v>-</v>
      </c>
      <c r="AE229" s="73" t="str">
        <f t="shared" si="76"/>
        <v>-</v>
      </c>
      <c r="AF229" s="608" t="str">
        <f t="shared" si="77"/>
        <v>-</v>
      </c>
      <c r="AG229" s="609" t="str">
        <f t="shared" si="78"/>
        <v>-</v>
      </c>
      <c r="AH229" s="609" t="str">
        <f t="shared" si="79"/>
        <v>-</v>
      </c>
      <c r="AI229" s="609" t="str">
        <f t="shared" si="80"/>
        <v>-</v>
      </c>
      <c r="AJ229" s="609" t="str">
        <f t="shared" si="81"/>
        <v>-</v>
      </c>
      <c r="AM229" s="452"/>
      <c r="AN229" s="452"/>
      <c r="AO229" s="452"/>
      <c r="AP229" s="452"/>
      <c r="AQ229" s="452"/>
      <c r="AR229" s="452"/>
      <c r="AS229" s="452"/>
      <c r="AT229" s="452"/>
      <c r="AV229" s="453"/>
      <c r="AW229" s="454"/>
      <c r="AX229" s="455"/>
      <c r="AY229" s="455"/>
      <c r="AZ229" s="456"/>
      <c r="BB229" s="74">
        <f t="shared" si="71"/>
        <v>0</v>
      </c>
      <c r="BC229" s="11">
        <f t="shared" si="72"/>
        <v>0</v>
      </c>
      <c r="BF229" s="324"/>
      <c r="BH229" s="74">
        <f t="shared" si="73"/>
        <v>0</v>
      </c>
      <c r="BI229" s="313">
        <f t="shared" si="74"/>
        <v>0</v>
      </c>
      <c r="BL229" s="313"/>
      <c r="BQ229" s="11"/>
      <c r="BR229" s="11"/>
      <c r="BS229" s="11"/>
      <c r="BT229" s="11"/>
      <c r="CA229" s="314"/>
      <c r="CB229" s="315"/>
      <c r="CC229" s="316"/>
    </row>
    <row r="230" spans="2:81" x14ac:dyDescent="0.25">
      <c r="B230" s="129"/>
      <c r="C230" s="87"/>
      <c r="O230" s="89"/>
      <c r="P230" s="55"/>
      <c r="Q230" s="87"/>
      <c r="R230" s="78" t="s">
        <v>14</v>
      </c>
      <c r="S230" s="87"/>
      <c r="T230" s="78" t="s">
        <v>45</v>
      </c>
      <c r="U230" s="608" t="str">
        <f t="shared" si="86"/>
        <v>-</v>
      </c>
      <c r="V230" s="609" t="str">
        <f t="shared" si="82"/>
        <v>-</v>
      </c>
      <c r="W230" s="609" t="str">
        <f t="shared" si="83"/>
        <v>-</v>
      </c>
      <c r="X230" s="609" t="str">
        <f t="shared" si="84"/>
        <v>-</v>
      </c>
      <c r="Y230" s="609" t="str">
        <f t="shared" si="85"/>
        <v>-</v>
      </c>
      <c r="AD230" s="615" t="str">
        <f t="shared" si="75"/>
        <v>-</v>
      </c>
      <c r="AE230" s="73" t="str">
        <f t="shared" si="76"/>
        <v>-</v>
      </c>
      <c r="AF230" s="608" t="str">
        <f t="shared" si="77"/>
        <v>-</v>
      </c>
      <c r="AG230" s="609" t="str">
        <f t="shared" si="78"/>
        <v>-</v>
      </c>
      <c r="AH230" s="609" t="str">
        <f t="shared" si="79"/>
        <v>-</v>
      </c>
      <c r="AI230" s="609" t="str">
        <f t="shared" si="80"/>
        <v>-</v>
      </c>
      <c r="AJ230" s="609" t="str">
        <f t="shared" si="81"/>
        <v>-</v>
      </c>
      <c r="AM230" s="452"/>
      <c r="AN230" s="452"/>
      <c r="AO230" s="452"/>
      <c r="AP230" s="452"/>
      <c r="AQ230" s="452"/>
      <c r="AR230" s="452"/>
      <c r="AS230" s="452"/>
      <c r="AT230" s="452"/>
      <c r="AV230" s="453"/>
      <c r="AW230" s="454"/>
      <c r="AX230" s="455"/>
      <c r="AY230" s="455"/>
      <c r="AZ230" s="456"/>
      <c r="BB230" s="74">
        <f t="shared" si="71"/>
        <v>0</v>
      </c>
      <c r="BC230" s="11">
        <f t="shared" si="72"/>
        <v>0</v>
      </c>
      <c r="BF230" s="324"/>
      <c r="BH230" s="74">
        <f t="shared" si="73"/>
        <v>0</v>
      </c>
      <c r="BI230" s="313">
        <f t="shared" si="74"/>
        <v>0</v>
      </c>
      <c r="BL230" s="313"/>
      <c r="BQ230" s="11"/>
      <c r="BR230" s="11"/>
      <c r="BS230" s="11"/>
      <c r="BT230" s="11"/>
      <c r="CA230" s="314"/>
      <c r="CB230" s="315"/>
      <c r="CC230" s="316"/>
    </row>
    <row r="231" spans="2:81" x14ac:dyDescent="0.25">
      <c r="B231" s="129"/>
      <c r="C231" s="87"/>
      <c r="O231" s="89"/>
      <c r="P231" s="55"/>
      <c r="Q231" s="87"/>
      <c r="R231" s="78" t="s">
        <v>14</v>
      </c>
      <c r="S231" s="87"/>
      <c r="T231" s="78" t="s">
        <v>45</v>
      </c>
      <c r="U231" s="608" t="str">
        <f t="shared" si="86"/>
        <v>-</v>
      </c>
      <c r="V231" s="609" t="str">
        <f t="shared" si="82"/>
        <v>-</v>
      </c>
      <c r="W231" s="609" t="str">
        <f t="shared" si="83"/>
        <v>-</v>
      </c>
      <c r="X231" s="609" t="str">
        <f t="shared" si="84"/>
        <v>-</v>
      </c>
      <c r="Y231" s="609" t="str">
        <f t="shared" si="85"/>
        <v>-</v>
      </c>
      <c r="AD231" s="615" t="str">
        <f t="shared" si="75"/>
        <v>-</v>
      </c>
      <c r="AE231" s="73" t="str">
        <f t="shared" si="76"/>
        <v>-</v>
      </c>
      <c r="AF231" s="608" t="str">
        <f t="shared" si="77"/>
        <v>-</v>
      </c>
      <c r="AG231" s="609" t="str">
        <f t="shared" si="78"/>
        <v>-</v>
      </c>
      <c r="AH231" s="609" t="str">
        <f t="shared" si="79"/>
        <v>-</v>
      </c>
      <c r="AI231" s="609" t="str">
        <f t="shared" si="80"/>
        <v>-</v>
      </c>
      <c r="AJ231" s="609" t="str">
        <f t="shared" si="81"/>
        <v>-</v>
      </c>
      <c r="AM231" s="452"/>
      <c r="AN231" s="452"/>
      <c r="AO231" s="452"/>
      <c r="AP231" s="452"/>
      <c r="AQ231" s="452"/>
      <c r="AR231" s="452"/>
      <c r="AS231" s="452"/>
      <c r="AT231" s="452"/>
      <c r="AV231" s="453"/>
      <c r="AW231" s="454"/>
      <c r="AX231" s="455"/>
      <c r="AY231" s="455"/>
      <c r="AZ231" s="456"/>
      <c r="BB231" s="74">
        <f t="shared" si="71"/>
        <v>0</v>
      </c>
      <c r="BC231" s="11">
        <f t="shared" si="72"/>
        <v>0</v>
      </c>
      <c r="BF231" s="324"/>
      <c r="BH231" s="74">
        <f t="shared" si="73"/>
        <v>0</v>
      </c>
      <c r="BI231" s="313">
        <f t="shared" si="74"/>
        <v>0</v>
      </c>
      <c r="BL231" s="313"/>
      <c r="BQ231" s="11"/>
      <c r="BR231" s="11"/>
      <c r="BS231" s="11"/>
      <c r="BT231" s="11"/>
      <c r="CA231" s="314"/>
      <c r="CB231" s="315"/>
      <c r="CC231" s="316"/>
    </row>
    <row r="232" spans="2:81" x14ac:dyDescent="0.25">
      <c r="B232" s="129"/>
      <c r="C232" s="87"/>
      <c r="O232" s="89"/>
      <c r="P232" s="55"/>
      <c r="Q232" s="87"/>
      <c r="R232" s="78" t="s">
        <v>14</v>
      </c>
      <c r="S232" s="87"/>
      <c r="T232" s="78" t="s">
        <v>45</v>
      </c>
      <c r="U232" s="608" t="str">
        <f t="shared" si="86"/>
        <v>-</v>
      </c>
      <c r="V232" s="609" t="str">
        <f t="shared" si="82"/>
        <v>-</v>
      </c>
      <c r="W232" s="609" t="str">
        <f t="shared" si="83"/>
        <v>-</v>
      </c>
      <c r="X232" s="609" t="str">
        <f t="shared" si="84"/>
        <v>-</v>
      </c>
      <c r="Y232" s="609" t="str">
        <f t="shared" si="85"/>
        <v>-</v>
      </c>
      <c r="AD232" s="615" t="str">
        <f t="shared" si="75"/>
        <v>-</v>
      </c>
      <c r="AE232" s="73" t="str">
        <f t="shared" si="76"/>
        <v>-</v>
      </c>
      <c r="AF232" s="608" t="str">
        <f t="shared" si="77"/>
        <v>-</v>
      </c>
      <c r="AG232" s="609" t="str">
        <f t="shared" si="78"/>
        <v>-</v>
      </c>
      <c r="AH232" s="609" t="str">
        <f t="shared" si="79"/>
        <v>-</v>
      </c>
      <c r="AI232" s="609" t="str">
        <f t="shared" si="80"/>
        <v>-</v>
      </c>
      <c r="AJ232" s="609" t="str">
        <f t="shared" si="81"/>
        <v>-</v>
      </c>
      <c r="AM232" s="452"/>
      <c r="AN232" s="452"/>
      <c r="AO232" s="452"/>
      <c r="AP232" s="452"/>
      <c r="AQ232" s="452"/>
      <c r="AR232" s="452"/>
      <c r="AS232" s="452"/>
      <c r="AT232" s="452"/>
      <c r="AV232" s="453"/>
      <c r="AW232" s="454"/>
      <c r="AX232" s="455"/>
      <c r="AY232" s="455"/>
      <c r="AZ232" s="456"/>
      <c r="BB232" s="74">
        <f t="shared" si="71"/>
        <v>0</v>
      </c>
      <c r="BC232" s="11">
        <f t="shared" si="72"/>
        <v>0</v>
      </c>
      <c r="BF232" s="324"/>
      <c r="BH232" s="74">
        <f t="shared" si="73"/>
        <v>0</v>
      </c>
      <c r="BI232" s="313">
        <f t="shared" si="74"/>
        <v>0</v>
      </c>
      <c r="BL232" s="313"/>
      <c r="BQ232" s="11"/>
      <c r="BR232" s="11"/>
      <c r="BS232" s="11"/>
      <c r="BT232" s="11"/>
      <c r="CA232" s="314"/>
      <c r="CB232" s="315"/>
      <c r="CC232" s="316"/>
    </row>
    <row r="233" spans="2:81" x14ac:dyDescent="0.25">
      <c r="B233" s="129"/>
      <c r="C233" s="87"/>
      <c r="O233" s="89"/>
      <c r="P233" s="55"/>
      <c r="Q233" s="87"/>
      <c r="R233" s="78" t="s">
        <v>14</v>
      </c>
      <c r="S233" s="87"/>
      <c r="T233" s="78" t="s">
        <v>45</v>
      </c>
      <c r="U233" s="608" t="str">
        <f t="shared" si="86"/>
        <v>-</v>
      </c>
      <c r="V233" s="609" t="str">
        <f t="shared" si="82"/>
        <v>-</v>
      </c>
      <c r="W233" s="609" t="str">
        <f t="shared" si="83"/>
        <v>-</v>
      </c>
      <c r="X233" s="609" t="str">
        <f t="shared" si="84"/>
        <v>-</v>
      </c>
      <c r="Y233" s="609" t="str">
        <f t="shared" si="85"/>
        <v>-</v>
      </c>
      <c r="AD233" s="615" t="str">
        <f t="shared" si="75"/>
        <v>-</v>
      </c>
      <c r="AE233" s="73" t="str">
        <f t="shared" si="76"/>
        <v>-</v>
      </c>
      <c r="AF233" s="608" t="str">
        <f t="shared" si="77"/>
        <v>-</v>
      </c>
      <c r="AG233" s="609" t="str">
        <f t="shared" si="78"/>
        <v>-</v>
      </c>
      <c r="AH233" s="609" t="str">
        <f t="shared" si="79"/>
        <v>-</v>
      </c>
      <c r="AI233" s="609" t="str">
        <f t="shared" si="80"/>
        <v>-</v>
      </c>
      <c r="AJ233" s="609" t="str">
        <f t="shared" si="81"/>
        <v>-</v>
      </c>
      <c r="AM233" s="452"/>
      <c r="AN233" s="452"/>
      <c r="AO233" s="452"/>
      <c r="AP233" s="452"/>
      <c r="AQ233" s="452"/>
      <c r="AR233" s="452"/>
      <c r="AS233" s="452"/>
      <c r="AT233" s="452"/>
      <c r="AV233" s="453"/>
      <c r="AW233" s="454"/>
      <c r="AX233" s="455"/>
      <c r="AY233" s="455"/>
      <c r="AZ233" s="456"/>
      <c r="BB233" s="74">
        <f t="shared" si="71"/>
        <v>0</v>
      </c>
      <c r="BC233" s="11">
        <f t="shared" si="72"/>
        <v>0</v>
      </c>
      <c r="BF233" s="324"/>
      <c r="BH233" s="74">
        <f t="shared" si="73"/>
        <v>0</v>
      </c>
      <c r="BI233" s="313">
        <f t="shared" si="74"/>
        <v>0</v>
      </c>
      <c r="BL233" s="313"/>
      <c r="BQ233" s="11"/>
      <c r="BR233" s="11"/>
      <c r="BS233" s="11"/>
      <c r="BT233" s="11"/>
      <c r="CA233" s="314"/>
      <c r="CB233" s="315"/>
      <c r="CC233" s="316"/>
    </row>
    <row r="234" spans="2:81" x14ac:dyDescent="0.25">
      <c r="B234" s="129"/>
      <c r="C234" s="87"/>
      <c r="O234" s="89"/>
      <c r="P234" s="55"/>
      <c r="Q234" s="87"/>
      <c r="R234" s="78" t="s">
        <v>14</v>
      </c>
      <c r="S234" s="87"/>
      <c r="T234" s="78" t="s">
        <v>45</v>
      </c>
      <c r="U234" s="608" t="str">
        <f t="shared" si="86"/>
        <v>-</v>
      </c>
      <c r="V234" s="609" t="str">
        <f t="shared" si="82"/>
        <v>-</v>
      </c>
      <c r="W234" s="609" t="str">
        <f t="shared" si="83"/>
        <v>-</v>
      </c>
      <c r="X234" s="609" t="str">
        <f t="shared" si="84"/>
        <v>-</v>
      </c>
      <c r="Y234" s="609" t="str">
        <f t="shared" si="85"/>
        <v>-</v>
      </c>
      <c r="AD234" s="615" t="str">
        <f t="shared" si="75"/>
        <v>-</v>
      </c>
      <c r="AE234" s="73" t="str">
        <f t="shared" si="76"/>
        <v>-</v>
      </c>
      <c r="AF234" s="608" t="str">
        <f t="shared" si="77"/>
        <v>-</v>
      </c>
      <c r="AG234" s="609" t="str">
        <f t="shared" si="78"/>
        <v>-</v>
      </c>
      <c r="AH234" s="609" t="str">
        <f t="shared" si="79"/>
        <v>-</v>
      </c>
      <c r="AI234" s="609" t="str">
        <f t="shared" si="80"/>
        <v>-</v>
      </c>
      <c r="AJ234" s="609" t="str">
        <f t="shared" si="81"/>
        <v>-</v>
      </c>
      <c r="AM234" s="452"/>
      <c r="AN234" s="452"/>
      <c r="AO234" s="452"/>
      <c r="AP234" s="452"/>
      <c r="AQ234" s="452"/>
      <c r="AR234" s="452"/>
      <c r="AS234" s="452"/>
      <c r="AT234" s="452"/>
      <c r="AV234" s="453"/>
      <c r="AW234" s="454"/>
      <c r="AX234" s="455"/>
      <c r="AY234" s="455"/>
      <c r="AZ234" s="456"/>
      <c r="BB234" s="74">
        <f t="shared" si="71"/>
        <v>0</v>
      </c>
      <c r="BC234" s="11">
        <f t="shared" si="72"/>
        <v>0</v>
      </c>
      <c r="BF234" s="324"/>
      <c r="BH234" s="74">
        <f t="shared" si="73"/>
        <v>0</v>
      </c>
      <c r="BI234" s="313">
        <f t="shared" si="74"/>
        <v>0</v>
      </c>
      <c r="BL234" s="313"/>
      <c r="BQ234" s="11"/>
      <c r="BR234" s="11"/>
      <c r="BS234" s="11"/>
      <c r="BT234" s="11"/>
      <c r="CA234" s="314"/>
      <c r="CB234" s="315"/>
      <c r="CC234" s="316"/>
    </row>
    <row r="235" spans="2:81" x14ac:dyDescent="0.25">
      <c r="B235" s="129"/>
      <c r="C235" s="87"/>
      <c r="O235" s="89"/>
      <c r="P235" s="55"/>
      <c r="Q235" s="87"/>
      <c r="R235" s="78" t="s">
        <v>14</v>
      </c>
      <c r="S235" s="87"/>
      <c r="T235" s="78" t="s">
        <v>45</v>
      </c>
      <c r="U235" s="608" t="str">
        <f t="shared" si="86"/>
        <v>-</v>
      </c>
      <c r="V235" s="609" t="str">
        <f t="shared" si="82"/>
        <v>-</v>
      </c>
      <c r="W235" s="609" t="str">
        <f t="shared" si="83"/>
        <v>-</v>
      </c>
      <c r="X235" s="609" t="str">
        <f t="shared" si="84"/>
        <v>-</v>
      </c>
      <c r="Y235" s="609" t="str">
        <f t="shared" si="85"/>
        <v>-</v>
      </c>
      <c r="AD235" s="615" t="str">
        <f t="shared" si="75"/>
        <v>-</v>
      </c>
      <c r="AE235" s="73" t="str">
        <f t="shared" si="76"/>
        <v>-</v>
      </c>
      <c r="AF235" s="608" t="str">
        <f t="shared" si="77"/>
        <v>-</v>
      </c>
      <c r="AG235" s="609" t="str">
        <f t="shared" si="78"/>
        <v>-</v>
      </c>
      <c r="AH235" s="609" t="str">
        <f t="shared" si="79"/>
        <v>-</v>
      </c>
      <c r="AI235" s="609" t="str">
        <f t="shared" si="80"/>
        <v>-</v>
      </c>
      <c r="AJ235" s="609" t="str">
        <f t="shared" si="81"/>
        <v>-</v>
      </c>
      <c r="AM235" s="452"/>
      <c r="AN235" s="452"/>
      <c r="AO235" s="452"/>
      <c r="AP235" s="452"/>
      <c r="AQ235" s="452"/>
      <c r="AR235" s="452"/>
      <c r="AS235" s="452"/>
      <c r="AT235" s="452"/>
      <c r="AV235" s="453"/>
      <c r="AW235" s="454"/>
      <c r="AX235" s="455"/>
      <c r="AY235" s="455"/>
      <c r="AZ235" s="456"/>
      <c r="BB235" s="74">
        <f t="shared" si="71"/>
        <v>0</v>
      </c>
      <c r="BC235" s="11">
        <f t="shared" si="72"/>
        <v>0</v>
      </c>
      <c r="BF235" s="324"/>
      <c r="BH235" s="74">
        <f t="shared" si="73"/>
        <v>0</v>
      </c>
      <c r="BI235" s="313">
        <f t="shared" si="74"/>
        <v>0</v>
      </c>
      <c r="BL235" s="313"/>
      <c r="BQ235" s="11"/>
      <c r="BR235" s="11"/>
      <c r="BS235" s="11"/>
      <c r="BT235" s="11"/>
      <c r="CA235" s="314"/>
      <c r="CB235" s="315"/>
      <c r="CC235" s="316"/>
    </row>
    <row r="236" spans="2:81" x14ac:dyDescent="0.25">
      <c r="B236" s="129"/>
      <c r="C236" s="87"/>
      <c r="O236" s="89"/>
      <c r="P236" s="55"/>
      <c r="Q236" s="87"/>
      <c r="R236" s="78" t="s">
        <v>14</v>
      </c>
      <c r="S236" s="87"/>
      <c r="T236" s="78" t="s">
        <v>45</v>
      </c>
      <c r="U236" s="608" t="str">
        <f t="shared" si="86"/>
        <v>-</v>
      </c>
      <c r="V236" s="609" t="str">
        <f t="shared" si="82"/>
        <v>-</v>
      </c>
      <c r="W236" s="609" t="str">
        <f t="shared" si="83"/>
        <v>-</v>
      </c>
      <c r="X236" s="609" t="str">
        <f t="shared" si="84"/>
        <v>-</v>
      </c>
      <c r="Y236" s="609" t="str">
        <f t="shared" si="85"/>
        <v>-</v>
      </c>
      <c r="AD236" s="615" t="str">
        <f t="shared" si="75"/>
        <v>-</v>
      </c>
      <c r="AE236" s="73" t="str">
        <f t="shared" si="76"/>
        <v>-</v>
      </c>
      <c r="AF236" s="608" t="str">
        <f t="shared" si="77"/>
        <v>-</v>
      </c>
      <c r="AG236" s="609" t="str">
        <f t="shared" si="78"/>
        <v>-</v>
      </c>
      <c r="AH236" s="609" t="str">
        <f t="shared" si="79"/>
        <v>-</v>
      </c>
      <c r="AI236" s="609" t="str">
        <f t="shared" si="80"/>
        <v>-</v>
      </c>
      <c r="AJ236" s="609" t="str">
        <f t="shared" si="81"/>
        <v>-</v>
      </c>
      <c r="AM236" s="452"/>
      <c r="AN236" s="452"/>
      <c r="AO236" s="452"/>
      <c r="AP236" s="452"/>
      <c r="AQ236" s="452"/>
      <c r="AR236" s="452"/>
      <c r="AS236" s="452"/>
      <c r="AT236" s="452"/>
      <c r="AV236" s="453"/>
      <c r="AW236" s="454"/>
      <c r="AX236" s="455"/>
      <c r="AY236" s="455"/>
      <c r="AZ236" s="456"/>
      <c r="BB236" s="74">
        <f t="shared" si="71"/>
        <v>0</v>
      </c>
      <c r="BC236" s="11">
        <f t="shared" si="72"/>
        <v>0</v>
      </c>
      <c r="BF236" s="324"/>
      <c r="BH236" s="74">
        <f t="shared" si="73"/>
        <v>0</v>
      </c>
      <c r="BI236" s="313">
        <f t="shared" si="74"/>
        <v>0</v>
      </c>
      <c r="BL236" s="313"/>
      <c r="BQ236" s="11"/>
      <c r="BR236" s="11"/>
      <c r="BS236" s="11"/>
      <c r="BT236" s="11"/>
      <c r="CA236" s="314"/>
      <c r="CB236" s="315"/>
      <c r="CC236" s="316"/>
    </row>
    <row r="237" spans="2:81" x14ac:dyDescent="0.25">
      <c r="B237" s="129"/>
      <c r="C237" s="87"/>
      <c r="O237" s="89"/>
      <c r="P237" s="55"/>
      <c r="Q237" s="87"/>
      <c r="R237" s="78" t="s">
        <v>14</v>
      </c>
      <c r="S237" s="87"/>
      <c r="T237" s="78" t="s">
        <v>45</v>
      </c>
      <c r="U237" s="608" t="str">
        <f t="shared" si="86"/>
        <v>-</v>
      </c>
      <c r="V237" s="609" t="str">
        <f t="shared" si="82"/>
        <v>-</v>
      </c>
      <c r="W237" s="609" t="str">
        <f t="shared" si="83"/>
        <v>-</v>
      </c>
      <c r="X237" s="609" t="str">
        <f t="shared" si="84"/>
        <v>-</v>
      </c>
      <c r="Y237" s="609" t="str">
        <f t="shared" si="85"/>
        <v>-</v>
      </c>
      <c r="AD237" s="615" t="str">
        <f t="shared" si="75"/>
        <v>-</v>
      </c>
      <c r="AE237" s="73" t="str">
        <f t="shared" si="76"/>
        <v>-</v>
      </c>
      <c r="AF237" s="608" t="str">
        <f t="shared" si="77"/>
        <v>-</v>
      </c>
      <c r="AG237" s="609" t="str">
        <f t="shared" si="78"/>
        <v>-</v>
      </c>
      <c r="AH237" s="609" t="str">
        <f t="shared" si="79"/>
        <v>-</v>
      </c>
      <c r="AI237" s="609" t="str">
        <f t="shared" si="80"/>
        <v>-</v>
      </c>
      <c r="AJ237" s="609" t="str">
        <f t="shared" si="81"/>
        <v>-</v>
      </c>
      <c r="AM237" s="452"/>
      <c r="AN237" s="452"/>
      <c r="AO237" s="452"/>
      <c r="AP237" s="452"/>
      <c r="AQ237" s="452"/>
      <c r="AR237" s="452"/>
      <c r="AS237" s="452"/>
      <c r="AT237" s="452"/>
      <c r="AV237" s="453"/>
      <c r="AW237" s="454"/>
      <c r="AX237" s="455"/>
      <c r="AY237" s="455"/>
      <c r="AZ237" s="456"/>
      <c r="BB237" s="74">
        <f t="shared" si="71"/>
        <v>0</v>
      </c>
      <c r="BC237" s="11">
        <f t="shared" si="72"/>
        <v>0</v>
      </c>
      <c r="BF237" s="324"/>
      <c r="BH237" s="74">
        <f t="shared" si="73"/>
        <v>0</v>
      </c>
      <c r="BI237" s="313">
        <f t="shared" si="74"/>
        <v>0</v>
      </c>
      <c r="BL237" s="313"/>
      <c r="BQ237" s="11"/>
      <c r="BR237" s="11"/>
      <c r="BS237" s="11"/>
      <c r="BT237" s="11"/>
      <c r="CA237" s="314"/>
      <c r="CB237" s="315"/>
      <c r="CC237" s="316"/>
    </row>
    <row r="238" spans="2:81" x14ac:dyDescent="0.25">
      <c r="B238" s="129"/>
      <c r="C238" s="87"/>
      <c r="O238" s="89"/>
      <c r="P238" s="55"/>
      <c r="Q238" s="87"/>
      <c r="R238" s="78" t="s">
        <v>14</v>
      </c>
      <c r="S238" s="87"/>
      <c r="T238" s="78" t="s">
        <v>45</v>
      </c>
      <c r="U238" s="608" t="str">
        <f t="shared" si="86"/>
        <v>-</v>
      </c>
      <c r="V238" s="609" t="str">
        <f t="shared" si="82"/>
        <v>-</v>
      </c>
      <c r="W238" s="609" t="str">
        <f t="shared" si="83"/>
        <v>-</v>
      </c>
      <c r="X238" s="609" t="str">
        <f t="shared" si="84"/>
        <v>-</v>
      </c>
      <c r="Y238" s="609" t="str">
        <f t="shared" si="85"/>
        <v>-</v>
      </c>
      <c r="AD238" s="615" t="str">
        <f t="shared" si="75"/>
        <v>-</v>
      </c>
      <c r="AE238" s="73" t="str">
        <f t="shared" si="76"/>
        <v>-</v>
      </c>
      <c r="AF238" s="608" t="str">
        <f t="shared" si="77"/>
        <v>-</v>
      </c>
      <c r="AG238" s="609" t="str">
        <f t="shared" si="78"/>
        <v>-</v>
      </c>
      <c r="AH238" s="609" t="str">
        <f t="shared" si="79"/>
        <v>-</v>
      </c>
      <c r="AI238" s="609" t="str">
        <f t="shared" si="80"/>
        <v>-</v>
      </c>
      <c r="AJ238" s="609" t="str">
        <f t="shared" si="81"/>
        <v>-</v>
      </c>
      <c r="AM238" s="452"/>
      <c r="AN238" s="452"/>
      <c r="AO238" s="452"/>
      <c r="AP238" s="452"/>
      <c r="AQ238" s="452"/>
      <c r="AR238" s="452"/>
      <c r="AS238" s="452"/>
      <c r="AT238" s="452"/>
      <c r="AV238" s="453"/>
      <c r="AW238" s="454"/>
      <c r="AX238" s="455"/>
      <c r="AY238" s="455"/>
      <c r="AZ238" s="456"/>
      <c r="BB238" s="74">
        <f t="shared" si="71"/>
        <v>0</v>
      </c>
      <c r="BC238" s="11">
        <f t="shared" si="72"/>
        <v>0</v>
      </c>
      <c r="BF238" s="324"/>
      <c r="BH238" s="74">
        <f t="shared" si="73"/>
        <v>0</v>
      </c>
      <c r="BI238" s="313">
        <f t="shared" si="74"/>
        <v>0</v>
      </c>
      <c r="BL238" s="313"/>
      <c r="BQ238" s="11"/>
      <c r="BR238" s="11"/>
      <c r="BS238" s="11"/>
      <c r="BT238" s="11"/>
      <c r="CA238" s="314"/>
      <c r="CB238" s="315"/>
      <c r="CC238" s="316"/>
    </row>
    <row r="239" spans="2:81" x14ac:dyDescent="0.25">
      <c r="B239" s="129"/>
      <c r="C239" s="87"/>
      <c r="O239" s="89"/>
      <c r="P239" s="55"/>
      <c r="Q239" s="87"/>
      <c r="R239" s="78" t="s">
        <v>14</v>
      </c>
      <c r="S239" s="87"/>
      <c r="T239" s="78" t="s">
        <v>45</v>
      </c>
      <c r="U239" s="608" t="str">
        <f t="shared" si="86"/>
        <v>-</v>
      </c>
      <c r="V239" s="609" t="str">
        <f t="shared" si="82"/>
        <v>-</v>
      </c>
      <c r="W239" s="609" t="str">
        <f t="shared" si="83"/>
        <v>-</v>
      </c>
      <c r="X239" s="609" t="str">
        <f t="shared" si="84"/>
        <v>-</v>
      </c>
      <c r="Y239" s="609" t="str">
        <f t="shared" si="85"/>
        <v>-</v>
      </c>
      <c r="AD239" s="615" t="str">
        <f t="shared" si="75"/>
        <v>-</v>
      </c>
      <c r="AE239" s="73" t="str">
        <f t="shared" si="76"/>
        <v>-</v>
      </c>
      <c r="AF239" s="608" t="str">
        <f t="shared" si="77"/>
        <v>-</v>
      </c>
      <c r="AG239" s="609" t="str">
        <f t="shared" si="78"/>
        <v>-</v>
      </c>
      <c r="AH239" s="609" t="str">
        <f t="shared" si="79"/>
        <v>-</v>
      </c>
      <c r="AI239" s="609" t="str">
        <f t="shared" si="80"/>
        <v>-</v>
      </c>
      <c r="AJ239" s="609" t="str">
        <f t="shared" si="81"/>
        <v>-</v>
      </c>
      <c r="AM239" s="452"/>
      <c r="AN239" s="452"/>
      <c r="AO239" s="452"/>
      <c r="AP239" s="452"/>
      <c r="AQ239" s="452"/>
      <c r="AR239" s="452"/>
      <c r="AS239" s="452"/>
      <c r="AT239" s="452"/>
      <c r="AV239" s="453"/>
      <c r="AW239" s="454"/>
      <c r="AX239" s="455"/>
      <c r="AY239" s="455"/>
      <c r="AZ239" s="456"/>
      <c r="BB239" s="74">
        <f t="shared" si="71"/>
        <v>0</v>
      </c>
      <c r="BC239" s="11">
        <f t="shared" si="72"/>
        <v>0</v>
      </c>
      <c r="BF239" s="324"/>
      <c r="BH239" s="74">
        <f t="shared" si="73"/>
        <v>0</v>
      </c>
      <c r="BI239" s="313">
        <f t="shared" si="74"/>
        <v>0</v>
      </c>
      <c r="BL239" s="313"/>
      <c r="BQ239" s="11"/>
      <c r="BR239" s="11"/>
      <c r="BS239" s="11"/>
      <c r="BT239" s="11"/>
      <c r="CA239" s="314"/>
      <c r="CB239" s="315"/>
      <c r="CC239" s="316"/>
    </row>
    <row r="240" spans="2:81" x14ac:dyDescent="0.25">
      <c r="B240" s="129"/>
      <c r="C240" s="87"/>
      <c r="O240" s="89"/>
      <c r="P240" s="55"/>
      <c r="Q240" s="87"/>
      <c r="R240" s="78" t="s">
        <v>14</v>
      </c>
      <c r="S240" s="87"/>
      <c r="T240" s="78" t="s">
        <v>45</v>
      </c>
      <c r="U240" s="608" t="str">
        <f t="shared" si="86"/>
        <v>-</v>
      </c>
      <c r="V240" s="609" t="str">
        <f t="shared" si="82"/>
        <v>-</v>
      </c>
      <c r="W240" s="609" t="str">
        <f t="shared" si="83"/>
        <v>-</v>
      </c>
      <c r="X240" s="609" t="str">
        <f t="shared" si="84"/>
        <v>-</v>
      </c>
      <c r="Y240" s="609" t="str">
        <f t="shared" si="85"/>
        <v>-</v>
      </c>
      <c r="AD240" s="615" t="str">
        <f t="shared" si="75"/>
        <v>-</v>
      </c>
      <c r="AE240" s="73" t="str">
        <f t="shared" si="76"/>
        <v>-</v>
      </c>
      <c r="AF240" s="608" t="str">
        <f t="shared" si="77"/>
        <v>-</v>
      </c>
      <c r="AG240" s="609" t="str">
        <f t="shared" si="78"/>
        <v>-</v>
      </c>
      <c r="AH240" s="609" t="str">
        <f t="shared" si="79"/>
        <v>-</v>
      </c>
      <c r="AI240" s="609" t="str">
        <f t="shared" si="80"/>
        <v>-</v>
      </c>
      <c r="AJ240" s="609" t="str">
        <f t="shared" si="81"/>
        <v>-</v>
      </c>
      <c r="AM240" s="452"/>
      <c r="AN240" s="452"/>
      <c r="AO240" s="452"/>
      <c r="AP240" s="452"/>
      <c r="AQ240" s="452"/>
      <c r="AR240" s="452"/>
      <c r="AS240" s="452"/>
      <c r="AT240" s="452"/>
      <c r="AV240" s="453"/>
      <c r="AW240" s="454"/>
      <c r="AX240" s="455"/>
      <c r="AY240" s="455"/>
      <c r="AZ240" s="456"/>
      <c r="BB240" s="74">
        <f t="shared" si="71"/>
        <v>0</v>
      </c>
      <c r="BC240" s="11">
        <f t="shared" si="72"/>
        <v>0</v>
      </c>
      <c r="BF240" s="324"/>
      <c r="BH240" s="74">
        <f t="shared" si="73"/>
        <v>0</v>
      </c>
      <c r="BI240" s="313">
        <f t="shared" si="74"/>
        <v>0</v>
      </c>
      <c r="BL240" s="313"/>
      <c r="BQ240" s="11"/>
      <c r="BR240" s="11"/>
      <c r="BS240" s="11"/>
      <c r="BT240" s="11"/>
      <c r="CA240" s="314"/>
      <c r="CB240" s="315"/>
      <c r="CC240" s="316"/>
    </row>
    <row r="241" spans="2:81" x14ac:dyDescent="0.25">
      <c r="B241" s="129"/>
      <c r="C241" s="87"/>
      <c r="O241" s="89"/>
      <c r="P241" s="55"/>
      <c r="Q241" s="87"/>
      <c r="R241" s="78" t="s">
        <v>14</v>
      </c>
      <c r="S241" s="87"/>
      <c r="T241" s="78" t="s">
        <v>45</v>
      </c>
      <c r="U241" s="608" t="str">
        <f t="shared" si="86"/>
        <v>-</v>
      </c>
      <c r="V241" s="609" t="str">
        <f t="shared" si="82"/>
        <v>-</v>
      </c>
      <c r="W241" s="609" t="str">
        <f t="shared" si="83"/>
        <v>-</v>
      </c>
      <c r="X241" s="609" t="str">
        <f t="shared" si="84"/>
        <v>-</v>
      </c>
      <c r="Y241" s="609" t="str">
        <f t="shared" si="85"/>
        <v>-</v>
      </c>
      <c r="AD241" s="615" t="str">
        <f t="shared" si="75"/>
        <v>-</v>
      </c>
      <c r="AE241" s="73" t="str">
        <f t="shared" si="76"/>
        <v>-</v>
      </c>
      <c r="AF241" s="608" t="str">
        <f t="shared" si="77"/>
        <v>-</v>
      </c>
      <c r="AG241" s="609" t="str">
        <f t="shared" si="78"/>
        <v>-</v>
      </c>
      <c r="AH241" s="609" t="str">
        <f t="shared" si="79"/>
        <v>-</v>
      </c>
      <c r="AI241" s="609" t="str">
        <f t="shared" si="80"/>
        <v>-</v>
      </c>
      <c r="AJ241" s="609" t="str">
        <f t="shared" si="81"/>
        <v>-</v>
      </c>
      <c r="AM241" s="452"/>
      <c r="AN241" s="452"/>
      <c r="AO241" s="452"/>
      <c r="AP241" s="452"/>
      <c r="AQ241" s="452"/>
      <c r="AR241" s="452"/>
      <c r="AS241" s="452"/>
      <c r="AT241" s="452"/>
      <c r="AV241" s="453"/>
      <c r="AW241" s="454"/>
      <c r="AX241" s="455"/>
      <c r="AY241" s="455"/>
      <c r="AZ241" s="456"/>
      <c r="BB241" s="74">
        <f t="shared" si="71"/>
        <v>0</v>
      </c>
      <c r="BC241" s="11">
        <f t="shared" si="72"/>
        <v>0</v>
      </c>
      <c r="BF241" s="324"/>
      <c r="BH241" s="74">
        <f t="shared" si="73"/>
        <v>0</v>
      </c>
      <c r="BI241" s="313">
        <f t="shared" si="74"/>
        <v>0</v>
      </c>
      <c r="BL241" s="313"/>
      <c r="BQ241" s="11"/>
      <c r="BR241" s="11"/>
      <c r="BS241" s="11"/>
      <c r="BT241" s="11"/>
      <c r="CA241" s="314"/>
      <c r="CB241" s="315"/>
      <c r="CC241" s="316"/>
    </row>
    <row r="242" spans="2:81" x14ac:dyDescent="0.25">
      <c r="B242" s="129"/>
      <c r="C242" s="87"/>
      <c r="O242" s="89"/>
      <c r="P242" s="55"/>
      <c r="Q242" s="87"/>
      <c r="R242" s="78" t="s">
        <v>14</v>
      </c>
      <c r="S242" s="87"/>
      <c r="T242" s="78" t="s">
        <v>45</v>
      </c>
      <c r="U242" s="608" t="str">
        <f t="shared" si="86"/>
        <v>-</v>
      </c>
      <c r="V242" s="609" t="str">
        <f t="shared" si="82"/>
        <v>-</v>
      </c>
      <c r="W242" s="609" t="str">
        <f t="shared" si="83"/>
        <v>-</v>
      </c>
      <c r="X242" s="609" t="str">
        <f t="shared" si="84"/>
        <v>-</v>
      </c>
      <c r="Y242" s="609" t="str">
        <f t="shared" si="85"/>
        <v>-</v>
      </c>
      <c r="AD242" s="615" t="str">
        <f t="shared" si="75"/>
        <v>-</v>
      </c>
      <c r="AE242" s="73" t="str">
        <f t="shared" si="76"/>
        <v>-</v>
      </c>
      <c r="AF242" s="608" t="str">
        <f t="shared" si="77"/>
        <v>-</v>
      </c>
      <c r="AG242" s="609" t="str">
        <f t="shared" si="78"/>
        <v>-</v>
      </c>
      <c r="AH242" s="609" t="str">
        <f t="shared" si="79"/>
        <v>-</v>
      </c>
      <c r="AI242" s="609" t="str">
        <f t="shared" si="80"/>
        <v>-</v>
      </c>
      <c r="AJ242" s="609" t="str">
        <f t="shared" si="81"/>
        <v>-</v>
      </c>
      <c r="AM242" s="452"/>
      <c r="AN242" s="452"/>
      <c r="AO242" s="452"/>
      <c r="AP242" s="452"/>
      <c r="AQ242" s="452"/>
      <c r="AR242" s="452"/>
      <c r="AS242" s="452"/>
      <c r="AT242" s="452"/>
      <c r="AV242" s="454"/>
      <c r="AW242" s="454"/>
      <c r="AX242" s="455"/>
      <c r="AY242" s="455"/>
      <c r="AZ242" s="456"/>
      <c r="BB242" s="74">
        <f t="shared" si="71"/>
        <v>0</v>
      </c>
      <c r="BC242" s="11">
        <f t="shared" si="72"/>
        <v>0</v>
      </c>
      <c r="BF242" s="324"/>
      <c r="BH242" s="74">
        <f t="shared" si="73"/>
        <v>0</v>
      </c>
      <c r="BI242" s="313">
        <f t="shared" si="74"/>
        <v>0</v>
      </c>
      <c r="BL242" s="313"/>
      <c r="BQ242" s="11"/>
      <c r="BR242" s="11"/>
      <c r="BS242" s="11"/>
      <c r="BT242" s="11"/>
      <c r="CA242" s="314"/>
      <c r="CB242" s="315"/>
      <c r="CC242" s="316"/>
    </row>
    <row r="243" spans="2:81" x14ac:dyDescent="0.25">
      <c r="B243" s="129"/>
      <c r="C243" s="87"/>
      <c r="O243" s="89"/>
      <c r="P243" s="55"/>
      <c r="Q243" s="87"/>
      <c r="R243" s="78" t="s">
        <v>14</v>
      </c>
      <c r="S243" s="87"/>
      <c r="T243" s="78" t="s">
        <v>45</v>
      </c>
      <c r="U243" s="608" t="str">
        <f t="shared" si="86"/>
        <v>-</v>
      </c>
      <c r="V243" s="609" t="str">
        <f t="shared" si="82"/>
        <v>-</v>
      </c>
      <c r="W243" s="609" t="str">
        <f t="shared" si="83"/>
        <v>-</v>
      </c>
      <c r="X243" s="609" t="str">
        <f t="shared" si="84"/>
        <v>-</v>
      </c>
      <c r="Y243" s="609" t="str">
        <f t="shared" si="85"/>
        <v>-</v>
      </c>
      <c r="AD243" s="615" t="str">
        <f t="shared" si="75"/>
        <v>-</v>
      </c>
      <c r="AE243" s="73" t="str">
        <f t="shared" si="76"/>
        <v>-</v>
      </c>
      <c r="AF243" s="608" t="str">
        <f t="shared" si="77"/>
        <v>-</v>
      </c>
      <c r="AG243" s="609" t="str">
        <f t="shared" si="78"/>
        <v>-</v>
      </c>
      <c r="AH243" s="609" t="str">
        <f t="shared" si="79"/>
        <v>-</v>
      </c>
      <c r="AI243" s="609" t="str">
        <f t="shared" si="80"/>
        <v>-</v>
      </c>
      <c r="AJ243" s="609" t="str">
        <f t="shared" si="81"/>
        <v>-</v>
      </c>
      <c r="AM243" s="452"/>
      <c r="AN243" s="452"/>
      <c r="AO243" s="452"/>
      <c r="AP243" s="452"/>
      <c r="AQ243" s="452"/>
      <c r="AR243" s="452"/>
      <c r="AS243" s="452"/>
      <c r="AT243" s="452"/>
      <c r="AV243" s="454"/>
      <c r="AW243" s="454"/>
      <c r="AX243" s="455"/>
      <c r="AY243" s="455"/>
      <c r="AZ243" s="456"/>
      <c r="BB243" s="74">
        <f t="shared" si="71"/>
        <v>0</v>
      </c>
      <c r="BC243" s="11">
        <f t="shared" si="72"/>
        <v>0</v>
      </c>
      <c r="BF243" s="324"/>
      <c r="BH243" s="74">
        <f t="shared" si="73"/>
        <v>0</v>
      </c>
      <c r="BI243" s="313">
        <f t="shared" si="74"/>
        <v>0</v>
      </c>
      <c r="BL243" s="313"/>
      <c r="BQ243" s="11"/>
      <c r="BR243" s="11"/>
      <c r="BS243" s="11"/>
      <c r="BT243" s="11"/>
      <c r="CA243" s="314"/>
      <c r="CB243" s="315"/>
      <c r="CC243" s="316"/>
    </row>
    <row r="244" spans="2:81" x14ac:dyDescent="0.25">
      <c r="B244" s="129"/>
      <c r="C244" s="87"/>
      <c r="O244" s="89"/>
      <c r="P244" s="55"/>
      <c r="Q244" s="87"/>
      <c r="R244" s="78" t="s">
        <v>14</v>
      </c>
      <c r="S244" s="87"/>
      <c r="T244" s="78" t="s">
        <v>45</v>
      </c>
      <c r="U244" s="608" t="str">
        <f t="shared" si="86"/>
        <v>-</v>
      </c>
      <c r="V244" s="609" t="str">
        <f t="shared" si="82"/>
        <v>-</v>
      </c>
      <c r="W244" s="609" t="str">
        <f t="shared" si="83"/>
        <v>-</v>
      </c>
      <c r="X244" s="609" t="str">
        <f t="shared" si="84"/>
        <v>-</v>
      </c>
      <c r="Y244" s="609" t="str">
        <f t="shared" si="85"/>
        <v>-</v>
      </c>
      <c r="AD244" s="615" t="str">
        <f t="shared" si="75"/>
        <v>-</v>
      </c>
      <c r="AE244" s="73" t="str">
        <f t="shared" si="76"/>
        <v>-</v>
      </c>
      <c r="AF244" s="608" t="str">
        <f t="shared" si="77"/>
        <v>-</v>
      </c>
      <c r="AG244" s="609" t="str">
        <f t="shared" si="78"/>
        <v>-</v>
      </c>
      <c r="AH244" s="609" t="str">
        <f t="shared" si="79"/>
        <v>-</v>
      </c>
      <c r="AI244" s="609" t="str">
        <f t="shared" si="80"/>
        <v>-</v>
      </c>
      <c r="AJ244" s="609" t="str">
        <f t="shared" si="81"/>
        <v>-</v>
      </c>
      <c r="AM244" s="452"/>
      <c r="AN244" s="452"/>
      <c r="AO244" s="452"/>
      <c r="AP244" s="452"/>
      <c r="AQ244" s="452"/>
      <c r="AR244" s="452"/>
      <c r="AS244" s="452"/>
      <c r="AT244" s="452"/>
      <c r="AV244" s="454"/>
      <c r="AW244" s="454"/>
      <c r="AX244" s="455"/>
      <c r="AY244" s="455"/>
      <c r="AZ244" s="456"/>
      <c r="BB244" s="74">
        <f t="shared" si="71"/>
        <v>0</v>
      </c>
      <c r="BC244" s="11">
        <f t="shared" si="72"/>
        <v>0</v>
      </c>
      <c r="BF244" s="324"/>
      <c r="BH244" s="74">
        <f t="shared" si="73"/>
        <v>0</v>
      </c>
      <c r="BI244" s="313">
        <f t="shared" si="74"/>
        <v>0</v>
      </c>
      <c r="BL244" s="313"/>
      <c r="BQ244" s="11"/>
      <c r="BR244" s="11"/>
      <c r="BS244" s="11"/>
      <c r="BT244" s="11"/>
      <c r="CA244" s="314"/>
      <c r="CB244" s="315"/>
      <c r="CC244" s="316"/>
    </row>
    <row r="245" spans="2:81" x14ac:dyDescent="0.25">
      <c r="B245" s="129"/>
      <c r="C245" s="87"/>
      <c r="O245" s="89"/>
      <c r="P245" s="55"/>
      <c r="Q245" s="87"/>
      <c r="R245" s="78" t="s">
        <v>14</v>
      </c>
      <c r="S245" s="87"/>
      <c r="T245" s="78" t="s">
        <v>45</v>
      </c>
      <c r="U245" s="608" t="str">
        <f t="shared" si="86"/>
        <v>-</v>
      </c>
      <c r="V245" s="609" t="str">
        <f t="shared" si="82"/>
        <v>-</v>
      </c>
      <c r="W245" s="609" t="str">
        <f t="shared" si="83"/>
        <v>-</v>
      </c>
      <c r="X245" s="609" t="str">
        <f t="shared" si="84"/>
        <v>-</v>
      </c>
      <c r="Y245" s="609" t="str">
        <f t="shared" si="85"/>
        <v>-</v>
      </c>
      <c r="AD245" s="615" t="str">
        <f t="shared" si="75"/>
        <v>-</v>
      </c>
      <c r="AE245" s="73" t="str">
        <f t="shared" si="76"/>
        <v>-</v>
      </c>
      <c r="AF245" s="608" t="str">
        <f t="shared" si="77"/>
        <v>-</v>
      </c>
      <c r="AG245" s="609" t="str">
        <f t="shared" si="78"/>
        <v>-</v>
      </c>
      <c r="AH245" s="609" t="str">
        <f t="shared" si="79"/>
        <v>-</v>
      </c>
      <c r="AI245" s="609" t="str">
        <f t="shared" si="80"/>
        <v>-</v>
      </c>
      <c r="AJ245" s="609" t="str">
        <f t="shared" si="81"/>
        <v>-</v>
      </c>
      <c r="AM245" s="452"/>
      <c r="AN245" s="452"/>
      <c r="AO245" s="452"/>
      <c r="AP245" s="452"/>
      <c r="AQ245" s="452"/>
      <c r="AR245" s="452"/>
      <c r="AS245" s="452"/>
      <c r="AT245" s="452"/>
      <c r="AV245" s="454"/>
      <c r="AW245" s="454"/>
      <c r="AX245" s="455"/>
      <c r="AY245" s="455"/>
      <c r="AZ245" s="456"/>
      <c r="BB245" s="74">
        <f t="shared" si="71"/>
        <v>0</v>
      </c>
      <c r="BC245" s="11">
        <f t="shared" si="72"/>
        <v>0</v>
      </c>
      <c r="BF245" s="324"/>
      <c r="BH245" s="74">
        <f t="shared" si="73"/>
        <v>0</v>
      </c>
      <c r="BI245" s="313">
        <f t="shared" si="74"/>
        <v>0</v>
      </c>
      <c r="BL245" s="313"/>
      <c r="BQ245" s="11"/>
      <c r="BR245" s="11"/>
      <c r="BS245" s="11"/>
      <c r="BT245" s="11"/>
      <c r="CA245" s="314"/>
      <c r="CB245" s="315"/>
      <c r="CC245" s="316"/>
    </row>
    <row r="246" spans="2:81" x14ac:dyDescent="0.25">
      <c r="B246" s="129"/>
      <c r="C246" s="87"/>
      <c r="O246" s="89"/>
      <c r="P246" s="55"/>
      <c r="Q246" s="87"/>
      <c r="R246" s="78" t="s">
        <v>14</v>
      </c>
      <c r="S246" s="87"/>
      <c r="T246" s="78" t="s">
        <v>45</v>
      </c>
      <c r="U246" s="608" t="str">
        <f t="shared" si="86"/>
        <v>-</v>
      </c>
      <c r="V246" s="609" t="str">
        <f t="shared" si="82"/>
        <v>-</v>
      </c>
      <c r="W246" s="609" t="str">
        <f t="shared" si="83"/>
        <v>-</v>
      </c>
      <c r="X246" s="609" t="str">
        <f t="shared" si="84"/>
        <v>-</v>
      </c>
      <c r="Y246" s="609" t="str">
        <f t="shared" si="85"/>
        <v>-</v>
      </c>
      <c r="AD246" s="615" t="str">
        <f t="shared" si="75"/>
        <v>-</v>
      </c>
      <c r="AE246" s="73" t="str">
        <f t="shared" si="76"/>
        <v>-</v>
      </c>
      <c r="AF246" s="608" t="str">
        <f t="shared" si="77"/>
        <v>-</v>
      </c>
      <c r="AG246" s="609" t="str">
        <f t="shared" si="78"/>
        <v>-</v>
      </c>
      <c r="AH246" s="609" t="str">
        <f t="shared" si="79"/>
        <v>-</v>
      </c>
      <c r="AI246" s="609" t="str">
        <f t="shared" si="80"/>
        <v>-</v>
      </c>
      <c r="AJ246" s="609" t="str">
        <f t="shared" si="81"/>
        <v>-</v>
      </c>
      <c r="AM246" s="452"/>
      <c r="AN246" s="452"/>
      <c r="AO246" s="452"/>
      <c r="AP246" s="452"/>
      <c r="AQ246" s="452"/>
      <c r="AR246" s="452"/>
      <c r="AS246" s="452"/>
      <c r="AT246" s="452"/>
      <c r="AV246" s="454"/>
      <c r="AW246" s="454"/>
      <c r="AX246" s="455"/>
      <c r="AY246" s="455"/>
      <c r="AZ246" s="456"/>
      <c r="BB246" s="74">
        <f t="shared" si="71"/>
        <v>0</v>
      </c>
      <c r="BC246" s="11">
        <f t="shared" si="72"/>
        <v>0</v>
      </c>
      <c r="BF246" s="324"/>
      <c r="BH246" s="74">
        <f t="shared" si="73"/>
        <v>0</v>
      </c>
      <c r="BI246" s="313">
        <f t="shared" si="74"/>
        <v>0</v>
      </c>
      <c r="BL246" s="313"/>
      <c r="BQ246" s="11"/>
      <c r="BR246" s="11"/>
      <c r="BS246" s="11"/>
      <c r="BT246" s="11"/>
      <c r="CA246" s="314"/>
      <c r="CB246" s="315"/>
      <c r="CC246" s="316"/>
    </row>
    <row r="247" spans="2:81" x14ac:dyDescent="0.25">
      <c r="B247" s="129"/>
      <c r="C247" s="87"/>
      <c r="O247" s="89"/>
      <c r="P247" s="55"/>
      <c r="Q247" s="87"/>
      <c r="R247" s="78" t="s">
        <v>14</v>
      </c>
      <c r="S247" s="87"/>
      <c r="T247" s="78" t="s">
        <v>45</v>
      </c>
      <c r="U247" s="608" t="str">
        <f t="shared" si="86"/>
        <v>-</v>
      </c>
      <c r="V247" s="609" t="str">
        <f t="shared" si="82"/>
        <v>-</v>
      </c>
      <c r="W247" s="609" t="str">
        <f t="shared" si="83"/>
        <v>-</v>
      </c>
      <c r="X247" s="609" t="str">
        <f t="shared" si="84"/>
        <v>-</v>
      </c>
      <c r="Y247" s="609" t="str">
        <f t="shared" si="85"/>
        <v>-</v>
      </c>
      <c r="AD247" s="615" t="str">
        <f t="shared" si="75"/>
        <v>-</v>
      </c>
      <c r="AE247" s="73" t="str">
        <f t="shared" si="76"/>
        <v>-</v>
      </c>
      <c r="AF247" s="608" t="str">
        <f t="shared" si="77"/>
        <v>-</v>
      </c>
      <c r="AG247" s="609" t="str">
        <f t="shared" si="78"/>
        <v>-</v>
      </c>
      <c r="AH247" s="609" t="str">
        <f t="shared" si="79"/>
        <v>-</v>
      </c>
      <c r="AI247" s="609" t="str">
        <f t="shared" si="80"/>
        <v>-</v>
      </c>
      <c r="AJ247" s="609" t="str">
        <f t="shared" si="81"/>
        <v>-</v>
      </c>
      <c r="AM247" s="452"/>
      <c r="AN247" s="452"/>
      <c r="AO247" s="452"/>
      <c r="AP247" s="452"/>
      <c r="AQ247" s="452"/>
      <c r="AR247" s="452"/>
      <c r="AS247" s="452"/>
      <c r="AT247" s="452"/>
      <c r="AV247" s="454"/>
      <c r="AW247" s="454"/>
      <c r="AX247" s="455"/>
      <c r="AY247" s="455"/>
      <c r="AZ247" s="456"/>
      <c r="BB247" s="74">
        <f t="shared" si="71"/>
        <v>0</v>
      </c>
      <c r="BC247" s="11">
        <f t="shared" si="72"/>
        <v>0</v>
      </c>
      <c r="BF247" s="324"/>
      <c r="BH247" s="74">
        <f t="shared" si="73"/>
        <v>0</v>
      </c>
      <c r="BI247" s="313">
        <f t="shared" si="74"/>
        <v>0</v>
      </c>
      <c r="BL247" s="313"/>
      <c r="BQ247" s="11"/>
      <c r="BR247" s="11"/>
      <c r="BS247" s="11"/>
      <c r="BT247" s="11"/>
      <c r="CA247" s="314"/>
      <c r="CB247" s="315"/>
      <c r="CC247" s="316"/>
    </row>
    <row r="248" spans="2:81" x14ac:dyDescent="0.25">
      <c r="B248" s="129"/>
      <c r="C248" s="87"/>
      <c r="O248" s="89"/>
      <c r="P248" s="55"/>
      <c r="Q248" s="87"/>
      <c r="R248" s="78" t="s">
        <v>14</v>
      </c>
      <c r="S248" s="87"/>
      <c r="T248" s="78" t="s">
        <v>45</v>
      </c>
      <c r="U248" s="608" t="str">
        <f t="shared" si="86"/>
        <v>-</v>
      </c>
      <c r="V248" s="609" t="str">
        <f t="shared" si="82"/>
        <v>-</v>
      </c>
      <c r="W248" s="609" t="str">
        <f t="shared" si="83"/>
        <v>-</v>
      </c>
      <c r="X248" s="609" t="str">
        <f t="shared" si="84"/>
        <v>-</v>
      </c>
      <c r="Y248" s="609" t="str">
        <f t="shared" si="85"/>
        <v>-</v>
      </c>
      <c r="AD248" s="615" t="str">
        <f t="shared" si="75"/>
        <v>-</v>
      </c>
      <c r="AE248" s="73" t="str">
        <f t="shared" si="76"/>
        <v>-</v>
      </c>
      <c r="AF248" s="608" t="str">
        <f t="shared" si="77"/>
        <v>-</v>
      </c>
      <c r="AG248" s="609" t="str">
        <f t="shared" si="78"/>
        <v>-</v>
      </c>
      <c r="AH248" s="609" t="str">
        <f t="shared" si="79"/>
        <v>-</v>
      </c>
      <c r="AI248" s="609" t="str">
        <f t="shared" si="80"/>
        <v>-</v>
      </c>
      <c r="AJ248" s="609" t="str">
        <f t="shared" si="81"/>
        <v>-</v>
      </c>
      <c r="AM248" s="452"/>
      <c r="AN248" s="452"/>
      <c r="AO248" s="452"/>
      <c r="AP248" s="452"/>
      <c r="AQ248" s="452"/>
      <c r="AR248" s="452"/>
      <c r="AS248" s="452"/>
      <c r="AT248" s="452"/>
      <c r="AV248" s="454"/>
      <c r="AW248" s="454"/>
      <c r="AX248" s="455"/>
      <c r="AY248" s="455"/>
      <c r="AZ248" s="456"/>
      <c r="BB248" s="74">
        <f t="shared" si="71"/>
        <v>0</v>
      </c>
      <c r="BC248" s="11">
        <f t="shared" si="72"/>
        <v>0</v>
      </c>
      <c r="BF248" s="324"/>
      <c r="BH248" s="74">
        <f t="shared" si="73"/>
        <v>0</v>
      </c>
      <c r="BI248" s="313">
        <f t="shared" si="74"/>
        <v>0</v>
      </c>
      <c r="BL248" s="313"/>
      <c r="BQ248" s="11"/>
      <c r="BR248" s="11"/>
      <c r="BS248" s="11"/>
      <c r="BT248" s="11"/>
      <c r="CA248" s="314"/>
      <c r="CB248" s="315"/>
      <c r="CC248" s="316"/>
    </row>
    <row r="249" spans="2:81" x14ac:dyDescent="0.25">
      <c r="B249" s="129"/>
      <c r="C249" s="87"/>
      <c r="O249" s="89"/>
      <c r="P249" s="55"/>
      <c r="Q249" s="87"/>
      <c r="R249" s="78" t="s">
        <v>14</v>
      </c>
      <c r="S249" s="87"/>
      <c r="T249" s="78" t="s">
        <v>45</v>
      </c>
      <c r="U249" s="608" t="str">
        <f t="shared" si="86"/>
        <v>-</v>
      </c>
      <c r="V249" s="609" t="str">
        <f t="shared" si="82"/>
        <v>-</v>
      </c>
      <c r="W249" s="609" t="str">
        <f t="shared" si="83"/>
        <v>-</v>
      </c>
      <c r="X249" s="609" t="str">
        <f t="shared" si="84"/>
        <v>-</v>
      </c>
      <c r="Y249" s="609" t="str">
        <f t="shared" si="85"/>
        <v>-</v>
      </c>
      <c r="AD249" s="615" t="str">
        <f t="shared" si="75"/>
        <v>-</v>
      </c>
      <c r="AE249" s="73" t="str">
        <f t="shared" si="76"/>
        <v>-</v>
      </c>
      <c r="AF249" s="608" t="str">
        <f t="shared" si="77"/>
        <v>-</v>
      </c>
      <c r="AG249" s="609" t="str">
        <f t="shared" si="78"/>
        <v>-</v>
      </c>
      <c r="AH249" s="609" t="str">
        <f t="shared" si="79"/>
        <v>-</v>
      </c>
      <c r="AI249" s="609" t="str">
        <f t="shared" si="80"/>
        <v>-</v>
      </c>
      <c r="AJ249" s="609" t="str">
        <f t="shared" si="81"/>
        <v>-</v>
      </c>
      <c r="AM249" s="452"/>
      <c r="AN249" s="452"/>
      <c r="AO249" s="452"/>
      <c r="AP249" s="452"/>
      <c r="AQ249" s="452"/>
      <c r="AR249" s="452"/>
      <c r="AS249" s="452"/>
      <c r="AT249" s="452"/>
      <c r="AV249" s="454"/>
      <c r="AW249" s="454"/>
      <c r="AX249" s="455"/>
      <c r="AY249" s="455"/>
      <c r="AZ249" s="456"/>
      <c r="BB249" s="74">
        <f t="shared" si="71"/>
        <v>0</v>
      </c>
      <c r="BC249" s="11">
        <f t="shared" si="72"/>
        <v>0</v>
      </c>
      <c r="BF249" s="324"/>
      <c r="BH249" s="74">
        <f t="shared" si="73"/>
        <v>0</v>
      </c>
      <c r="BI249" s="313">
        <f t="shared" si="74"/>
        <v>0</v>
      </c>
      <c r="BL249" s="313"/>
      <c r="BQ249" s="11"/>
      <c r="BR249" s="11"/>
      <c r="BS249" s="11"/>
      <c r="BT249" s="11"/>
      <c r="CA249" s="314"/>
      <c r="CB249" s="315"/>
      <c r="CC249" s="316"/>
    </row>
    <row r="250" spans="2:81" x14ac:dyDescent="0.25">
      <c r="B250" s="129"/>
      <c r="C250" s="87"/>
      <c r="O250" s="89"/>
      <c r="P250" s="55"/>
      <c r="Q250" s="87"/>
      <c r="R250" s="78" t="s">
        <v>14</v>
      </c>
      <c r="S250" s="87"/>
      <c r="T250" s="78" t="s">
        <v>45</v>
      </c>
      <c r="U250" s="608" t="str">
        <f t="shared" si="86"/>
        <v>-</v>
      </c>
      <c r="V250" s="609" t="str">
        <f t="shared" si="82"/>
        <v>-</v>
      </c>
      <c r="W250" s="609" t="str">
        <f t="shared" si="83"/>
        <v>-</v>
      </c>
      <c r="X250" s="609" t="str">
        <f t="shared" si="84"/>
        <v>-</v>
      </c>
      <c r="Y250" s="609" t="str">
        <f t="shared" si="85"/>
        <v>-</v>
      </c>
      <c r="AD250" s="615" t="str">
        <f t="shared" si="75"/>
        <v>-</v>
      </c>
      <c r="AE250" s="73" t="str">
        <f t="shared" si="76"/>
        <v>-</v>
      </c>
      <c r="AF250" s="608" t="str">
        <f t="shared" si="77"/>
        <v>-</v>
      </c>
      <c r="AG250" s="609" t="str">
        <f t="shared" si="78"/>
        <v>-</v>
      </c>
      <c r="AH250" s="609" t="str">
        <f t="shared" si="79"/>
        <v>-</v>
      </c>
      <c r="AI250" s="609" t="str">
        <f t="shared" si="80"/>
        <v>-</v>
      </c>
      <c r="AJ250" s="609" t="str">
        <f t="shared" si="81"/>
        <v>-</v>
      </c>
      <c r="AM250" s="452"/>
      <c r="AN250" s="452"/>
      <c r="AO250" s="452"/>
      <c r="AP250" s="452"/>
      <c r="AQ250" s="452"/>
      <c r="AR250" s="452"/>
      <c r="AS250" s="452"/>
      <c r="AT250" s="452"/>
      <c r="AV250" s="454"/>
      <c r="AW250" s="454"/>
      <c r="AX250" s="455"/>
      <c r="AY250" s="455"/>
      <c r="AZ250" s="456"/>
      <c r="BB250" s="74">
        <f t="shared" si="71"/>
        <v>0</v>
      </c>
      <c r="BC250" s="11">
        <f t="shared" si="72"/>
        <v>0</v>
      </c>
      <c r="BF250" s="324"/>
      <c r="BH250" s="74">
        <f t="shared" si="73"/>
        <v>0</v>
      </c>
      <c r="BI250" s="313">
        <f t="shared" si="74"/>
        <v>0</v>
      </c>
      <c r="BL250" s="313"/>
      <c r="BQ250" s="11"/>
      <c r="BR250" s="11"/>
      <c r="BS250" s="11"/>
      <c r="BT250" s="11"/>
      <c r="CA250" s="314"/>
      <c r="CB250" s="315"/>
      <c r="CC250" s="316"/>
    </row>
    <row r="251" spans="2:81" x14ac:dyDescent="0.25">
      <c r="B251" s="129"/>
      <c r="C251" s="87"/>
      <c r="O251" s="89"/>
      <c r="P251" s="55"/>
      <c r="Q251" s="87"/>
      <c r="R251" s="78" t="s">
        <v>14</v>
      </c>
      <c r="S251" s="87"/>
      <c r="T251" s="78" t="s">
        <v>45</v>
      </c>
      <c r="U251" s="608" t="str">
        <f t="shared" si="86"/>
        <v>-</v>
      </c>
      <c r="V251" s="609" t="str">
        <f t="shared" si="82"/>
        <v>-</v>
      </c>
      <c r="W251" s="609" t="str">
        <f t="shared" si="83"/>
        <v>-</v>
      </c>
      <c r="X251" s="609" t="str">
        <f t="shared" si="84"/>
        <v>-</v>
      </c>
      <c r="Y251" s="609" t="str">
        <f t="shared" si="85"/>
        <v>-</v>
      </c>
      <c r="AD251" s="615" t="str">
        <f t="shared" si="75"/>
        <v>-</v>
      </c>
      <c r="AE251" s="73" t="str">
        <f t="shared" si="76"/>
        <v>-</v>
      </c>
      <c r="AF251" s="608" t="str">
        <f t="shared" si="77"/>
        <v>-</v>
      </c>
      <c r="AG251" s="609" t="str">
        <f t="shared" si="78"/>
        <v>-</v>
      </c>
      <c r="AH251" s="609" t="str">
        <f t="shared" si="79"/>
        <v>-</v>
      </c>
      <c r="AI251" s="609" t="str">
        <f t="shared" si="80"/>
        <v>-</v>
      </c>
      <c r="AJ251" s="609" t="str">
        <f t="shared" si="81"/>
        <v>-</v>
      </c>
      <c r="AM251" s="452"/>
      <c r="AN251" s="452"/>
      <c r="AO251" s="452"/>
      <c r="AP251" s="452"/>
      <c r="AQ251" s="452"/>
      <c r="AR251" s="452"/>
      <c r="AS251" s="452"/>
      <c r="AT251" s="452"/>
      <c r="AV251" s="454"/>
      <c r="AW251" s="454"/>
      <c r="AX251" s="455"/>
      <c r="AY251" s="455"/>
      <c r="AZ251" s="456"/>
      <c r="BB251" s="74">
        <f t="shared" si="71"/>
        <v>0</v>
      </c>
      <c r="BC251" s="11">
        <f t="shared" si="72"/>
        <v>0</v>
      </c>
      <c r="BF251" s="324"/>
      <c r="BH251" s="74">
        <f t="shared" si="73"/>
        <v>0</v>
      </c>
      <c r="BI251" s="313">
        <f t="shared" si="74"/>
        <v>0</v>
      </c>
      <c r="BQ251" s="11"/>
      <c r="BR251" s="11"/>
      <c r="BS251" s="11"/>
      <c r="BT251" s="11"/>
      <c r="CA251" s="314"/>
      <c r="CB251" s="315"/>
      <c r="CC251" s="316"/>
    </row>
    <row r="252" spans="2:81" x14ac:dyDescent="0.25">
      <c r="B252" s="129"/>
      <c r="C252" s="87"/>
      <c r="O252" s="89"/>
      <c r="P252" s="55"/>
      <c r="Q252" s="87"/>
      <c r="R252" s="78" t="s">
        <v>14</v>
      </c>
      <c r="S252" s="87"/>
      <c r="T252" s="78" t="s">
        <v>45</v>
      </c>
      <c r="U252" s="608" t="str">
        <f t="shared" si="86"/>
        <v>-</v>
      </c>
      <c r="V252" s="609" t="str">
        <f t="shared" si="82"/>
        <v>-</v>
      </c>
      <c r="W252" s="609" t="str">
        <f t="shared" si="83"/>
        <v>-</v>
      </c>
      <c r="X252" s="609" t="str">
        <f t="shared" si="84"/>
        <v>-</v>
      </c>
      <c r="Y252" s="609" t="str">
        <f t="shared" si="85"/>
        <v>-</v>
      </c>
      <c r="AD252" s="615" t="str">
        <f t="shared" si="75"/>
        <v>-</v>
      </c>
      <c r="AE252" s="73" t="str">
        <f t="shared" si="76"/>
        <v>-</v>
      </c>
      <c r="AF252" s="608" t="str">
        <f t="shared" si="77"/>
        <v>-</v>
      </c>
      <c r="AG252" s="609" t="str">
        <f t="shared" si="78"/>
        <v>-</v>
      </c>
      <c r="AH252" s="609" t="str">
        <f t="shared" si="79"/>
        <v>-</v>
      </c>
      <c r="AI252" s="609" t="str">
        <f t="shared" si="80"/>
        <v>-</v>
      </c>
      <c r="AJ252" s="609" t="str">
        <f t="shared" si="81"/>
        <v>-</v>
      </c>
      <c r="AM252" s="452"/>
      <c r="AN252" s="452"/>
      <c r="AO252" s="452"/>
      <c r="AP252" s="452"/>
      <c r="AQ252" s="452"/>
      <c r="AR252" s="452"/>
      <c r="AS252" s="452"/>
      <c r="AT252" s="452"/>
      <c r="AV252" s="454"/>
      <c r="AW252" s="454"/>
      <c r="AX252" s="455"/>
      <c r="AY252" s="455"/>
      <c r="AZ252" s="456"/>
      <c r="BB252" s="74">
        <f t="shared" si="71"/>
        <v>0</v>
      </c>
      <c r="BC252" s="11">
        <f t="shared" si="72"/>
        <v>0</v>
      </c>
      <c r="BF252" s="324"/>
      <c r="BH252" s="74">
        <f t="shared" si="73"/>
        <v>0</v>
      </c>
      <c r="BI252" s="313">
        <f t="shared" si="74"/>
        <v>0</v>
      </c>
      <c r="BQ252" s="11"/>
      <c r="BR252" s="11"/>
      <c r="BS252" s="11"/>
      <c r="BT252" s="11"/>
      <c r="CA252" s="314"/>
      <c r="CB252" s="315"/>
      <c r="CC252" s="316"/>
    </row>
    <row r="253" spans="2:81" x14ac:dyDescent="0.25">
      <c r="B253" s="129"/>
      <c r="C253" s="87"/>
      <c r="O253" s="89"/>
      <c r="P253" s="55"/>
      <c r="Q253" s="87"/>
      <c r="R253" s="78" t="s">
        <v>14</v>
      </c>
      <c r="S253" s="87"/>
      <c r="T253" s="78" t="s">
        <v>45</v>
      </c>
      <c r="U253" s="608" t="str">
        <f t="shared" si="86"/>
        <v>-</v>
      </c>
      <c r="V253" s="609" t="str">
        <f t="shared" si="82"/>
        <v>-</v>
      </c>
      <c r="W253" s="609" t="str">
        <f t="shared" si="83"/>
        <v>-</v>
      </c>
      <c r="X253" s="609" t="str">
        <f t="shared" si="84"/>
        <v>-</v>
      </c>
      <c r="Y253" s="609" t="str">
        <f t="shared" si="85"/>
        <v>-</v>
      </c>
      <c r="AD253" s="615" t="str">
        <f t="shared" si="75"/>
        <v>-</v>
      </c>
      <c r="AE253" s="73" t="str">
        <f t="shared" si="76"/>
        <v>-</v>
      </c>
      <c r="AF253" s="608" t="str">
        <f t="shared" si="77"/>
        <v>-</v>
      </c>
      <c r="AG253" s="609" t="str">
        <f t="shared" si="78"/>
        <v>-</v>
      </c>
      <c r="AH253" s="609" t="str">
        <f t="shared" si="79"/>
        <v>-</v>
      </c>
      <c r="AI253" s="609" t="str">
        <f t="shared" si="80"/>
        <v>-</v>
      </c>
      <c r="AJ253" s="609" t="str">
        <f t="shared" si="81"/>
        <v>-</v>
      </c>
      <c r="AM253" s="452"/>
      <c r="AN253" s="452"/>
      <c r="AO253" s="452"/>
      <c r="AP253" s="452"/>
      <c r="AQ253" s="452"/>
      <c r="AR253" s="452"/>
      <c r="AS253" s="452"/>
      <c r="AT253" s="452"/>
      <c r="AV253" s="454"/>
      <c r="AW253" s="454"/>
      <c r="AX253" s="455"/>
      <c r="AY253" s="455"/>
      <c r="AZ253" s="456"/>
      <c r="BB253" s="74">
        <f t="shared" si="71"/>
        <v>0</v>
      </c>
      <c r="BC253" s="11">
        <f t="shared" si="72"/>
        <v>0</v>
      </c>
      <c r="BF253" s="324"/>
      <c r="BH253" s="74">
        <f t="shared" si="73"/>
        <v>0</v>
      </c>
      <c r="BI253" s="313">
        <f t="shared" si="74"/>
        <v>0</v>
      </c>
      <c r="BQ253" s="11"/>
      <c r="BR253" s="11"/>
      <c r="BS253" s="11"/>
      <c r="BT253" s="11"/>
      <c r="CA253" s="314"/>
      <c r="CB253" s="315"/>
      <c r="CC253" s="316"/>
    </row>
    <row r="254" spans="2:81" x14ac:dyDescent="0.25">
      <c r="B254" s="129"/>
      <c r="C254" s="87"/>
      <c r="O254" s="89"/>
      <c r="P254" s="55"/>
      <c r="Q254" s="87"/>
      <c r="R254" s="78" t="s">
        <v>14</v>
      </c>
      <c r="S254" s="87"/>
      <c r="T254" s="78" t="s">
        <v>45</v>
      </c>
      <c r="U254" s="608" t="str">
        <f t="shared" si="86"/>
        <v>-</v>
      </c>
      <c r="V254" s="609" t="str">
        <f t="shared" si="82"/>
        <v>-</v>
      </c>
      <c r="W254" s="609" t="str">
        <f t="shared" si="83"/>
        <v>-</v>
      </c>
      <c r="X254" s="609" t="str">
        <f t="shared" si="84"/>
        <v>-</v>
      </c>
      <c r="Y254" s="609" t="str">
        <f t="shared" si="85"/>
        <v>-</v>
      </c>
      <c r="AD254" s="615" t="str">
        <f t="shared" si="75"/>
        <v>-</v>
      </c>
      <c r="AE254" s="73" t="str">
        <f t="shared" si="76"/>
        <v>-</v>
      </c>
      <c r="AF254" s="608" t="str">
        <f t="shared" si="77"/>
        <v>-</v>
      </c>
      <c r="AG254" s="609" t="str">
        <f t="shared" si="78"/>
        <v>-</v>
      </c>
      <c r="AH254" s="609" t="str">
        <f t="shared" si="79"/>
        <v>-</v>
      </c>
      <c r="AI254" s="609" t="str">
        <f t="shared" si="80"/>
        <v>-</v>
      </c>
      <c r="AJ254" s="609" t="str">
        <f t="shared" si="81"/>
        <v>-</v>
      </c>
      <c r="AM254" s="452"/>
      <c r="AN254" s="452"/>
      <c r="AO254" s="452"/>
      <c r="AP254" s="452"/>
      <c r="AQ254" s="452"/>
      <c r="AR254" s="452"/>
      <c r="AS254" s="452"/>
      <c r="AT254" s="452"/>
      <c r="AV254" s="454"/>
      <c r="AW254" s="454"/>
      <c r="AX254" s="455"/>
      <c r="AY254" s="455"/>
      <c r="AZ254" s="456"/>
      <c r="BB254" s="74">
        <f t="shared" si="71"/>
        <v>0</v>
      </c>
      <c r="BC254" s="11">
        <f t="shared" si="72"/>
        <v>0</v>
      </c>
      <c r="BF254" s="324"/>
      <c r="BH254" s="74">
        <f t="shared" si="73"/>
        <v>0</v>
      </c>
      <c r="BI254" s="313">
        <f t="shared" si="74"/>
        <v>0</v>
      </c>
      <c r="BQ254" s="11"/>
      <c r="BR254" s="11"/>
      <c r="BS254" s="11"/>
      <c r="BT254" s="11"/>
      <c r="CA254" s="314"/>
      <c r="CB254" s="315"/>
      <c r="CC254" s="316"/>
    </row>
    <row r="255" spans="2:81" x14ac:dyDescent="0.25">
      <c r="B255" s="129"/>
      <c r="C255" s="87"/>
      <c r="O255" s="89"/>
      <c r="P255" s="55"/>
      <c r="Q255" s="87"/>
      <c r="R255" s="78" t="s">
        <v>14</v>
      </c>
      <c r="S255" s="87"/>
      <c r="T255" s="78" t="s">
        <v>45</v>
      </c>
      <c r="U255" s="608" t="str">
        <f t="shared" si="86"/>
        <v>-</v>
      </c>
      <c r="V255" s="609" t="str">
        <f t="shared" si="82"/>
        <v>-</v>
      </c>
      <c r="W255" s="609" t="str">
        <f t="shared" si="83"/>
        <v>-</v>
      </c>
      <c r="X255" s="609" t="str">
        <f t="shared" si="84"/>
        <v>-</v>
      </c>
      <c r="Y255" s="609" t="str">
        <f t="shared" si="85"/>
        <v>-</v>
      </c>
      <c r="AD255" s="615" t="str">
        <f t="shared" si="75"/>
        <v>-</v>
      </c>
      <c r="AE255" s="73" t="str">
        <f t="shared" si="76"/>
        <v>-</v>
      </c>
      <c r="AF255" s="608" t="str">
        <f t="shared" si="77"/>
        <v>-</v>
      </c>
      <c r="AG255" s="609" t="str">
        <f t="shared" si="78"/>
        <v>-</v>
      </c>
      <c r="AH255" s="609" t="str">
        <f t="shared" si="79"/>
        <v>-</v>
      </c>
      <c r="AI255" s="609" t="str">
        <f t="shared" si="80"/>
        <v>-</v>
      </c>
      <c r="AJ255" s="609" t="str">
        <f t="shared" si="81"/>
        <v>-</v>
      </c>
      <c r="AM255" s="452"/>
      <c r="AN255" s="452"/>
      <c r="AO255" s="452"/>
      <c r="AP255" s="452"/>
      <c r="AQ255" s="452"/>
      <c r="AR255" s="452"/>
      <c r="AS255" s="452"/>
      <c r="AT255" s="452"/>
      <c r="AV255" s="454"/>
      <c r="AW255" s="454"/>
      <c r="AX255" s="455"/>
      <c r="AY255" s="455"/>
      <c r="AZ255" s="456"/>
      <c r="BB255" s="74">
        <f t="shared" si="71"/>
        <v>0</v>
      </c>
      <c r="BC255" s="11">
        <f t="shared" si="72"/>
        <v>0</v>
      </c>
      <c r="BF255" s="324"/>
      <c r="BH255" s="74">
        <f t="shared" si="73"/>
        <v>0</v>
      </c>
      <c r="BI255" s="313">
        <f t="shared" si="74"/>
        <v>0</v>
      </c>
      <c r="BQ255" s="11"/>
      <c r="BR255" s="11"/>
      <c r="BS255" s="11"/>
      <c r="BT255" s="11"/>
      <c r="CA255" s="314"/>
      <c r="CB255" s="315"/>
      <c r="CC255" s="316"/>
    </row>
    <row r="256" spans="2:81" x14ac:dyDescent="0.25">
      <c r="B256" s="129"/>
      <c r="C256" s="87"/>
      <c r="O256" s="89"/>
      <c r="P256" s="55"/>
      <c r="Q256" s="87"/>
      <c r="R256" s="78" t="s">
        <v>14</v>
      </c>
      <c r="S256" s="87"/>
      <c r="T256" s="78" t="s">
        <v>45</v>
      </c>
      <c r="U256" s="608" t="str">
        <f t="shared" si="86"/>
        <v>-</v>
      </c>
      <c r="V256" s="609" t="str">
        <f t="shared" si="82"/>
        <v>-</v>
      </c>
      <c r="W256" s="609" t="str">
        <f t="shared" si="83"/>
        <v>-</v>
      </c>
      <c r="X256" s="609" t="str">
        <f t="shared" si="84"/>
        <v>-</v>
      </c>
      <c r="Y256" s="609" t="str">
        <f t="shared" si="85"/>
        <v>-</v>
      </c>
      <c r="AD256" s="615" t="str">
        <f t="shared" si="75"/>
        <v>-</v>
      </c>
      <c r="AE256" s="73" t="str">
        <f t="shared" si="76"/>
        <v>-</v>
      </c>
      <c r="AF256" s="608" t="str">
        <f t="shared" si="77"/>
        <v>-</v>
      </c>
      <c r="AG256" s="609" t="str">
        <f t="shared" si="78"/>
        <v>-</v>
      </c>
      <c r="AH256" s="609" t="str">
        <f t="shared" si="79"/>
        <v>-</v>
      </c>
      <c r="AI256" s="609" t="str">
        <f t="shared" si="80"/>
        <v>-</v>
      </c>
      <c r="AJ256" s="609" t="str">
        <f t="shared" si="81"/>
        <v>-</v>
      </c>
      <c r="AM256" s="452"/>
      <c r="AN256" s="452"/>
      <c r="AO256" s="452"/>
      <c r="AP256" s="452"/>
      <c r="AQ256" s="452"/>
      <c r="AR256" s="452"/>
      <c r="AS256" s="452"/>
      <c r="AT256" s="452"/>
      <c r="AV256" s="454"/>
      <c r="AW256" s="454"/>
      <c r="AX256" s="455"/>
      <c r="AY256" s="455"/>
      <c r="AZ256" s="456"/>
      <c r="BB256" s="74">
        <f t="shared" si="71"/>
        <v>0</v>
      </c>
      <c r="BC256" s="11">
        <f t="shared" si="72"/>
        <v>0</v>
      </c>
      <c r="BF256" s="324"/>
      <c r="BH256" s="74">
        <f t="shared" si="73"/>
        <v>0</v>
      </c>
      <c r="BI256" s="313">
        <f t="shared" si="74"/>
        <v>0</v>
      </c>
      <c r="BQ256" s="11"/>
      <c r="BR256" s="11"/>
      <c r="BS256" s="11"/>
      <c r="BT256" s="11"/>
      <c r="CA256" s="314"/>
      <c r="CB256" s="315"/>
      <c r="CC256" s="316"/>
    </row>
    <row r="257" spans="2:81" x14ac:dyDescent="0.25">
      <c r="B257" s="129"/>
      <c r="C257" s="87"/>
      <c r="O257" s="89"/>
      <c r="P257" s="55"/>
      <c r="Q257" s="87"/>
      <c r="R257" s="78" t="s">
        <v>14</v>
      </c>
      <c r="S257" s="87"/>
      <c r="T257" s="78" t="s">
        <v>45</v>
      </c>
      <c r="U257" s="608" t="str">
        <f t="shared" si="86"/>
        <v>-</v>
      </c>
      <c r="V257" s="609" t="str">
        <f t="shared" si="82"/>
        <v>-</v>
      </c>
      <c r="W257" s="609" t="str">
        <f t="shared" si="83"/>
        <v>-</v>
      </c>
      <c r="X257" s="609" t="str">
        <f t="shared" si="84"/>
        <v>-</v>
      </c>
      <c r="Y257" s="609" t="str">
        <f t="shared" si="85"/>
        <v>-</v>
      </c>
      <c r="AD257" s="615" t="str">
        <f t="shared" si="75"/>
        <v>-</v>
      </c>
      <c r="AE257" s="73" t="str">
        <f t="shared" si="76"/>
        <v>-</v>
      </c>
      <c r="AF257" s="608" t="str">
        <f t="shared" si="77"/>
        <v>-</v>
      </c>
      <c r="AG257" s="609" t="str">
        <f t="shared" si="78"/>
        <v>-</v>
      </c>
      <c r="AH257" s="609" t="str">
        <f t="shared" si="79"/>
        <v>-</v>
      </c>
      <c r="AI257" s="609" t="str">
        <f t="shared" si="80"/>
        <v>-</v>
      </c>
      <c r="AJ257" s="609" t="str">
        <f t="shared" si="81"/>
        <v>-</v>
      </c>
      <c r="AM257" s="452"/>
      <c r="AN257" s="452"/>
      <c r="AO257" s="452"/>
      <c r="AP257" s="452"/>
      <c r="AQ257" s="452"/>
      <c r="AR257" s="452"/>
      <c r="AS257" s="452"/>
      <c r="AT257" s="452"/>
      <c r="AV257" s="454"/>
      <c r="AW257" s="454"/>
      <c r="AX257" s="455"/>
      <c r="AY257" s="455"/>
      <c r="AZ257" s="456"/>
      <c r="BB257" s="74">
        <f t="shared" si="71"/>
        <v>0</v>
      </c>
      <c r="BC257" s="11">
        <f t="shared" si="72"/>
        <v>0</v>
      </c>
      <c r="BF257" s="324"/>
      <c r="BH257" s="74">
        <f t="shared" si="73"/>
        <v>0</v>
      </c>
      <c r="BI257" s="313">
        <f t="shared" si="74"/>
        <v>0</v>
      </c>
      <c r="BQ257" s="11"/>
      <c r="BR257" s="11"/>
      <c r="BS257" s="11"/>
      <c r="BT257" s="11"/>
      <c r="CA257" s="314"/>
      <c r="CB257" s="315"/>
      <c r="CC257" s="316"/>
    </row>
    <row r="258" spans="2:81" x14ac:dyDescent="0.25">
      <c r="B258" s="129"/>
      <c r="C258" s="87"/>
      <c r="O258" s="89"/>
      <c r="P258" s="55"/>
      <c r="Q258" s="87"/>
      <c r="R258" s="78" t="s">
        <v>14</v>
      </c>
      <c r="S258" s="87"/>
      <c r="T258" s="78" t="s">
        <v>45</v>
      </c>
      <c r="U258" s="608" t="str">
        <f t="shared" si="86"/>
        <v>-</v>
      </c>
      <c r="V258" s="609" t="str">
        <f t="shared" si="82"/>
        <v>-</v>
      </c>
      <c r="W258" s="609" t="str">
        <f t="shared" si="83"/>
        <v>-</v>
      </c>
      <c r="X258" s="609" t="str">
        <f t="shared" si="84"/>
        <v>-</v>
      </c>
      <c r="Y258" s="609" t="str">
        <f t="shared" si="85"/>
        <v>-</v>
      </c>
      <c r="AD258" s="615" t="str">
        <f t="shared" si="75"/>
        <v>-</v>
      </c>
      <c r="AE258" s="73" t="str">
        <f t="shared" si="76"/>
        <v>-</v>
      </c>
      <c r="AF258" s="608" t="str">
        <f t="shared" si="77"/>
        <v>-</v>
      </c>
      <c r="AG258" s="609" t="str">
        <f t="shared" si="78"/>
        <v>-</v>
      </c>
      <c r="AH258" s="609" t="str">
        <f t="shared" si="79"/>
        <v>-</v>
      </c>
      <c r="AI258" s="609" t="str">
        <f t="shared" si="80"/>
        <v>-</v>
      </c>
      <c r="AJ258" s="609" t="str">
        <f t="shared" si="81"/>
        <v>-</v>
      </c>
      <c r="AM258" s="452"/>
      <c r="AN258" s="452"/>
      <c r="AO258" s="452"/>
      <c r="AP258" s="452"/>
      <c r="AQ258" s="452"/>
      <c r="AR258" s="452"/>
      <c r="AS258" s="452"/>
      <c r="AT258" s="452"/>
      <c r="AV258" s="454"/>
      <c r="AW258" s="454"/>
      <c r="AX258" s="455"/>
      <c r="AY258" s="455"/>
      <c r="AZ258" s="456"/>
      <c r="BB258" s="74">
        <f t="shared" si="71"/>
        <v>0</v>
      </c>
      <c r="BC258" s="11">
        <f t="shared" si="72"/>
        <v>0</v>
      </c>
      <c r="BF258" s="324"/>
      <c r="BH258" s="74">
        <f t="shared" si="73"/>
        <v>0</v>
      </c>
      <c r="BI258" s="313">
        <f t="shared" si="74"/>
        <v>0</v>
      </c>
      <c r="BQ258" s="11"/>
      <c r="BR258" s="11"/>
      <c r="BS258" s="11"/>
      <c r="BT258" s="11"/>
      <c r="CA258" s="314"/>
      <c r="CB258" s="315"/>
      <c r="CC258" s="316"/>
    </row>
    <row r="259" spans="2:81" x14ac:dyDescent="0.25">
      <c r="B259" s="129"/>
      <c r="C259" s="87"/>
      <c r="O259" s="89"/>
      <c r="P259" s="55"/>
      <c r="Q259" s="87"/>
      <c r="R259" s="78" t="s">
        <v>14</v>
      </c>
      <c r="S259" s="87"/>
      <c r="T259" s="78" t="s">
        <v>45</v>
      </c>
      <c r="U259" s="608" t="str">
        <f t="shared" si="86"/>
        <v>-</v>
      </c>
      <c r="V259" s="609" t="str">
        <f t="shared" si="82"/>
        <v>-</v>
      </c>
      <c r="W259" s="609" t="str">
        <f t="shared" si="83"/>
        <v>-</v>
      </c>
      <c r="X259" s="609" t="str">
        <f t="shared" si="84"/>
        <v>-</v>
      </c>
      <c r="Y259" s="609" t="str">
        <f t="shared" si="85"/>
        <v>-</v>
      </c>
      <c r="AD259" s="615" t="str">
        <f t="shared" si="75"/>
        <v>-</v>
      </c>
      <c r="AE259" s="73" t="str">
        <f t="shared" si="76"/>
        <v>-</v>
      </c>
      <c r="AF259" s="608" t="str">
        <f t="shared" si="77"/>
        <v>-</v>
      </c>
      <c r="AG259" s="609" t="str">
        <f t="shared" si="78"/>
        <v>-</v>
      </c>
      <c r="AH259" s="609" t="str">
        <f t="shared" si="79"/>
        <v>-</v>
      </c>
      <c r="AI259" s="609" t="str">
        <f t="shared" si="80"/>
        <v>-</v>
      </c>
      <c r="AJ259" s="609" t="str">
        <f t="shared" si="81"/>
        <v>-</v>
      </c>
      <c r="AM259" s="452"/>
      <c r="AN259" s="452"/>
      <c r="AO259" s="452"/>
      <c r="AP259" s="452"/>
      <c r="AQ259" s="452"/>
      <c r="AR259" s="452"/>
      <c r="AS259" s="452"/>
      <c r="AT259" s="452"/>
      <c r="AV259" s="454"/>
      <c r="AW259" s="454"/>
      <c r="AX259" s="455"/>
      <c r="AY259" s="455"/>
      <c r="AZ259" s="456"/>
      <c r="BB259" s="74">
        <f t="shared" ref="BB259:BB300" si="87">IFERROR((AO259*10)+AP259, "--")</f>
        <v>0</v>
      </c>
      <c r="BC259" s="11">
        <f t="shared" ref="BC259:BC300" si="88">AQ259</f>
        <v>0</v>
      </c>
      <c r="BF259" s="324"/>
      <c r="BH259" s="74">
        <f t="shared" ref="BH259:BH300" si="89">IFERROR((AX259*10)+AY259, "--")</f>
        <v>0</v>
      </c>
      <c r="BI259" s="313">
        <f t="shared" ref="BI259:BI300" si="90">AZ259</f>
        <v>0</v>
      </c>
      <c r="BQ259" s="11"/>
      <c r="BR259" s="11"/>
      <c r="BS259" s="11"/>
      <c r="BT259" s="11"/>
      <c r="CA259" s="314"/>
      <c r="CB259" s="315"/>
      <c r="CC259" s="316"/>
    </row>
    <row r="260" spans="2:81" x14ac:dyDescent="0.25">
      <c r="B260" s="129"/>
      <c r="C260" s="87"/>
      <c r="O260" s="89"/>
      <c r="P260" s="55"/>
      <c r="Q260" s="87"/>
      <c r="R260" s="78" t="s">
        <v>14</v>
      </c>
      <c r="S260" s="87"/>
      <c r="T260" s="78" t="s">
        <v>45</v>
      </c>
      <c r="U260" s="608" t="str">
        <f t="shared" si="86"/>
        <v>-</v>
      </c>
      <c r="V260" s="609" t="str">
        <f t="shared" si="82"/>
        <v>-</v>
      </c>
      <c r="W260" s="609" t="str">
        <f t="shared" si="83"/>
        <v>-</v>
      </c>
      <c r="X260" s="609" t="str">
        <f t="shared" si="84"/>
        <v>-</v>
      </c>
      <c r="Y260" s="609" t="str">
        <f t="shared" si="85"/>
        <v>-</v>
      </c>
      <c r="AD260" s="615" t="str">
        <f t="shared" si="75"/>
        <v>-</v>
      </c>
      <c r="AE260" s="73" t="str">
        <f t="shared" si="76"/>
        <v>-</v>
      </c>
      <c r="AF260" s="608" t="str">
        <f t="shared" si="77"/>
        <v>-</v>
      </c>
      <c r="AG260" s="609" t="str">
        <f t="shared" si="78"/>
        <v>-</v>
      </c>
      <c r="AH260" s="609" t="str">
        <f t="shared" si="79"/>
        <v>-</v>
      </c>
      <c r="AI260" s="609" t="str">
        <f t="shared" si="80"/>
        <v>-</v>
      </c>
      <c r="AJ260" s="609" t="str">
        <f t="shared" si="81"/>
        <v>-</v>
      </c>
      <c r="AM260" s="452"/>
      <c r="AN260" s="452"/>
      <c r="AO260" s="452"/>
      <c r="AP260" s="452"/>
      <c r="AQ260" s="452"/>
      <c r="AR260" s="452"/>
      <c r="AS260" s="452"/>
      <c r="AT260" s="452"/>
      <c r="AV260" s="454"/>
      <c r="AW260" s="454"/>
      <c r="AX260" s="455"/>
      <c r="AY260" s="455"/>
      <c r="AZ260" s="456"/>
      <c r="BB260" s="74">
        <f t="shared" si="87"/>
        <v>0</v>
      </c>
      <c r="BC260" s="11">
        <f t="shared" si="88"/>
        <v>0</v>
      </c>
      <c r="BF260" s="324"/>
      <c r="BH260" s="74">
        <f t="shared" si="89"/>
        <v>0</v>
      </c>
      <c r="BI260" s="313">
        <f t="shared" si="90"/>
        <v>0</v>
      </c>
      <c r="BQ260" s="11"/>
      <c r="BR260" s="11"/>
      <c r="BS260" s="11"/>
      <c r="BT260" s="11"/>
      <c r="CA260" s="314"/>
      <c r="CB260" s="315"/>
      <c r="CC260" s="316"/>
    </row>
    <row r="261" spans="2:81" x14ac:dyDescent="0.25">
      <c r="B261" s="129"/>
      <c r="C261" s="87"/>
      <c r="O261" s="89"/>
      <c r="P261" s="55"/>
      <c r="Q261" s="87"/>
      <c r="R261" s="78" t="s">
        <v>14</v>
      </c>
      <c r="S261" s="87"/>
      <c r="T261" s="78" t="s">
        <v>45</v>
      </c>
      <c r="U261" s="608" t="str">
        <f t="shared" si="86"/>
        <v>-</v>
      </c>
      <c r="V261" s="609" t="str">
        <f t="shared" si="82"/>
        <v>-</v>
      </c>
      <c r="W261" s="609" t="str">
        <f t="shared" si="83"/>
        <v>-</v>
      </c>
      <c r="X261" s="609" t="str">
        <f t="shared" si="84"/>
        <v>-</v>
      </c>
      <c r="Y261" s="609" t="str">
        <f t="shared" si="85"/>
        <v>-</v>
      </c>
      <c r="AD261" s="615" t="str">
        <f t="shared" si="75"/>
        <v>-</v>
      </c>
      <c r="AE261" s="73" t="str">
        <f t="shared" si="76"/>
        <v>-</v>
      </c>
      <c r="AF261" s="608" t="str">
        <f t="shared" si="77"/>
        <v>-</v>
      </c>
      <c r="AG261" s="609" t="str">
        <f t="shared" si="78"/>
        <v>-</v>
      </c>
      <c r="AH261" s="609" t="str">
        <f t="shared" si="79"/>
        <v>-</v>
      </c>
      <c r="AI261" s="609" t="str">
        <f t="shared" si="80"/>
        <v>-</v>
      </c>
      <c r="AJ261" s="609" t="str">
        <f t="shared" si="81"/>
        <v>-</v>
      </c>
      <c r="AM261" s="452"/>
      <c r="AN261" s="452"/>
      <c r="AO261" s="452"/>
      <c r="AP261" s="452"/>
      <c r="AQ261" s="452"/>
      <c r="AR261" s="452"/>
      <c r="AS261" s="452"/>
      <c r="AT261" s="452"/>
      <c r="AV261" s="454"/>
      <c r="AW261" s="454"/>
      <c r="AX261" s="455"/>
      <c r="AY261" s="455"/>
      <c r="AZ261" s="456"/>
      <c r="BB261" s="74">
        <f t="shared" si="87"/>
        <v>0</v>
      </c>
      <c r="BC261" s="11">
        <f t="shared" si="88"/>
        <v>0</v>
      </c>
      <c r="BF261" s="324"/>
      <c r="BH261" s="74">
        <f t="shared" si="89"/>
        <v>0</v>
      </c>
      <c r="BI261" s="313">
        <f t="shared" si="90"/>
        <v>0</v>
      </c>
      <c r="BQ261" s="11"/>
      <c r="BR261" s="11"/>
      <c r="BS261" s="11"/>
      <c r="BT261" s="11"/>
      <c r="CA261" s="314"/>
      <c r="CB261" s="315"/>
      <c r="CC261" s="316"/>
    </row>
    <row r="262" spans="2:81" x14ac:dyDescent="0.25">
      <c r="B262" s="129"/>
      <c r="C262" s="87"/>
      <c r="O262" s="89"/>
      <c r="P262" s="55"/>
      <c r="Q262" s="87"/>
      <c r="R262" s="78" t="s">
        <v>14</v>
      </c>
      <c r="S262" s="87"/>
      <c r="T262" s="78" t="s">
        <v>45</v>
      </c>
      <c r="U262" s="608" t="str">
        <f t="shared" si="86"/>
        <v>-</v>
      </c>
      <c r="V262" s="609" t="str">
        <f t="shared" si="82"/>
        <v>-</v>
      </c>
      <c r="W262" s="609" t="str">
        <f t="shared" si="83"/>
        <v>-</v>
      </c>
      <c r="X262" s="609" t="str">
        <f t="shared" si="84"/>
        <v>-</v>
      </c>
      <c r="Y262" s="609" t="str">
        <f t="shared" si="85"/>
        <v>-</v>
      </c>
      <c r="AD262" s="615" t="str">
        <f t="shared" ref="AD262:AD300" si="91">IF(AM259="", "-", AM259)</f>
        <v>-</v>
      </c>
      <c r="AE262" s="73" t="str">
        <f t="shared" ref="AE262:AE300" si="92">IF(AT259="", "-", AT259)</f>
        <v>-</v>
      </c>
      <c r="AF262" s="608" t="str">
        <f t="shared" si="77"/>
        <v>-</v>
      </c>
      <c r="AG262" s="609" t="str">
        <f t="shared" si="78"/>
        <v>-</v>
      </c>
      <c r="AH262" s="609" t="str">
        <f t="shared" si="79"/>
        <v>-</v>
      </c>
      <c r="AI262" s="609" t="str">
        <f t="shared" si="80"/>
        <v>-</v>
      </c>
      <c r="AJ262" s="609" t="str">
        <f t="shared" si="81"/>
        <v>-</v>
      </c>
      <c r="AM262" s="452"/>
      <c r="AN262" s="452"/>
      <c r="AO262" s="452"/>
      <c r="AP262" s="452"/>
      <c r="AQ262" s="452"/>
      <c r="AR262" s="452"/>
      <c r="AS262" s="452"/>
      <c r="AT262" s="452"/>
      <c r="AV262" s="454"/>
      <c r="AW262" s="454"/>
      <c r="AX262" s="455"/>
      <c r="AY262" s="455"/>
      <c r="AZ262" s="456"/>
      <c r="BB262" s="74">
        <f t="shared" si="87"/>
        <v>0</v>
      </c>
      <c r="BC262" s="11">
        <f t="shared" si="88"/>
        <v>0</v>
      </c>
      <c r="BF262" s="324"/>
      <c r="BH262" s="74">
        <f t="shared" si="89"/>
        <v>0</v>
      </c>
      <c r="BI262" s="313">
        <f t="shared" si="90"/>
        <v>0</v>
      </c>
      <c r="BQ262" s="11"/>
      <c r="BR262" s="11"/>
      <c r="BS262" s="11"/>
      <c r="BT262" s="11"/>
      <c r="CA262" s="314"/>
      <c r="CB262" s="315"/>
      <c r="CC262" s="316"/>
    </row>
    <row r="263" spans="2:81" x14ac:dyDescent="0.25">
      <c r="B263" s="129"/>
      <c r="C263" s="87"/>
      <c r="O263" s="89"/>
      <c r="P263" s="55"/>
      <c r="Q263" s="87"/>
      <c r="R263" s="78" t="s">
        <v>14</v>
      </c>
      <c r="S263" s="87"/>
      <c r="T263" s="78" t="s">
        <v>45</v>
      </c>
      <c r="U263" s="608" t="str">
        <f t="shared" si="86"/>
        <v>-</v>
      </c>
      <c r="V263" s="609" t="str">
        <f t="shared" si="82"/>
        <v>-</v>
      </c>
      <c r="W263" s="609" t="str">
        <f t="shared" si="83"/>
        <v>-</v>
      </c>
      <c r="X263" s="609" t="str">
        <f t="shared" si="84"/>
        <v>-</v>
      </c>
      <c r="Y263" s="609" t="str">
        <f t="shared" si="85"/>
        <v>-</v>
      </c>
      <c r="AD263" s="615" t="str">
        <f t="shared" si="91"/>
        <v>-</v>
      </c>
      <c r="AE263" s="73" t="str">
        <f t="shared" si="92"/>
        <v>-</v>
      </c>
      <c r="AF263" s="608" t="str">
        <f t="shared" si="77"/>
        <v>-</v>
      </c>
      <c r="AG263" s="609" t="str">
        <f t="shared" si="78"/>
        <v>-</v>
      </c>
      <c r="AH263" s="609" t="str">
        <f t="shared" si="79"/>
        <v>-</v>
      </c>
      <c r="AI263" s="609" t="str">
        <f t="shared" si="80"/>
        <v>-</v>
      </c>
      <c r="AJ263" s="609" t="str">
        <f t="shared" si="81"/>
        <v>-</v>
      </c>
      <c r="AM263" s="452"/>
      <c r="AN263" s="452"/>
      <c r="AO263" s="452"/>
      <c r="AP263" s="452"/>
      <c r="AQ263" s="452"/>
      <c r="AR263" s="452"/>
      <c r="AS263" s="452"/>
      <c r="AT263" s="452"/>
      <c r="AV263" s="454"/>
      <c r="AW263" s="454"/>
      <c r="AX263" s="455"/>
      <c r="AY263" s="455"/>
      <c r="AZ263" s="456"/>
      <c r="BB263" s="74">
        <f t="shared" si="87"/>
        <v>0</v>
      </c>
      <c r="BC263" s="11">
        <f t="shared" si="88"/>
        <v>0</v>
      </c>
      <c r="BF263" s="324"/>
      <c r="BH263" s="74">
        <f t="shared" si="89"/>
        <v>0</v>
      </c>
      <c r="BI263" s="313">
        <f t="shared" si="90"/>
        <v>0</v>
      </c>
      <c r="BQ263" s="11"/>
      <c r="BR263" s="11"/>
      <c r="BS263" s="11"/>
      <c r="BT263" s="11"/>
      <c r="CA263" s="314"/>
      <c r="CB263" s="315"/>
      <c r="CC263" s="316"/>
    </row>
    <row r="264" spans="2:81" x14ac:dyDescent="0.25">
      <c r="B264" s="129"/>
      <c r="C264" s="87"/>
      <c r="O264" s="89"/>
      <c r="P264" s="55"/>
      <c r="Q264" s="87"/>
      <c r="R264" s="78" t="s">
        <v>14</v>
      </c>
      <c r="S264" s="87"/>
      <c r="T264" s="78" t="s">
        <v>45</v>
      </c>
      <c r="U264" s="608" t="str">
        <f t="shared" si="86"/>
        <v>-</v>
      </c>
      <c r="V264" s="609" t="str">
        <f t="shared" si="82"/>
        <v>-</v>
      </c>
      <c r="W264" s="609" t="str">
        <f t="shared" si="83"/>
        <v>-</v>
      </c>
      <c r="X264" s="609" t="str">
        <f t="shared" si="84"/>
        <v>-</v>
      </c>
      <c r="Y264" s="609" t="str">
        <f t="shared" si="85"/>
        <v>-</v>
      </c>
      <c r="AD264" s="615" t="str">
        <f t="shared" si="91"/>
        <v>-</v>
      </c>
      <c r="AE264" s="73" t="str">
        <f t="shared" si="92"/>
        <v>-</v>
      </c>
      <c r="AF264" s="608" t="str">
        <f t="shared" si="77"/>
        <v>-</v>
      </c>
      <c r="AG264" s="609" t="str">
        <f t="shared" si="78"/>
        <v>-</v>
      </c>
      <c r="AH264" s="609" t="str">
        <f t="shared" si="79"/>
        <v>-</v>
      </c>
      <c r="AI264" s="609" t="str">
        <f t="shared" si="80"/>
        <v>-</v>
      </c>
      <c r="AJ264" s="609" t="str">
        <f t="shared" si="81"/>
        <v>-</v>
      </c>
      <c r="AM264" s="452"/>
      <c r="AN264" s="452"/>
      <c r="AO264" s="452"/>
      <c r="AP264" s="452"/>
      <c r="AQ264" s="452"/>
      <c r="AR264" s="452"/>
      <c r="AS264" s="452"/>
      <c r="AT264" s="452"/>
      <c r="AV264" s="454"/>
      <c r="AW264" s="454"/>
      <c r="AX264" s="455"/>
      <c r="AY264" s="455"/>
      <c r="AZ264" s="456"/>
      <c r="BB264" s="74">
        <f t="shared" si="87"/>
        <v>0</v>
      </c>
      <c r="BC264" s="11">
        <f t="shared" si="88"/>
        <v>0</v>
      </c>
      <c r="BF264" s="324"/>
      <c r="BH264" s="74">
        <f t="shared" si="89"/>
        <v>0</v>
      </c>
      <c r="BI264" s="313">
        <f t="shared" si="90"/>
        <v>0</v>
      </c>
      <c r="BQ264" s="11"/>
      <c r="BR264" s="11"/>
      <c r="BS264" s="11"/>
      <c r="BT264" s="11"/>
      <c r="CA264" s="314"/>
      <c r="CB264" s="315"/>
      <c r="CC264" s="316"/>
    </row>
    <row r="265" spans="2:81" x14ac:dyDescent="0.25">
      <c r="B265" s="129"/>
      <c r="C265" s="87"/>
      <c r="O265" s="89"/>
      <c r="P265" s="55"/>
      <c r="Q265" s="87"/>
      <c r="R265" s="78" t="s">
        <v>14</v>
      </c>
      <c r="S265" s="87"/>
      <c r="T265" s="78" t="s">
        <v>45</v>
      </c>
      <c r="U265" s="608" t="str">
        <f t="shared" si="86"/>
        <v>-</v>
      </c>
      <c r="V265" s="609" t="str">
        <f t="shared" si="82"/>
        <v>-</v>
      </c>
      <c r="W265" s="609" t="str">
        <f t="shared" si="83"/>
        <v>-</v>
      </c>
      <c r="X265" s="609" t="str">
        <f t="shared" si="84"/>
        <v>-</v>
      </c>
      <c r="Y265" s="609" t="str">
        <f t="shared" si="85"/>
        <v>-</v>
      </c>
      <c r="AD265" s="615" t="str">
        <f t="shared" si="91"/>
        <v>-</v>
      </c>
      <c r="AE265" s="73" t="str">
        <f t="shared" si="92"/>
        <v>-</v>
      </c>
      <c r="AF265" s="608" t="str">
        <f t="shared" si="77"/>
        <v>-</v>
      </c>
      <c r="AG265" s="609" t="str">
        <f t="shared" si="78"/>
        <v>-</v>
      </c>
      <c r="AH265" s="609" t="str">
        <f t="shared" si="79"/>
        <v>-</v>
      </c>
      <c r="AI265" s="609" t="str">
        <f t="shared" si="80"/>
        <v>-</v>
      </c>
      <c r="AJ265" s="609" t="str">
        <f t="shared" si="81"/>
        <v>-</v>
      </c>
      <c r="AM265" s="452"/>
      <c r="AN265" s="452"/>
      <c r="AO265" s="452"/>
      <c r="AP265" s="452"/>
      <c r="AQ265" s="452"/>
      <c r="AR265" s="452"/>
      <c r="AS265" s="452"/>
      <c r="AT265" s="452"/>
      <c r="AV265" s="454"/>
      <c r="AW265" s="454"/>
      <c r="AX265" s="455"/>
      <c r="AY265" s="455"/>
      <c r="AZ265" s="456"/>
      <c r="BB265" s="74">
        <f t="shared" si="87"/>
        <v>0</v>
      </c>
      <c r="BC265" s="11">
        <f t="shared" si="88"/>
        <v>0</v>
      </c>
      <c r="BF265" s="324"/>
      <c r="BH265" s="74">
        <f t="shared" si="89"/>
        <v>0</v>
      </c>
      <c r="BI265" s="313">
        <f t="shared" si="90"/>
        <v>0</v>
      </c>
      <c r="BQ265" s="11"/>
      <c r="BR265" s="11"/>
      <c r="BS265" s="11"/>
      <c r="BT265" s="11"/>
      <c r="CA265" s="314"/>
      <c r="CB265" s="315"/>
      <c r="CC265" s="316"/>
    </row>
    <row r="266" spans="2:81" x14ac:dyDescent="0.25">
      <c r="B266" s="129"/>
      <c r="C266" s="87"/>
      <c r="O266" s="89"/>
      <c r="P266" s="55"/>
      <c r="Q266" s="87"/>
      <c r="R266" s="78" t="s">
        <v>14</v>
      </c>
      <c r="S266" s="87"/>
      <c r="T266" s="78" t="s">
        <v>45</v>
      </c>
      <c r="U266" s="608" t="str">
        <f t="shared" si="86"/>
        <v>-</v>
      </c>
      <c r="V266" s="609" t="str">
        <f t="shared" si="82"/>
        <v>-</v>
      </c>
      <c r="W266" s="609" t="str">
        <f t="shared" si="83"/>
        <v>-</v>
      </c>
      <c r="X266" s="609" t="str">
        <f t="shared" si="84"/>
        <v>-</v>
      </c>
      <c r="Y266" s="609" t="str">
        <f t="shared" si="85"/>
        <v>-</v>
      </c>
      <c r="AD266" s="615" t="str">
        <f t="shared" si="91"/>
        <v>-</v>
      </c>
      <c r="AE266" s="73" t="str">
        <f t="shared" si="92"/>
        <v>-</v>
      </c>
      <c r="AF266" s="608" t="str">
        <f t="shared" si="77"/>
        <v>-</v>
      </c>
      <c r="AG266" s="609" t="str">
        <f t="shared" si="78"/>
        <v>-</v>
      </c>
      <c r="AH266" s="609" t="str">
        <f t="shared" si="79"/>
        <v>-</v>
      </c>
      <c r="AI266" s="609" t="str">
        <f t="shared" si="80"/>
        <v>-</v>
      </c>
      <c r="AJ266" s="609" t="str">
        <f t="shared" si="81"/>
        <v>-</v>
      </c>
      <c r="AM266" s="452"/>
      <c r="AN266" s="452"/>
      <c r="AO266" s="452"/>
      <c r="AP266" s="452"/>
      <c r="AQ266" s="452"/>
      <c r="AR266" s="452"/>
      <c r="AS266" s="452"/>
      <c r="AT266" s="452"/>
      <c r="AV266" s="454"/>
      <c r="AW266" s="454"/>
      <c r="AX266" s="455"/>
      <c r="AY266" s="455"/>
      <c r="AZ266" s="456"/>
      <c r="BB266" s="74">
        <f t="shared" si="87"/>
        <v>0</v>
      </c>
      <c r="BC266" s="11">
        <f t="shared" si="88"/>
        <v>0</v>
      </c>
      <c r="BF266" s="324"/>
      <c r="BH266" s="74">
        <f t="shared" si="89"/>
        <v>0</v>
      </c>
      <c r="BI266" s="313">
        <f t="shared" si="90"/>
        <v>0</v>
      </c>
      <c r="BQ266" s="11"/>
      <c r="BR266" s="11"/>
      <c r="BS266" s="11"/>
      <c r="BT266" s="11"/>
      <c r="CA266" s="314"/>
      <c r="CB266" s="315"/>
      <c r="CC266" s="316"/>
    </row>
    <row r="267" spans="2:81" x14ac:dyDescent="0.25">
      <c r="B267" s="129"/>
      <c r="C267" s="87"/>
      <c r="O267" s="89"/>
      <c r="P267" s="55"/>
      <c r="Q267" s="87"/>
      <c r="R267" s="78" t="s">
        <v>14</v>
      </c>
      <c r="S267" s="87"/>
      <c r="T267" s="78" t="s">
        <v>45</v>
      </c>
      <c r="U267" s="608" t="str">
        <f t="shared" si="86"/>
        <v>-</v>
      </c>
      <c r="V267" s="609" t="str">
        <f t="shared" si="82"/>
        <v>-</v>
      </c>
      <c r="W267" s="609" t="str">
        <f t="shared" si="83"/>
        <v>-</v>
      </c>
      <c r="X267" s="609" t="str">
        <f t="shared" si="84"/>
        <v>-</v>
      </c>
      <c r="Y267" s="609" t="str">
        <f t="shared" si="85"/>
        <v>-</v>
      </c>
      <c r="AD267" s="615" t="str">
        <f t="shared" si="91"/>
        <v>-</v>
      </c>
      <c r="AE267" s="73" t="str">
        <f t="shared" si="92"/>
        <v>-</v>
      </c>
      <c r="AF267" s="608" t="str">
        <f t="shared" si="77"/>
        <v>-</v>
      </c>
      <c r="AG267" s="609" t="str">
        <f t="shared" si="78"/>
        <v>-</v>
      </c>
      <c r="AH267" s="609" t="str">
        <f t="shared" si="79"/>
        <v>-</v>
      </c>
      <c r="AI267" s="609" t="str">
        <f t="shared" si="80"/>
        <v>-</v>
      </c>
      <c r="AJ267" s="609" t="str">
        <f t="shared" si="81"/>
        <v>-</v>
      </c>
      <c r="AM267" s="452"/>
      <c r="AN267" s="452"/>
      <c r="AO267" s="452"/>
      <c r="AP267" s="452"/>
      <c r="AQ267" s="452"/>
      <c r="AR267" s="452"/>
      <c r="AS267" s="452"/>
      <c r="AT267" s="452"/>
      <c r="AV267" s="454"/>
      <c r="AW267" s="454"/>
      <c r="AX267" s="455"/>
      <c r="AY267" s="455"/>
      <c r="AZ267" s="456"/>
      <c r="BB267" s="74">
        <f t="shared" si="87"/>
        <v>0</v>
      </c>
      <c r="BC267" s="11">
        <f t="shared" si="88"/>
        <v>0</v>
      </c>
      <c r="BF267" s="324"/>
      <c r="BH267" s="74">
        <f t="shared" si="89"/>
        <v>0</v>
      </c>
      <c r="BI267" s="313">
        <f t="shared" si="90"/>
        <v>0</v>
      </c>
      <c r="BQ267" s="11"/>
      <c r="BR267" s="11"/>
      <c r="BS267" s="11"/>
      <c r="BT267" s="11"/>
      <c r="CA267" s="314"/>
      <c r="CB267" s="315"/>
      <c r="CC267" s="316"/>
    </row>
    <row r="268" spans="2:81" x14ac:dyDescent="0.25">
      <c r="B268" s="129"/>
      <c r="C268" s="87"/>
      <c r="O268" s="89"/>
      <c r="P268" s="55"/>
      <c r="Q268" s="87"/>
      <c r="R268" s="78" t="s">
        <v>14</v>
      </c>
      <c r="S268" s="87"/>
      <c r="T268" s="78" t="s">
        <v>45</v>
      </c>
      <c r="U268" s="608" t="str">
        <f t="shared" si="86"/>
        <v>-</v>
      </c>
      <c r="V268" s="609" t="str">
        <f t="shared" si="82"/>
        <v>-</v>
      </c>
      <c r="W268" s="609" t="str">
        <f t="shared" si="83"/>
        <v>-</v>
      </c>
      <c r="X268" s="609" t="str">
        <f t="shared" si="84"/>
        <v>-</v>
      </c>
      <c r="Y268" s="609" t="str">
        <f t="shared" si="85"/>
        <v>-</v>
      </c>
      <c r="AD268" s="615" t="str">
        <f t="shared" si="91"/>
        <v>-</v>
      </c>
      <c r="AE268" s="73" t="str">
        <f t="shared" si="92"/>
        <v>-</v>
      </c>
      <c r="AF268" s="608" t="str">
        <f t="shared" si="77"/>
        <v>-</v>
      </c>
      <c r="AG268" s="609" t="str">
        <f t="shared" si="78"/>
        <v>-</v>
      </c>
      <c r="AH268" s="609" t="str">
        <f t="shared" si="79"/>
        <v>-</v>
      </c>
      <c r="AI268" s="609" t="str">
        <f t="shared" si="80"/>
        <v>-</v>
      </c>
      <c r="AJ268" s="609" t="str">
        <f t="shared" si="81"/>
        <v>-</v>
      </c>
      <c r="AM268" s="452"/>
      <c r="AN268" s="452"/>
      <c r="AO268" s="452"/>
      <c r="AP268" s="452"/>
      <c r="AQ268" s="452"/>
      <c r="AR268" s="452"/>
      <c r="AS268" s="452"/>
      <c r="AT268" s="452"/>
      <c r="AV268" s="454"/>
      <c r="AW268" s="454"/>
      <c r="AX268" s="455"/>
      <c r="AY268" s="455"/>
      <c r="AZ268" s="456"/>
      <c r="BB268" s="74">
        <f t="shared" si="87"/>
        <v>0</v>
      </c>
      <c r="BC268" s="11">
        <f t="shared" si="88"/>
        <v>0</v>
      </c>
      <c r="BF268" s="324"/>
      <c r="BH268" s="74">
        <f t="shared" si="89"/>
        <v>0</v>
      </c>
      <c r="BI268" s="313">
        <f t="shared" si="90"/>
        <v>0</v>
      </c>
      <c r="BQ268" s="11"/>
      <c r="BR268" s="11"/>
      <c r="BS268" s="11"/>
      <c r="BT268" s="11"/>
      <c r="CA268" s="314"/>
      <c r="CB268" s="315"/>
      <c r="CC268" s="316"/>
    </row>
    <row r="269" spans="2:81" x14ac:dyDescent="0.25">
      <c r="B269" s="129"/>
      <c r="C269" s="87"/>
      <c r="O269" s="89"/>
      <c r="P269" s="55"/>
      <c r="Q269" s="87"/>
      <c r="R269" s="78" t="s">
        <v>14</v>
      </c>
      <c r="S269" s="87"/>
      <c r="T269" s="78" t="s">
        <v>45</v>
      </c>
      <c r="U269" s="608" t="str">
        <f t="shared" si="86"/>
        <v>-</v>
      </c>
      <c r="V269" s="609" t="str">
        <f t="shared" si="82"/>
        <v>-</v>
      </c>
      <c r="W269" s="609" t="str">
        <f t="shared" si="83"/>
        <v>-</v>
      </c>
      <c r="X269" s="609" t="str">
        <f t="shared" si="84"/>
        <v>-</v>
      </c>
      <c r="Y269" s="609" t="str">
        <f t="shared" si="85"/>
        <v>-</v>
      </c>
      <c r="AD269" s="615" t="str">
        <f t="shared" si="91"/>
        <v>-</v>
      </c>
      <c r="AE269" s="73" t="str">
        <f t="shared" si="92"/>
        <v>-</v>
      </c>
      <c r="AF269" s="608" t="str">
        <f t="shared" si="77"/>
        <v>-</v>
      </c>
      <c r="AG269" s="609" t="str">
        <f t="shared" si="78"/>
        <v>-</v>
      </c>
      <c r="AH269" s="609" t="str">
        <f t="shared" si="79"/>
        <v>-</v>
      </c>
      <c r="AI269" s="609" t="str">
        <f t="shared" si="80"/>
        <v>-</v>
      </c>
      <c r="AJ269" s="609" t="str">
        <f t="shared" si="81"/>
        <v>-</v>
      </c>
      <c r="AM269" s="452"/>
      <c r="AN269" s="452"/>
      <c r="AO269" s="452"/>
      <c r="AP269" s="452"/>
      <c r="AQ269" s="452"/>
      <c r="AR269" s="452"/>
      <c r="AS269" s="452"/>
      <c r="AT269" s="452"/>
      <c r="AV269" s="454"/>
      <c r="AW269" s="454"/>
      <c r="AX269" s="455"/>
      <c r="AY269" s="455"/>
      <c r="AZ269" s="456"/>
      <c r="BB269" s="74">
        <f t="shared" si="87"/>
        <v>0</v>
      </c>
      <c r="BC269" s="11">
        <f t="shared" si="88"/>
        <v>0</v>
      </c>
      <c r="BF269" s="324"/>
      <c r="BH269" s="74">
        <f t="shared" si="89"/>
        <v>0</v>
      </c>
      <c r="BI269" s="313">
        <f t="shared" si="90"/>
        <v>0</v>
      </c>
      <c r="BQ269" s="11"/>
      <c r="BR269" s="11"/>
      <c r="BS269" s="11"/>
      <c r="BT269" s="11"/>
      <c r="CA269" s="314"/>
      <c r="CB269" s="315"/>
      <c r="CC269" s="316"/>
    </row>
    <row r="270" spans="2:81" x14ac:dyDescent="0.25">
      <c r="B270" s="129"/>
      <c r="C270" s="87"/>
      <c r="O270" s="89"/>
      <c r="P270" s="55"/>
      <c r="Q270" s="87"/>
      <c r="R270" s="78" t="s">
        <v>14</v>
      </c>
      <c r="S270" s="87"/>
      <c r="T270" s="78" t="s">
        <v>45</v>
      </c>
      <c r="U270" s="608" t="str">
        <f t="shared" si="86"/>
        <v>-</v>
      </c>
      <c r="V270" s="609" t="str">
        <f t="shared" si="82"/>
        <v>-</v>
      </c>
      <c r="W270" s="609" t="str">
        <f t="shared" si="83"/>
        <v>-</v>
      </c>
      <c r="X270" s="609" t="str">
        <f t="shared" si="84"/>
        <v>-</v>
      </c>
      <c r="Y270" s="609" t="str">
        <f t="shared" si="85"/>
        <v>-</v>
      </c>
      <c r="AD270" s="615" t="str">
        <f t="shared" si="91"/>
        <v>-</v>
      </c>
      <c r="AE270" s="73" t="str">
        <f t="shared" si="92"/>
        <v>-</v>
      </c>
      <c r="AF270" s="608" t="str">
        <f t="shared" si="77"/>
        <v>-</v>
      </c>
      <c r="AG270" s="609" t="str">
        <f t="shared" si="78"/>
        <v>-</v>
      </c>
      <c r="AH270" s="609" t="str">
        <f t="shared" si="79"/>
        <v>-</v>
      </c>
      <c r="AI270" s="609" t="str">
        <f t="shared" si="80"/>
        <v>-</v>
      </c>
      <c r="AJ270" s="609" t="str">
        <f t="shared" si="81"/>
        <v>-</v>
      </c>
      <c r="AM270" s="452"/>
      <c r="AN270" s="452"/>
      <c r="AO270" s="452"/>
      <c r="AP270" s="452"/>
      <c r="AQ270" s="452"/>
      <c r="AR270" s="452"/>
      <c r="AS270" s="452"/>
      <c r="AT270" s="452"/>
      <c r="AV270" s="454"/>
      <c r="AW270" s="454"/>
      <c r="AX270" s="455"/>
      <c r="AY270" s="455"/>
      <c r="AZ270" s="456"/>
      <c r="BB270" s="74">
        <f t="shared" si="87"/>
        <v>0</v>
      </c>
      <c r="BC270" s="11">
        <f t="shared" si="88"/>
        <v>0</v>
      </c>
      <c r="BF270" s="324"/>
      <c r="BH270" s="74">
        <f t="shared" si="89"/>
        <v>0</v>
      </c>
      <c r="BI270" s="313">
        <f t="shared" si="90"/>
        <v>0</v>
      </c>
      <c r="BQ270" s="11"/>
      <c r="BR270" s="11"/>
      <c r="BS270" s="11"/>
      <c r="BT270" s="11"/>
      <c r="CA270" s="314"/>
      <c r="CB270" s="315"/>
      <c r="CC270" s="316"/>
    </row>
    <row r="271" spans="2:81" x14ac:dyDescent="0.25">
      <c r="B271" s="129"/>
      <c r="C271" s="87"/>
      <c r="O271" s="89"/>
      <c r="P271" s="55"/>
      <c r="Q271" s="87"/>
      <c r="R271" s="78" t="s">
        <v>14</v>
      </c>
      <c r="S271" s="87"/>
      <c r="T271" s="78" t="s">
        <v>45</v>
      </c>
      <c r="U271" s="608" t="str">
        <f t="shared" si="86"/>
        <v>-</v>
      </c>
      <c r="V271" s="609" t="str">
        <f t="shared" si="82"/>
        <v>-</v>
      </c>
      <c r="W271" s="609" t="str">
        <f t="shared" si="83"/>
        <v>-</v>
      </c>
      <c r="X271" s="609" t="str">
        <f t="shared" si="84"/>
        <v>-</v>
      </c>
      <c r="Y271" s="609" t="str">
        <f t="shared" si="85"/>
        <v>-</v>
      </c>
      <c r="AD271" s="615" t="str">
        <f t="shared" si="91"/>
        <v>-</v>
      </c>
      <c r="AE271" s="73" t="str">
        <f t="shared" si="92"/>
        <v>-</v>
      </c>
      <c r="AF271" s="608" t="str">
        <f t="shared" si="77"/>
        <v>-</v>
      </c>
      <c r="AG271" s="609" t="str">
        <f t="shared" si="78"/>
        <v>-</v>
      </c>
      <c r="AH271" s="609" t="str">
        <f t="shared" si="79"/>
        <v>-</v>
      </c>
      <c r="AI271" s="609" t="str">
        <f t="shared" si="80"/>
        <v>-</v>
      </c>
      <c r="AJ271" s="609" t="str">
        <f t="shared" si="81"/>
        <v>-</v>
      </c>
      <c r="AM271" s="452"/>
      <c r="AN271" s="452"/>
      <c r="AO271" s="452"/>
      <c r="AP271" s="452"/>
      <c r="AQ271" s="452"/>
      <c r="AR271" s="452"/>
      <c r="AS271" s="452"/>
      <c r="AT271" s="452"/>
      <c r="AV271" s="454"/>
      <c r="AW271" s="454"/>
      <c r="AX271" s="455"/>
      <c r="AY271" s="455"/>
      <c r="AZ271" s="456"/>
      <c r="BB271" s="74">
        <f t="shared" si="87"/>
        <v>0</v>
      </c>
      <c r="BC271" s="11">
        <f t="shared" si="88"/>
        <v>0</v>
      </c>
      <c r="BF271" s="324"/>
      <c r="BH271" s="74">
        <f t="shared" si="89"/>
        <v>0</v>
      </c>
      <c r="BI271" s="313">
        <f t="shared" si="90"/>
        <v>0</v>
      </c>
      <c r="BQ271" s="11"/>
      <c r="BR271" s="11"/>
      <c r="BS271" s="11"/>
      <c r="BT271" s="11"/>
      <c r="CA271" s="314"/>
      <c r="CB271" s="315"/>
      <c r="CC271" s="316"/>
    </row>
    <row r="272" spans="2:81" x14ac:dyDescent="0.25">
      <c r="B272" s="129"/>
      <c r="C272" s="87"/>
      <c r="O272" s="89"/>
      <c r="P272" s="55"/>
      <c r="Q272" s="87"/>
      <c r="R272" s="78" t="s">
        <v>14</v>
      </c>
      <c r="S272" s="87"/>
      <c r="T272" s="78" t="s">
        <v>45</v>
      </c>
      <c r="U272" s="608" t="str">
        <f t="shared" si="86"/>
        <v>-</v>
      </c>
      <c r="V272" s="609" t="str">
        <f t="shared" si="82"/>
        <v>-</v>
      </c>
      <c r="W272" s="609" t="str">
        <f t="shared" si="83"/>
        <v>-</v>
      </c>
      <c r="X272" s="609" t="str">
        <f t="shared" si="84"/>
        <v>-</v>
      </c>
      <c r="Y272" s="609" t="str">
        <f t="shared" si="85"/>
        <v>-</v>
      </c>
      <c r="AD272" s="615" t="str">
        <f t="shared" si="91"/>
        <v>-</v>
      </c>
      <c r="AE272" s="73" t="str">
        <f t="shared" si="92"/>
        <v>-</v>
      </c>
      <c r="AF272" s="608" t="str">
        <f t="shared" si="77"/>
        <v>-</v>
      </c>
      <c r="AG272" s="609" t="str">
        <f t="shared" si="78"/>
        <v>-</v>
      </c>
      <c r="AH272" s="609" t="str">
        <f t="shared" si="79"/>
        <v>-</v>
      </c>
      <c r="AI272" s="609" t="str">
        <f t="shared" si="80"/>
        <v>-</v>
      </c>
      <c r="AJ272" s="609" t="str">
        <f t="shared" si="81"/>
        <v>-</v>
      </c>
      <c r="AM272" s="452"/>
      <c r="AN272" s="452"/>
      <c r="AO272" s="452"/>
      <c r="AP272" s="452"/>
      <c r="AQ272" s="452"/>
      <c r="AR272" s="452"/>
      <c r="AS272" s="452"/>
      <c r="AT272" s="452"/>
      <c r="AV272" s="454"/>
      <c r="AW272" s="454"/>
      <c r="AX272" s="455"/>
      <c r="AY272" s="455"/>
      <c r="AZ272" s="456"/>
      <c r="BB272" s="74">
        <f t="shared" si="87"/>
        <v>0</v>
      </c>
      <c r="BC272" s="11">
        <f t="shared" si="88"/>
        <v>0</v>
      </c>
      <c r="BF272" s="324"/>
      <c r="BH272" s="74">
        <f t="shared" si="89"/>
        <v>0</v>
      </c>
      <c r="BI272" s="313">
        <f t="shared" si="90"/>
        <v>0</v>
      </c>
      <c r="BQ272" s="11"/>
      <c r="BR272" s="11"/>
      <c r="BS272" s="11"/>
      <c r="BT272" s="11"/>
      <c r="CA272" s="314"/>
      <c r="CB272" s="315"/>
      <c r="CC272" s="316"/>
    </row>
    <row r="273" spans="2:81" x14ac:dyDescent="0.25">
      <c r="B273" s="129"/>
      <c r="C273" s="87"/>
      <c r="O273" s="89"/>
      <c r="P273" s="55"/>
      <c r="Q273" s="87"/>
      <c r="R273" s="78" t="s">
        <v>14</v>
      </c>
      <c r="S273" s="87"/>
      <c r="T273" s="78" t="s">
        <v>45</v>
      </c>
      <c r="U273" s="608" t="str">
        <f t="shared" si="86"/>
        <v>-</v>
      </c>
      <c r="V273" s="609" t="str">
        <f t="shared" si="82"/>
        <v>-</v>
      </c>
      <c r="W273" s="609" t="str">
        <f t="shared" si="83"/>
        <v>-</v>
      </c>
      <c r="X273" s="609" t="str">
        <f t="shared" si="84"/>
        <v>-</v>
      </c>
      <c r="Y273" s="609" t="str">
        <f t="shared" si="85"/>
        <v>-</v>
      </c>
      <c r="AD273" s="615" t="str">
        <f t="shared" si="91"/>
        <v>-</v>
      </c>
      <c r="AE273" s="73" t="str">
        <f t="shared" si="92"/>
        <v>-</v>
      </c>
      <c r="AF273" s="608" t="str">
        <f t="shared" si="77"/>
        <v>-</v>
      </c>
      <c r="AG273" s="609" t="str">
        <f t="shared" si="78"/>
        <v>-</v>
      </c>
      <c r="AH273" s="609" t="str">
        <f t="shared" si="79"/>
        <v>-</v>
      </c>
      <c r="AI273" s="609" t="str">
        <f t="shared" si="80"/>
        <v>-</v>
      </c>
      <c r="AJ273" s="609" t="str">
        <f t="shared" si="81"/>
        <v>-</v>
      </c>
      <c r="AM273" s="452"/>
      <c r="AN273" s="452"/>
      <c r="AO273" s="452"/>
      <c r="AP273" s="452"/>
      <c r="AQ273" s="452"/>
      <c r="AR273" s="452"/>
      <c r="AS273" s="452"/>
      <c r="AT273" s="452"/>
      <c r="AV273" s="454"/>
      <c r="AW273" s="454"/>
      <c r="AX273" s="455"/>
      <c r="AY273" s="455"/>
      <c r="AZ273" s="456"/>
      <c r="BB273" s="74">
        <f t="shared" si="87"/>
        <v>0</v>
      </c>
      <c r="BC273" s="11">
        <f t="shared" si="88"/>
        <v>0</v>
      </c>
      <c r="BF273" s="324"/>
      <c r="BH273" s="74">
        <f t="shared" si="89"/>
        <v>0</v>
      </c>
      <c r="BI273" s="313">
        <f t="shared" si="90"/>
        <v>0</v>
      </c>
      <c r="BQ273" s="11"/>
      <c r="BR273" s="11"/>
      <c r="BS273" s="11"/>
      <c r="BT273" s="11"/>
      <c r="CA273" s="314"/>
      <c r="CB273" s="315"/>
      <c r="CC273" s="316"/>
    </row>
    <row r="274" spans="2:81" x14ac:dyDescent="0.25">
      <c r="B274" s="129"/>
      <c r="C274" s="87"/>
      <c r="O274" s="89"/>
      <c r="P274" s="55"/>
      <c r="Q274" s="87"/>
      <c r="R274" s="78" t="s">
        <v>14</v>
      </c>
      <c r="S274" s="87"/>
      <c r="T274" s="78" t="s">
        <v>45</v>
      </c>
      <c r="U274" s="608" t="str">
        <f t="shared" si="86"/>
        <v>-</v>
      </c>
      <c r="V274" s="609" t="str">
        <f t="shared" si="82"/>
        <v>-</v>
      </c>
      <c r="W274" s="609" t="str">
        <f t="shared" si="83"/>
        <v>-</v>
      </c>
      <c r="X274" s="609" t="str">
        <f t="shared" si="84"/>
        <v>-</v>
      </c>
      <c r="Y274" s="609" t="str">
        <f t="shared" si="85"/>
        <v>-</v>
      </c>
      <c r="AD274" s="615" t="str">
        <f t="shared" si="91"/>
        <v>-</v>
      </c>
      <c r="AE274" s="73" t="str">
        <f t="shared" si="92"/>
        <v>-</v>
      </c>
      <c r="AF274" s="608" t="str">
        <f t="shared" si="77"/>
        <v>-</v>
      </c>
      <c r="AG274" s="609" t="str">
        <f t="shared" si="78"/>
        <v>-</v>
      </c>
      <c r="AH274" s="609" t="str">
        <f t="shared" si="79"/>
        <v>-</v>
      </c>
      <c r="AI274" s="609" t="str">
        <f t="shared" si="80"/>
        <v>-</v>
      </c>
      <c r="AJ274" s="609" t="str">
        <f t="shared" si="81"/>
        <v>-</v>
      </c>
      <c r="AM274" s="452"/>
      <c r="AN274" s="452"/>
      <c r="AO274" s="452"/>
      <c r="AP274" s="452"/>
      <c r="AQ274" s="452"/>
      <c r="AR274" s="452"/>
      <c r="AS274" s="452"/>
      <c r="AT274" s="452"/>
      <c r="AV274" s="454"/>
      <c r="AW274" s="454"/>
      <c r="AX274" s="455"/>
      <c r="AY274" s="455"/>
      <c r="AZ274" s="456"/>
      <c r="BB274" s="74">
        <f t="shared" si="87"/>
        <v>0</v>
      </c>
      <c r="BC274" s="11">
        <f t="shared" si="88"/>
        <v>0</v>
      </c>
      <c r="BF274" s="324"/>
      <c r="BH274" s="74">
        <f t="shared" si="89"/>
        <v>0</v>
      </c>
      <c r="BI274" s="313">
        <f t="shared" si="90"/>
        <v>0</v>
      </c>
      <c r="BQ274" s="11"/>
      <c r="BR274" s="11"/>
      <c r="BS274" s="11"/>
      <c r="BT274" s="11"/>
      <c r="CA274" s="314"/>
      <c r="CB274" s="315"/>
      <c r="CC274" s="316"/>
    </row>
    <row r="275" spans="2:81" x14ac:dyDescent="0.25">
      <c r="B275" s="129"/>
      <c r="C275" s="87"/>
      <c r="O275" s="89"/>
      <c r="P275" s="55"/>
      <c r="Q275" s="87"/>
      <c r="R275" s="78" t="s">
        <v>14</v>
      </c>
      <c r="S275" s="87"/>
      <c r="T275" s="78" t="s">
        <v>45</v>
      </c>
      <c r="U275" s="608" t="str">
        <f t="shared" si="86"/>
        <v>-</v>
      </c>
      <c r="V275" s="609" t="str">
        <f t="shared" si="82"/>
        <v>-</v>
      </c>
      <c r="W275" s="609" t="str">
        <f t="shared" si="83"/>
        <v>-</v>
      </c>
      <c r="X275" s="609" t="str">
        <f t="shared" si="84"/>
        <v>-</v>
      </c>
      <c r="Y275" s="609" t="str">
        <f t="shared" si="85"/>
        <v>-</v>
      </c>
      <c r="AD275" s="615" t="str">
        <f t="shared" si="91"/>
        <v>-</v>
      </c>
      <c r="AE275" s="73" t="str">
        <f t="shared" si="92"/>
        <v>-</v>
      </c>
      <c r="AF275" s="608" t="str">
        <f t="shared" si="77"/>
        <v>-</v>
      </c>
      <c r="AG275" s="609" t="str">
        <f t="shared" si="78"/>
        <v>-</v>
      </c>
      <c r="AH275" s="609" t="str">
        <f t="shared" si="79"/>
        <v>-</v>
      </c>
      <c r="AI275" s="609" t="str">
        <f t="shared" si="80"/>
        <v>-</v>
      </c>
      <c r="AJ275" s="609" t="str">
        <f t="shared" si="81"/>
        <v>-</v>
      </c>
      <c r="AM275" s="452"/>
      <c r="AN275" s="452"/>
      <c r="AO275" s="452"/>
      <c r="AP275" s="452"/>
      <c r="AQ275" s="452"/>
      <c r="AR275" s="452"/>
      <c r="AS275" s="452"/>
      <c r="AT275" s="452"/>
      <c r="AV275" s="454"/>
      <c r="AW275" s="454"/>
      <c r="AX275" s="455"/>
      <c r="AY275" s="455"/>
      <c r="AZ275" s="456"/>
      <c r="BB275" s="74">
        <f t="shared" si="87"/>
        <v>0</v>
      </c>
      <c r="BC275" s="11">
        <f t="shared" si="88"/>
        <v>0</v>
      </c>
      <c r="BF275" s="324"/>
      <c r="BH275" s="74">
        <f t="shared" si="89"/>
        <v>0</v>
      </c>
      <c r="BI275" s="313">
        <f t="shared" si="90"/>
        <v>0</v>
      </c>
      <c r="BQ275" s="11"/>
      <c r="BR275" s="11"/>
      <c r="BS275" s="11"/>
      <c r="BT275" s="11"/>
      <c r="CA275" s="314"/>
      <c r="CB275" s="315"/>
      <c r="CC275" s="316"/>
    </row>
    <row r="276" spans="2:81" x14ac:dyDescent="0.25">
      <c r="B276" s="129"/>
      <c r="C276" s="87"/>
      <c r="O276" s="89"/>
      <c r="P276" s="55"/>
      <c r="Q276" s="87"/>
      <c r="R276" s="78" t="s">
        <v>14</v>
      </c>
      <c r="S276" s="87"/>
      <c r="T276" s="78" t="s">
        <v>45</v>
      </c>
      <c r="U276" s="608" t="str">
        <f t="shared" si="86"/>
        <v>-</v>
      </c>
      <c r="V276" s="609" t="str">
        <f t="shared" si="82"/>
        <v>-</v>
      </c>
      <c r="W276" s="609" t="str">
        <f t="shared" si="83"/>
        <v>-</v>
      </c>
      <c r="X276" s="609" t="str">
        <f t="shared" si="84"/>
        <v>-</v>
      </c>
      <c r="Y276" s="609" t="str">
        <f t="shared" si="85"/>
        <v>-</v>
      </c>
      <c r="AD276" s="615" t="str">
        <f t="shared" si="91"/>
        <v>-</v>
      </c>
      <c r="AE276" s="73" t="str">
        <f t="shared" si="92"/>
        <v>-</v>
      </c>
      <c r="AF276" s="608" t="str">
        <f t="shared" si="77"/>
        <v>-</v>
      </c>
      <c r="AG276" s="609" t="str">
        <f t="shared" si="78"/>
        <v>-</v>
      </c>
      <c r="AH276" s="609" t="str">
        <f t="shared" si="79"/>
        <v>-</v>
      </c>
      <c r="AI276" s="609" t="str">
        <f t="shared" si="80"/>
        <v>-</v>
      </c>
      <c r="AJ276" s="609" t="str">
        <f t="shared" si="81"/>
        <v>-</v>
      </c>
      <c r="AM276" s="452"/>
      <c r="AN276" s="452"/>
      <c r="AO276" s="452"/>
      <c r="AP276" s="452"/>
      <c r="AQ276" s="452"/>
      <c r="AR276" s="452"/>
      <c r="AS276" s="452"/>
      <c r="AT276" s="452"/>
      <c r="AV276" s="454"/>
      <c r="AW276" s="454"/>
      <c r="AX276" s="455"/>
      <c r="AY276" s="455"/>
      <c r="AZ276" s="456"/>
      <c r="BB276" s="74">
        <f t="shared" si="87"/>
        <v>0</v>
      </c>
      <c r="BC276" s="11">
        <f t="shared" si="88"/>
        <v>0</v>
      </c>
      <c r="BF276" s="324"/>
      <c r="BH276" s="74">
        <f t="shared" si="89"/>
        <v>0</v>
      </c>
      <c r="BI276" s="313">
        <f t="shared" si="90"/>
        <v>0</v>
      </c>
      <c r="BQ276" s="11"/>
      <c r="BR276" s="11"/>
      <c r="BS276" s="11"/>
      <c r="BT276" s="11"/>
      <c r="CA276" s="314"/>
      <c r="CB276" s="315"/>
      <c r="CC276" s="316"/>
    </row>
    <row r="277" spans="2:81" x14ac:dyDescent="0.25">
      <c r="B277" s="129"/>
      <c r="C277" s="87"/>
      <c r="O277" s="89"/>
      <c r="P277" s="55"/>
      <c r="Q277" s="87"/>
      <c r="R277" s="78" t="s">
        <v>14</v>
      </c>
      <c r="S277" s="87"/>
      <c r="T277" s="78" t="s">
        <v>45</v>
      </c>
      <c r="U277" s="608" t="str">
        <f t="shared" si="86"/>
        <v>-</v>
      </c>
      <c r="V277" s="609" t="str">
        <f t="shared" si="82"/>
        <v>-</v>
      </c>
      <c r="W277" s="609" t="str">
        <f t="shared" si="83"/>
        <v>-</v>
      </c>
      <c r="X277" s="609" t="str">
        <f t="shared" si="84"/>
        <v>-</v>
      </c>
      <c r="Y277" s="609" t="str">
        <f t="shared" si="85"/>
        <v>-</v>
      </c>
      <c r="AD277" s="615" t="str">
        <f t="shared" si="91"/>
        <v>-</v>
      </c>
      <c r="AE277" s="73" t="str">
        <f t="shared" si="92"/>
        <v>-</v>
      </c>
      <c r="AF277" s="608" t="str">
        <f t="shared" si="77"/>
        <v>-</v>
      </c>
      <c r="AG277" s="609" t="str">
        <f t="shared" si="78"/>
        <v>-</v>
      </c>
      <c r="AH277" s="609" t="str">
        <f t="shared" si="79"/>
        <v>-</v>
      </c>
      <c r="AI277" s="609" t="str">
        <f t="shared" si="80"/>
        <v>-</v>
      </c>
      <c r="AJ277" s="609" t="str">
        <f t="shared" si="81"/>
        <v>-</v>
      </c>
      <c r="AM277" s="452"/>
      <c r="AN277" s="452"/>
      <c r="AO277" s="452"/>
      <c r="AP277" s="452"/>
      <c r="AQ277" s="452"/>
      <c r="AR277" s="452"/>
      <c r="AS277" s="452"/>
      <c r="AT277" s="452"/>
      <c r="AV277" s="454"/>
      <c r="AW277" s="454"/>
      <c r="AX277" s="455"/>
      <c r="AY277" s="455"/>
      <c r="AZ277" s="456"/>
      <c r="BB277" s="74">
        <f t="shared" si="87"/>
        <v>0</v>
      </c>
      <c r="BC277" s="11">
        <f t="shared" si="88"/>
        <v>0</v>
      </c>
      <c r="BF277" s="324"/>
      <c r="BH277" s="74">
        <f t="shared" si="89"/>
        <v>0</v>
      </c>
      <c r="BI277" s="313">
        <f t="shared" si="90"/>
        <v>0</v>
      </c>
      <c r="BQ277" s="11"/>
      <c r="BR277" s="11"/>
      <c r="BS277" s="11"/>
      <c r="BT277" s="11"/>
      <c r="CA277" s="314"/>
      <c r="CB277" s="315"/>
      <c r="CC277" s="316"/>
    </row>
    <row r="278" spans="2:81" x14ac:dyDescent="0.25">
      <c r="B278" s="129"/>
      <c r="C278" s="87"/>
      <c r="O278" s="89"/>
      <c r="P278" s="55"/>
      <c r="Q278" s="87"/>
      <c r="R278" s="78" t="s">
        <v>14</v>
      </c>
      <c r="S278" s="87"/>
      <c r="T278" s="78" t="s">
        <v>45</v>
      </c>
      <c r="U278" s="608" t="str">
        <f t="shared" si="86"/>
        <v>-</v>
      </c>
      <c r="V278" s="609" t="str">
        <f t="shared" si="82"/>
        <v>-</v>
      </c>
      <c r="W278" s="609" t="str">
        <f t="shared" si="83"/>
        <v>-</v>
      </c>
      <c r="X278" s="609" t="str">
        <f t="shared" si="84"/>
        <v>-</v>
      </c>
      <c r="Y278" s="609" t="str">
        <f t="shared" si="85"/>
        <v>-</v>
      </c>
      <c r="AD278" s="615" t="str">
        <f t="shared" si="91"/>
        <v>-</v>
      </c>
      <c r="AE278" s="73" t="str">
        <f t="shared" si="92"/>
        <v>-</v>
      </c>
      <c r="AF278" s="608" t="str">
        <f t="shared" si="77"/>
        <v>-</v>
      </c>
      <c r="AG278" s="609" t="str">
        <f t="shared" si="78"/>
        <v>-</v>
      </c>
      <c r="AH278" s="609" t="str">
        <f t="shared" si="79"/>
        <v>-</v>
      </c>
      <c r="AI278" s="609" t="str">
        <f t="shared" si="80"/>
        <v>-</v>
      </c>
      <c r="AJ278" s="609" t="str">
        <f t="shared" si="81"/>
        <v>-</v>
      </c>
      <c r="AM278" s="452"/>
      <c r="AN278" s="452"/>
      <c r="AO278" s="452"/>
      <c r="AP278" s="452"/>
      <c r="AQ278" s="452"/>
      <c r="AR278" s="452"/>
      <c r="AS278" s="452"/>
      <c r="AT278" s="452"/>
      <c r="AV278" s="454"/>
      <c r="AW278" s="454"/>
      <c r="AX278" s="455"/>
      <c r="AY278" s="455"/>
      <c r="AZ278" s="456"/>
      <c r="BB278" s="74">
        <f t="shared" si="87"/>
        <v>0</v>
      </c>
      <c r="BC278" s="11">
        <f t="shared" si="88"/>
        <v>0</v>
      </c>
      <c r="BF278" s="324"/>
      <c r="BH278" s="74">
        <f t="shared" si="89"/>
        <v>0</v>
      </c>
      <c r="BI278" s="313">
        <f t="shared" si="90"/>
        <v>0</v>
      </c>
      <c r="BQ278" s="11"/>
      <c r="BR278" s="11"/>
      <c r="BS278" s="11"/>
      <c r="BT278" s="11"/>
      <c r="CA278" s="314"/>
      <c r="CB278" s="315"/>
      <c r="CC278" s="316"/>
    </row>
    <row r="279" spans="2:81" x14ac:dyDescent="0.25">
      <c r="B279" s="129"/>
      <c r="C279" s="87"/>
      <c r="O279" s="89"/>
      <c r="P279" s="55"/>
      <c r="Q279" s="87"/>
      <c r="R279" s="78" t="s">
        <v>14</v>
      </c>
      <c r="S279" s="87"/>
      <c r="T279" s="78" t="s">
        <v>45</v>
      </c>
      <c r="U279" s="608" t="str">
        <f t="shared" si="86"/>
        <v>-</v>
      </c>
      <c r="V279" s="609" t="str">
        <f t="shared" si="82"/>
        <v>-</v>
      </c>
      <c r="W279" s="609" t="str">
        <f t="shared" si="83"/>
        <v>-</v>
      </c>
      <c r="X279" s="609" t="str">
        <f t="shared" si="84"/>
        <v>-</v>
      </c>
      <c r="Y279" s="609" t="str">
        <f t="shared" si="85"/>
        <v>-</v>
      </c>
      <c r="AD279" s="615" t="str">
        <f t="shared" si="91"/>
        <v>-</v>
      </c>
      <c r="AE279" s="73" t="str">
        <f t="shared" si="92"/>
        <v>-</v>
      </c>
      <c r="AF279" s="608" t="str">
        <f t="shared" ref="AF279:AF300" si="93">IF(ISNUMBER(AE279), HOUR(AD279), "-")</f>
        <v>-</v>
      </c>
      <c r="AG279" s="609" t="str">
        <f t="shared" ref="AG279:AG300" si="94">IF(AF279=$Q$3, AE279, "-")</f>
        <v>-</v>
      </c>
      <c r="AH279" s="609" t="str">
        <f t="shared" ref="AH279:AH300" si="95">IF(AF279=$R$3, AE279, "-")</f>
        <v>-</v>
      </c>
      <c r="AI279" s="609" t="str">
        <f t="shared" ref="AI279:AI300" si="96">IF(AF279=$S$3, AE279, "-")</f>
        <v>-</v>
      </c>
      <c r="AJ279" s="609" t="str">
        <f t="shared" ref="AJ279:AJ300" si="97">IF(AF279=$T$3, AE279, "-")</f>
        <v>-</v>
      </c>
      <c r="AM279" s="452"/>
      <c r="AN279" s="452"/>
      <c r="AO279" s="452"/>
      <c r="AP279" s="452"/>
      <c r="AQ279" s="452"/>
      <c r="AR279" s="452"/>
      <c r="AS279" s="452"/>
      <c r="AT279" s="452"/>
      <c r="AV279" s="454"/>
      <c r="AW279" s="454"/>
      <c r="AX279" s="455"/>
      <c r="AY279" s="455"/>
      <c r="AZ279" s="456"/>
      <c r="BB279" s="74">
        <f t="shared" si="87"/>
        <v>0</v>
      </c>
      <c r="BC279" s="11">
        <f t="shared" si="88"/>
        <v>0</v>
      </c>
      <c r="BF279" s="324"/>
      <c r="BH279" s="74">
        <f t="shared" si="89"/>
        <v>0</v>
      </c>
      <c r="BI279" s="313">
        <f t="shared" si="90"/>
        <v>0</v>
      </c>
      <c r="BQ279" s="11"/>
      <c r="BR279" s="11"/>
      <c r="BS279" s="11"/>
      <c r="BT279" s="11"/>
      <c r="CA279" s="314"/>
      <c r="CB279" s="315"/>
      <c r="CC279" s="316"/>
    </row>
    <row r="280" spans="2:81" x14ac:dyDescent="0.25">
      <c r="B280" s="129"/>
      <c r="C280" s="87"/>
      <c r="O280" s="89"/>
      <c r="P280" s="55"/>
      <c r="Q280" s="87"/>
      <c r="R280" s="78" t="s">
        <v>14</v>
      </c>
      <c r="S280" s="87"/>
      <c r="T280" s="78" t="s">
        <v>45</v>
      </c>
      <c r="U280" s="608" t="str">
        <f t="shared" si="86"/>
        <v>-</v>
      </c>
      <c r="V280" s="609" t="str">
        <f t="shared" si="82"/>
        <v>-</v>
      </c>
      <c r="W280" s="609" t="str">
        <f t="shared" si="83"/>
        <v>-</v>
      </c>
      <c r="X280" s="609" t="str">
        <f t="shared" si="84"/>
        <v>-</v>
      </c>
      <c r="Y280" s="609" t="str">
        <f t="shared" si="85"/>
        <v>-</v>
      </c>
      <c r="AD280" s="615" t="str">
        <f t="shared" si="91"/>
        <v>-</v>
      </c>
      <c r="AE280" s="73" t="str">
        <f t="shared" si="92"/>
        <v>-</v>
      </c>
      <c r="AF280" s="608" t="str">
        <f t="shared" si="93"/>
        <v>-</v>
      </c>
      <c r="AG280" s="609" t="str">
        <f t="shared" si="94"/>
        <v>-</v>
      </c>
      <c r="AH280" s="609" t="str">
        <f t="shared" si="95"/>
        <v>-</v>
      </c>
      <c r="AI280" s="609" t="str">
        <f t="shared" si="96"/>
        <v>-</v>
      </c>
      <c r="AJ280" s="609" t="str">
        <f t="shared" si="97"/>
        <v>-</v>
      </c>
      <c r="AM280" s="452"/>
      <c r="AN280" s="452"/>
      <c r="AO280" s="452"/>
      <c r="AP280" s="452"/>
      <c r="AQ280" s="452"/>
      <c r="AR280" s="452"/>
      <c r="AS280" s="452"/>
      <c r="AT280" s="452"/>
      <c r="AV280" s="454"/>
      <c r="AW280" s="454"/>
      <c r="AX280" s="455"/>
      <c r="AY280" s="455"/>
      <c r="AZ280" s="456"/>
      <c r="BB280" s="74">
        <f t="shared" si="87"/>
        <v>0</v>
      </c>
      <c r="BC280" s="11">
        <f t="shared" si="88"/>
        <v>0</v>
      </c>
      <c r="BF280" s="324"/>
      <c r="BH280" s="74">
        <f t="shared" si="89"/>
        <v>0</v>
      </c>
      <c r="BI280" s="313">
        <f t="shared" si="90"/>
        <v>0</v>
      </c>
      <c r="BQ280" s="11"/>
      <c r="BR280" s="11"/>
      <c r="BS280" s="11"/>
      <c r="BT280" s="11"/>
      <c r="CA280" s="314"/>
      <c r="CB280" s="315"/>
      <c r="CC280" s="316"/>
    </row>
    <row r="281" spans="2:81" x14ac:dyDescent="0.25">
      <c r="B281" s="129"/>
      <c r="C281" s="87"/>
      <c r="O281" s="89"/>
      <c r="P281" s="55"/>
      <c r="Q281" s="87"/>
      <c r="R281" s="78" t="s">
        <v>14</v>
      </c>
      <c r="S281" s="87"/>
      <c r="T281" s="78" t="s">
        <v>45</v>
      </c>
      <c r="U281" s="608" t="str">
        <f t="shared" si="86"/>
        <v>-</v>
      </c>
      <c r="V281" s="609" t="str">
        <f t="shared" si="82"/>
        <v>-</v>
      </c>
      <c r="W281" s="609" t="str">
        <f t="shared" si="83"/>
        <v>-</v>
      </c>
      <c r="X281" s="609" t="str">
        <f t="shared" si="84"/>
        <v>-</v>
      </c>
      <c r="Y281" s="609" t="str">
        <f t="shared" si="85"/>
        <v>-</v>
      </c>
      <c r="AD281" s="615" t="str">
        <f t="shared" si="91"/>
        <v>-</v>
      </c>
      <c r="AE281" s="73" t="str">
        <f t="shared" si="92"/>
        <v>-</v>
      </c>
      <c r="AF281" s="608" t="str">
        <f t="shared" si="93"/>
        <v>-</v>
      </c>
      <c r="AG281" s="609" t="str">
        <f t="shared" si="94"/>
        <v>-</v>
      </c>
      <c r="AH281" s="609" t="str">
        <f t="shared" si="95"/>
        <v>-</v>
      </c>
      <c r="AI281" s="609" t="str">
        <f t="shared" si="96"/>
        <v>-</v>
      </c>
      <c r="AJ281" s="609" t="str">
        <f t="shared" si="97"/>
        <v>-</v>
      </c>
      <c r="AM281" s="452"/>
      <c r="AN281" s="452"/>
      <c r="AO281" s="452"/>
      <c r="AP281" s="452"/>
      <c r="AQ281" s="452"/>
      <c r="AR281" s="452"/>
      <c r="AS281" s="452"/>
      <c r="AT281" s="452"/>
      <c r="AV281" s="454"/>
      <c r="AW281" s="454"/>
      <c r="AX281" s="455"/>
      <c r="AY281" s="455"/>
      <c r="AZ281" s="456"/>
      <c r="BB281" s="74">
        <f t="shared" si="87"/>
        <v>0</v>
      </c>
      <c r="BC281" s="11">
        <f t="shared" si="88"/>
        <v>0</v>
      </c>
      <c r="BF281" s="324"/>
      <c r="BH281" s="74">
        <f t="shared" si="89"/>
        <v>0</v>
      </c>
      <c r="BI281" s="313">
        <f t="shared" si="90"/>
        <v>0</v>
      </c>
      <c r="BQ281" s="11"/>
      <c r="BR281" s="11"/>
      <c r="BS281" s="11"/>
      <c r="BT281" s="11"/>
      <c r="CA281" s="314"/>
      <c r="CB281" s="315"/>
      <c r="CC281" s="316"/>
    </row>
    <row r="282" spans="2:81" x14ac:dyDescent="0.25">
      <c r="B282" s="129"/>
      <c r="C282" s="87"/>
      <c r="O282" s="89"/>
      <c r="P282" s="55"/>
      <c r="Q282" s="87"/>
      <c r="R282" s="78" t="s">
        <v>14</v>
      </c>
      <c r="S282" s="87"/>
      <c r="T282" s="78" t="s">
        <v>45</v>
      </c>
      <c r="U282" s="608" t="str">
        <f t="shared" si="86"/>
        <v>-</v>
      </c>
      <c r="V282" s="609" t="str">
        <f t="shared" si="82"/>
        <v>-</v>
      </c>
      <c r="W282" s="609" t="str">
        <f t="shared" si="83"/>
        <v>-</v>
      </c>
      <c r="X282" s="609" t="str">
        <f t="shared" si="84"/>
        <v>-</v>
      </c>
      <c r="Y282" s="609" t="str">
        <f t="shared" si="85"/>
        <v>-</v>
      </c>
      <c r="AD282" s="615" t="str">
        <f t="shared" si="91"/>
        <v>-</v>
      </c>
      <c r="AE282" s="73" t="str">
        <f t="shared" si="92"/>
        <v>-</v>
      </c>
      <c r="AF282" s="608" t="str">
        <f t="shared" si="93"/>
        <v>-</v>
      </c>
      <c r="AG282" s="609" t="str">
        <f t="shared" si="94"/>
        <v>-</v>
      </c>
      <c r="AH282" s="609" t="str">
        <f t="shared" si="95"/>
        <v>-</v>
      </c>
      <c r="AI282" s="609" t="str">
        <f t="shared" si="96"/>
        <v>-</v>
      </c>
      <c r="AJ282" s="609" t="str">
        <f t="shared" si="97"/>
        <v>-</v>
      </c>
      <c r="AM282" s="452"/>
      <c r="AN282" s="452"/>
      <c r="AO282" s="452"/>
      <c r="AP282" s="452"/>
      <c r="AQ282" s="452"/>
      <c r="AR282" s="452"/>
      <c r="AS282" s="452"/>
      <c r="AT282" s="452"/>
      <c r="AV282" s="454"/>
      <c r="AW282" s="454"/>
      <c r="AX282" s="455"/>
      <c r="AY282" s="455"/>
      <c r="AZ282" s="456"/>
      <c r="BB282" s="74">
        <f t="shared" si="87"/>
        <v>0</v>
      </c>
      <c r="BC282" s="11">
        <f t="shared" si="88"/>
        <v>0</v>
      </c>
      <c r="BF282" s="324"/>
      <c r="BH282" s="74">
        <f t="shared" si="89"/>
        <v>0</v>
      </c>
      <c r="BI282" s="313">
        <f t="shared" si="90"/>
        <v>0</v>
      </c>
      <c r="BQ282" s="11"/>
      <c r="BR282" s="11"/>
      <c r="BS282" s="11"/>
      <c r="BT282" s="11"/>
      <c r="CA282" s="314"/>
      <c r="CB282" s="315"/>
      <c r="CC282" s="316"/>
    </row>
    <row r="283" spans="2:81" x14ac:dyDescent="0.25">
      <c r="B283" s="129"/>
      <c r="C283" s="87"/>
      <c r="O283" s="89"/>
      <c r="P283" s="55"/>
      <c r="Q283" s="87"/>
      <c r="R283" s="78" t="s">
        <v>14</v>
      </c>
      <c r="S283" s="87"/>
      <c r="T283" s="78" t="s">
        <v>45</v>
      </c>
      <c r="U283" s="608" t="str">
        <f t="shared" si="86"/>
        <v>-</v>
      </c>
      <c r="V283" s="609" t="str">
        <f t="shared" ref="V283:V300" si="98">IF(U283=$Q$13, S283, "-")</f>
        <v>-</v>
      </c>
      <c r="W283" s="609" t="str">
        <f t="shared" ref="W283:W300" si="99">IF(U283=$R$13, S283, "-")</f>
        <v>-</v>
      </c>
      <c r="X283" s="609" t="str">
        <f t="shared" ref="X283:X300" si="100">IF(U283=$S$13, S283, "-")</f>
        <v>-</v>
      </c>
      <c r="Y283" s="609" t="str">
        <f t="shared" ref="Y283:Y300" si="101">IF(U283=$T$13, S283, "-")</f>
        <v>-</v>
      </c>
      <c r="AD283" s="615" t="str">
        <f t="shared" si="91"/>
        <v>-</v>
      </c>
      <c r="AE283" s="73" t="str">
        <f t="shared" si="92"/>
        <v>-</v>
      </c>
      <c r="AF283" s="608" t="str">
        <f t="shared" si="93"/>
        <v>-</v>
      </c>
      <c r="AG283" s="609" t="str">
        <f t="shared" si="94"/>
        <v>-</v>
      </c>
      <c r="AH283" s="609" t="str">
        <f t="shared" si="95"/>
        <v>-</v>
      </c>
      <c r="AI283" s="609" t="str">
        <f t="shared" si="96"/>
        <v>-</v>
      </c>
      <c r="AJ283" s="609" t="str">
        <f t="shared" si="97"/>
        <v>-</v>
      </c>
      <c r="AM283" s="452"/>
      <c r="AN283" s="452"/>
      <c r="AO283" s="452"/>
      <c r="AP283" s="452"/>
      <c r="AQ283" s="452"/>
      <c r="AR283" s="452"/>
      <c r="AS283" s="452"/>
      <c r="AT283" s="452"/>
      <c r="AV283" s="454"/>
      <c r="AW283" s="454"/>
      <c r="AX283" s="455"/>
      <c r="AY283" s="455"/>
      <c r="AZ283" s="456"/>
      <c r="BB283" s="74">
        <f t="shared" si="87"/>
        <v>0</v>
      </c>
      <c r="BC283" s="11">
        <f t="shared" si="88"/>
        <v>0</v>
      </c>
      <c r="BF283" s="324"/>
      <c r="BH283" s="74">
        <f t="shared" si="89"/>
        <v>0</v>
      </c>
      <c r="BI283" s="313">
        <f t="shared" si="90"/>
        <v>0</v>
      </c>
      <c r="BQ283" s="11"/>
      <c r="BR283" s="11"/>
      <c r="BS283" s="11"/>
      <c r="BT283" s="11"/>
      <c r="CA283" s="314"/>
      <c r="CB283" s="315"/>
      <c r="CC283" s="316"/>
    </row>
    <row r="284" spans="2:81" x14ac:dyDescent="0.25">
      <c r="B284" s="129"/>
      <c r="C284" s="87"/>
      <c r="O284" s="89"/>
      <c r="P284" s="55"/>
      <c r="Q284" s="87"/>
      <c r="R284" s="78" t="s">
        <v>14</v>
      </c>
      <c r="S284" s="87"/>
      <c r="T284" s="78" t="s">
        <v>45</v>
      </c>
      <c r="U284" s="608" t="str">
        <f t="shared" ref="U284:U300" si="102">IF(ISNUMBER(S284), HOUR(P284), "-")</f>
        <v>-</v>
      </c>
      <c r="V284" s="609" t="str">
        <f t="shared" si="98"/>
        <v>-</v>
      </c>
      <c r="W284" s="609" t="str">
        <f t="shared" si="99"/>
        <v>-</v>
      </c>
      <c r="X284" s="609" t="str">
        <f t="shared" si="100"/>
        <v>-</v>
      </c>
      <c r="Y284" s="609" t="str">
        <f t="shared" si="101"/>
        <v>-</v>
      </c>
      <c r="AD284" s="615" t="str">
        <f t="shared" si="91"/>
        <v>-</v>
      </c>
      <c r="AE284" s="73" t="str">
        <f t="shared" si="92"/>
        <v>-</v>
      </c>
      <c r="AF284" s="608" t="str">
        <f t="shared" si="93"/>
        <v>-</v>
      </c>
      <c r="AG284" s="609" t="str">
        <f t="shared" si="94"/>
        <v>-</v>
      </c>
      <c r="AH284" s="609" t="str">
        <f t="shared" si="95"/>
        <v>-</v>
      </c>
      <c r="AI284" s="609" t="str">
        <f t="shared" si="96"/>
        <v>-</v>
      </c>
      <c r="AJ284" s="609" t="str">
        <f t="shared" si="97"/>
        <v>-</v>
      </c>
      <c r="AM284" s="452"/>
      <c r="AN284" s="452"/>
      <c r="AO284" s="452"/>
      <c r="AP284" s="452"/>
      <c r="AQ284" s="452"/>
      <c r="AR284" s="452"/>
      <c r="AS284" s="452"/>
      <c r="AT284" s="452"/>
      <c r="AV284" s="454"/>
      <c r="AW284" s="454"/>
      <c r="AX284" s="455"/>
      <c r="AY284" s="455"/>
      <c r="AZ284" s="456"/>
      <c r="BB284" s="74">
        <f t="shared" si="87"/>
        <v>0</v>
      </c>
      <c r="BC284" s="11">
        <f t="shared" si="88"/>
        <v>0</v>
      </c>
      <c r="BF284" s="324"/>
      <c r="BH284" s="74">
        <f t="shared" si="89"/>
        <v>0</v>
      </c>
      <c r="BI284" s="313">
        <f t="shared" si="90"/>
        <v>0</v>
      </c>
      <c r="BQ284" s="11"/>
      <c r="BR284" s="11"/>
      <c r="BS284" s="11"/>
      <c r="BT284" s="11"/>
      <c r="CA284" s="314"/>
      <c r="CB284" s="315"/>
      <c r="CC284" s="316"/>
    </row>
    <row r="285" spans="2:81" x14ac:dyDescent="0.25">
      <c r="B285" s="129"/>
      <c r="C285" s="87"/>
      <c r="O285" s="89"/>
      <c r="P285" s="55"/>
      <c r="Q285" s="87"/>
      <c r="R285" s="78" t="s">
        <v>14</v>
      </c>
      <c r="S285" s="87"/>
      <c r="T285" s="78" t="s">
        <v>45</v>
      </c>
      <c r="U285" s="608" t="str">
        <f t="shared" si="102"/>
        <v>-</v>
      </c>
      <c r="V285" s="609" t="str">
        <f t="shared" si="98"/>
        <v>-</v>
      </c>
      <c r="W285" s="609" t="str">
        <f t="shared" si="99"/>
        <v>-</v>
      </c>
      <c r="X285" s="609" t="str">
        <f t="shared" si="100"/>
        <v>-</v>
      </c>
      <c r="Y285" s="609" t="str">
        <f t="shared" si="101"/>
        <v>-</v>
      </c>
      <c r="AD285" s="615" t="str">
        <f t="shared" si="91"/>
        <v>-</v>
      </c>
      <c r="AE285" s="73" t="str">
        <f t="shared" si="92"/>
        <v>-</v>
      </c>
      <c r="AF285" s="608" t="str">
        <f t="shared" si="93"/>
        <v>-</v>
      </c>
      <c r="AG285" s="609" t="str">
        <f t="shared" si="94"/>
        <v>-</v>
      </c>
      <c r="AH285" s="609" t="str">
        <f t="shared" si="95"/>
        <v>-</v>
      </c>
      <c r="AI285" s="609" t="str">
        <f t="shared" si="96"/>
        <v>-</v>
      </c>
      <c r="AJ285" s="609" t="str">
        <f t="shared" si="97"/>
        <v>-</v>
      </c>
      <c r="AM285" s="452"/>
      <c r="AN285" s="452"/>
      <c r="AO285" s="452"/>
      <c r="AP285" s="452"/>
      <c r="AQ285" s="452"/>
      <c r="AR285" s="452"/>
      <c r="AS285" s="452"/>
      <c r="AT285" s="452"/>
      <c r="AV285" s="454"/>
      <c r="AW285" s="454"/>
      <c r="AX285" s="455"/>
      <c r="AY285" s="455"/>
      <c r="AZ285" s="456"/>
      <c r="BB285" s="74">
        <f t="shared" si="87"/>
        <v>0</v>
      </c>
      <c r="BC285" s="11">
        <f t="shared" si="88"/>
        <v>0</v>
      </c>
      <c r="BF285" s="324"/>
      <c r="BH285" s="74">
        <f t="shared" si="89"/>
        <v>0</v>
      </c>
      <c r="BI285" s="313">
        <f t="shared" si="90"/>
        <v>0</v>
      </c>
      <c r="BQ285" s="11"/>
      <c r="BR285" s="11"/>
      <c r="BS285" s="11"/>
      <c r="BT285" s="11"/>
      <c r="CA285" s="314"/>
      <c r="CB285" s="315"/>
      <c r="CC285" s="316"/>
    </row>
    <row r="286" spans="2:81" x14ac:dyDescent="0.25">
      <c r="B286" s="129"/>
      <c r="C286" s="87"/>
      <c r="O286" s="89"/>
      <c r="P286" s="55"/>
      <c r="Q286" s="87"/>
      <c r="R286" s="78" t="s">
        <v>14</v>
      </c>
      <c r="S286" s="87"/>
      <c r="T286" s="78" t="s">
        <v>45</v>
      </c>
      <c r="U286" s="608" t="str">
        <f t="shared" si="102"/>
        <v>-</v>
      </c>
      <c r="V286" s="609" t="str">
        <f t="shared" si="98"/>
        <v>-</v>
      </c>
      <c r="W286" s="609" t="str">
        <f t="shared" si="99"/>
        <v>-</v>
      </c>
      <c r="X286" s="609" t="str">
        <f t="shared" si="100"/>
        <v>-</v>
      </c>
      <c r="Y286" s="609" t="str">
        <f t="shared" si="101"/>
        <v>-</v>
      </c>
      <c r="AD286" s="615" t="str">
        <f t="shared" si="91"/>
        <v>-</v>
      </c>
      <c r="AE286" s="73" t="str">
        <f t="shared" si="92"/>
        <v>-</v>
      </c>
      <c r="AF286" s="608" t="str">
        <f t="shared" si="93"/>
        <v>-</v>
      </c>
      <c r="AG286" s="609" t="str">
        <f t="shared" si="94"/>
        <v>-</v>
      </c>
      <c r="AH286" s="609" t="str">
        <f t="shared" si="95"/>
        <v>-</v>
      </c>
      <c r="AI286" s="609" t="str">
        <f t="shared" si="96"/>
        <v>-</v>
      </c>
      <c r="AJ286" s="609" t="str">
        <f t="shared" si="97"/>
        <v>-</v>
      </c>
      <c r="AM286" s="452"/>
      <c r="AN286" s="452"/>
      <c r="AO286" s="452"/>
      <c r="AP286" s="452"/>
      <c r="AQ286" s="452"/>
      <c r="AR286" s="452"/>
      <c r="AS286" s="452"/>
      <c r="AT286" s="452"/>
      <c r="AV286" s="454"/>
      <c r="AW286" s="454"/>
      <c r="AX286" s="455"/>
      <c r="AY286" s="455"/>
      <c r="AZ286" s="456"/>
      <c r="BB286" s="74">
        <f t="shared" si="87"/>
        <v>0</v>
      </c>
      <c r="BC286" s="11">
        <f t="shared" si="88"/>
        <v>0</v>
      </c>
      <c r="BF286" s="324"/>
      <c r="BH286" s="74">
        <f t="shared" si="89"/>
        <v>0</v>
      </c>
      <c r="BI286" s="313">
        <f t="shared" si="90"/>
        <v>0</v>
      </c>
      <c r="BQ286" s="11"/>
      <c r="BR286" s="11"/>
      <c r="BS286" s="11"/>
      <c r="BT286" s="11"/>
      <c r="CA286" s="314"/>
      <c r="CB286" s="315"/>
      <c r="CC286" s="316"/>
    </row>
    <row r="287" spans="2:81" x14ac:dyDescent="0.25">
      <c r="B287" s="129"/>
      <c r="C287" s="87"/>
      <c r="O287" s="89"/>
      <c r="P287" s="55"/>
      <c r="Q287" s="87"/>
      <c r="R287" s="78" t="s">
        <v>14</v>
      </c>
      <c r="S287" s="87"/>
      <c r="T287" s="78" t="s">
        <v>45</v>
      </c>
      <c r="U287" s="608" t="str">
        <f t="shared" si="102"/>
        <v>-</v>
      </c>
      <c r="V287" s="609" t="str">
        <f t="shared" si="98"/>
        <v>-</v>
      </c>
      <c r="W287" s="609" t="str">
        <f t="shared" si="99"/>
        <v>-</v>
      </c>
      <c r="X287" s="609" t="str">
        <f t="shared" si="100"/>
        <v>-</v>
      </c>
      <c r="Y287" s="609" t="str">
        <f t="shared" si="101"/>
        <v>-</v>
      </c>
      <c r="AD287" s="615" t="str">
        <f t="shared" si="91"/>
        <v>-</v>
      </c>
      <c r="AE287" s="73" t="str">
        <f t="shared" si="92"/>
        <v>-</v>
      </c>
      <c r="AF287" s="608" t="str">
        <f t="shared" si="93"/>
        <v>-</v>
      </c>
      <c r="AG287" s="609" t="str">
        <f t="shared" si="94"/>
        <v>-</v>
      </c>
      <c r="AH287" s="609" t="str">
        <f t="shared" si="95"/>
        <v>-</v>
      </c>
      <c r="AI287" s="609" t="str">
        <f t="shared" si="96"/>
        <v>-</v>
      </c>
      <c r="AJ287" s="609" t="str">
        <f t="shared" si="97"/>
        <v>-</v>
      </c>
      <c r="AM287" s="452"/>
      <c r="AN287" s="452"/>
      <c r="AO287" s="452"/>
      <c r="AP287" s="452"/>
      <c r="AQ287" s="452"/>
      <c r="AR287" s="452"/>
      <c r="AS287" s="452"/>
      <c r="AT287" s="452"/>
      <c r="AV287" s="454"/>
      <c r="AW287" s="454"/>
      <c r="AX287" s="455"/>
      <c r="AY287" s="455"/>
      <c r="AZ287" s="456"/>
      <c r="BB287" s="74">
        <f t="shared" si="87"/>
        <v>0</v>
      </c>
      <c r="BC287" s="11">
        <f t="shared" si="88"/>
        <v>0</v>
      </c>
      <c r="BF287" s="324"/>
      <c r="BH287" s="74">
        <f t="shared" si="89"/>
        <v>0</v>
      </c>
      <c r="BI287" s="313">
        <f t="shared" si="90"/>
        <v>0</v>
      </c>
      <c r="BQ287" s="11"/>
      <c r="BR287" s="11"/>
      <c r="BS287" s="11"/>
      <c r="BT287" s="11"/>
      <c r="CA287" s="314"/>
      <c r="CB287" s="315"/>
      <c r="CC287" s="316"/>
    </row>
    <row r="288" spans="2:81" x14ac:dyDescent="0.25">
      <c r="B288" s="129"/>
      <c r="C288" s="87"/>
      <c r="O288" s="89"/>
      <c r="P288" s="55"/>
      <c r="Q288" s="87"/>
      <c r="R288" s="78" t="s">
        <v>14</v>
      </c>
      <c r="S288" s="87"/>
      <c r="T288" s="78" t="s">
        <v>45</v>
      </c>
      <c r="U288" s="608" t="str">
        <f t="shared" si="102"/>
        <v>-</v>
      </c>
      <c r="V288" s="609" t="str">
        <f t="shared" si="98"/>
        <v>-</v>
      </c>
      <c r="W288" s="609" t="str">
        <f t="shared" si="99"/>
        <v>-</v>
      </c>
      <c r="X288" s="609" t="str">
        <f t="shared" si="100"/>
        <v>-</v>
      </c>
      <c r="Y288" s="609" t="str">
        <f t="shared" si="101"/>
        <v>-</v>
      </c>
      <c r="AD288" s="615" t="str">
        <f t="shared" si="91"/>
        <v>-</v>
      </c>
      <c r="AE288" s="73" t="str">
        <f t="shared" si="92"/>
        <v>-</v>
      </c>
      <c r="AF288" s="608" t="str">
        <f t="shared" si="93"/>
        <v>-</v>
      </c>
      <c r="AG288" s="609" t="str">
        <f t="shared" si="94"/>
        <v>-</v>
      </c>
      <c r="AH288" s="609" t="str">
        <f t="shared" si="95"/>
        <v>-</v>
      </c>
      <c r="AI288" s="609" t="str">
        <f t="shared" si="96"/>
        <v>-</v>
      </c>
      <c r="AJ288" s="609" t="str">
        <f t="shared" si="97"/>
        <v>-</v>
      </c>
      <c r="AM288" s="452"/>
      <c r="AN288" s="452"/>
      <c r="AO288" s="452"/>
      <c r="AP288" s="452"/>
      <c r="AQ288" s="452"/>
      <c r="AR288" s="452"/>
      <c r="AS288" s="452"/>
      <c r="AT288" s="452"/>
      <c r="AV288" s="454"/>
      <c r="AW288" s="454"/>
      <c r="AX288" s="455"/>
      <c r="AY288" s="455"/>
      <c r="AZ288" s="456"/>
      <c r="BB288" s="74">
        <f t="shared" si="87"/>
        <v>0</v>
      </c>
      <c r="BC288" s="11">
        <f t="shared" si="88"/>
        <v>0</v>
      </c>
      <c r="BF288" s="324"/>
      <c r="BH288" s="74">
        <f t="shared" si="89"/>
        <v>0</v>
      </c>
      <c r="BI288" s="313">
        <f t="shared" si="90"/>
        <v>0</v>
      </c>
      <c r="BQ288" s="11"/>
      <c r="BR288" s="11"/>
      <c r="BS288" s="11"/>
      <c r="BT288" s="11"/>
      <c r="CA288" s="314"/>
      <c r="CB288" s="315"/>
      <c r="CC288" s="316"/>
    </row>
    <row r="289" spans="2:81" x14ac:dyDescent="0.25">
      <c r="B289" s="129"/>
      <c r="C289" s="87"/>
      <c r="O289" s="89"/>
      <c r="P289" s="55"/>
      <c r="Q289" s="87"/>
      <c r="R289" s="78" t="s">
        <v>14</v>
      </c>
      <c r="S289" s="87"/>
      <c r="T289" s="78" t="s">
        <v>45</v>
      </c>
      <c r="U289" s="608" t="str">
        <f t="shared" si="102"/>
        <v>-</v>
      </c>
      <c r="V289" s="609" t="str">
        <f t="shared" si="98"/>
        <v>-</v>
      </c>
      <c r="W289" s="609" t="str">
        <f t="shared" si="99"/>
        <v>-</v>
      </c>
      <c r="X289" s="609" t="str">
        <f t="shared" si="100"/>
        <v>-</v>
      </c>
      <c r="Y289" s="609" t="str">
        <f t="shared" si="101"/>
        <v>-</v>
      </c>
      <c r="AD289" s="615" t="str">
        <f t="shared" si="91"/>
        <v>-</v>
      </c>
      <c r="AE289" s="73" t="str">
        <f t="shared" si="92"/>
        <v>-</v>
      </c>
      <c r="AF289" s="608" t="str">
        <f t="shared" si="93"/>
        <v>-</v>
      </c>
      <c r="AG289" s="609" t="str">
        <f t="shared" si="94"/>
        <v>-</v>
      </c>
      <c r="AH289" s="609" t="str">
        <f t="shared" si="95"/>
        <v>-</v>
      </c>
      <c r="AI289" s="609" t="str">
        <f t="shared" si="96"/>
        <v>-</v>
      </c>
      <c r="AJ289" s="609" t="str">
        <f t="shared" si="97"/>
        <v>-</v>
      </c>
      <c r="AM289" s="452"/>
      <c r="AN289" s="452"/>
      <c r="AO289" s="452"/>
      <c r="AP289" s="452"/>
      <c r="AQ289" s="452"/>
      <c r="AR289" s="452"/>
      <c r="AS289" s="452"/>
      <c r="AT289" s="452"/>
      <c r="AV289" s="454"/>
      <c r="AW289" s="454"/>
      <c r="AX289" s="455"/>
      <c r="AY289" s="455"/>
      <c r="AZ289" s="456"/>
      <c r="BB289" s="74">
        <f t="shared" si="87"/>
        <v>0</v>
      </c>
      <c r="BC289" s="11">
        <f t="shared" si="88"/>
        <v>0</v>
      </c>
      <c r="BF289" s="324"/>
      <c r="BH289" s="74">
        <f t="shared" si="89"/>
        <v>0</v>
      </c>
      <c r="BI289" s="313">
        <f t="shared" si="90"/>
        <v>0</v>
      </c>
      <c r="BQ289" s="11"/>
      <c r="BR289" s="11"/>
      <c r="BS289" s="11"/>
      <c r="BT289" s="11"/>
      <c r="CA289" s="314"/>
      <c r="CB289" s="315"/>
      <c r="CC289" s="316"/>
    </row>
    <row r="290" spans="2:81" x14ac:dyDescent="0.25">
      <c r="B290" s="129"/>
      <c r="C290" s="87"/>
      <c r="O290" s="89"/>
      <c r="P290" s="55"/>
      <c r="Q290" s="87"/>
      <c r="R290" s="78" t="s">
        <v>14</v>
      </c>
      <c r="S290" s="87"/>
      <c r="T290" s="78" t="s">
        <v>45</v>
      </c>
      <c r="U290" s="608" t="str">
        <f t="shared" si="102"/>
        <v>-</v>
      </c>
      <c r="V290" s="609" t="str">
        <f t="shared" si="98"/>
        <v>-</v>
      </c>
      <c r="W290" s="609" t="str">
        <f t="shared" si="99"/>
        <v>-</v>
      </c>
      <c r="X290" s="609" t="str">
        <f t="shared" si="100"/>
        <v>-</v>
      </c>
      <c r="Y290" s="609" t="str">
        <f t="shared" si="101"/>
        <v>-</v>
      </c>
      <c r="AD290" s="615" t="str">
        <f t="shared" si="91"/>
        <v>-</v>
      </c>
      <c r="AE290" s="73" t="str">
        <f t="shared" si="92"/>
        <v>-</v>
      </c>
      <c r="AF290" s="608" t="str">
        <f t="shared" si="93"/>
        <v>-</v>
      </c>
      <c r="AG290" s="609" t="str">
        <f t="shared" si="94"/>
        <v>-</v>
      </c>
      <c r="AH290" s="609" t="str">
        <f t="shared" si="95"/>
        <v>-</v>
      </c>
      <c r="AI290" s="609" t="str">
        <f t="shared" si="96"/>
        <v>-</v>
      </c>
      <c r="AJ290" s="609" t="str">
        <f t="shared" si="97"/>
        <v>-</v>
      </c>
      <c r="AM290" s="452"/>
      <c r="AN290" s="452"/>
      <c r="AO290" s="452"/>
      <c r="AP290" s="452"/>
      <c r="AQ290" s="452"/>
      <c r="AR290" s="452"/>
      <c r="AS290" s="452"/>
      <c r="AT290" s="452"/>
      <c r="AV290" s="454"/>
      <c r="AW290" s="454"/>
      <c r="AX290" s="455"/>
      <c r="AY290" s="455"/>
      <c r="AZ290" s="456"/>
      <c r="BB290" s="74">
        <f t="shared" si="87"/>
        <v>0</v>
      </c>
      <c r="BC290" s="11">
        <f t="shared" si="88"/>
        <v>0</v>
      </c>
      <c r="BF290" s="324"/>
      <c r="BH290" s="74">
        <f t="shared" si="89"/>
        <v>0</v>
      </c>
      <c r="BI290" s="313">
        <f t="shared" si="90"/>
        <v>0</v>
      </c>
      <c r="BQ290" s="11"/>
      <c r="BR290" s="11"/>
      <c r="BS290" s="11"/>
      <c r="BT290" s="11"/>
      <c r="CA290" s="314"/>
      <c r="CB290" s="315"/>
      <c r="CC290" s="316"/>
    </row>
    <row r="291" spans="2:81" x14ac:dyDescent="0.25">
      <c r="B291" s="129"/>
      <c r="C291" s="87"/>
      <c r="O291" s="89"/>
      <c r="P291" s="55"/>
      <c r="Q291" s="87"/>
      <c r="R291" s="78" t="s">
        <v>14</v>
      </c>
      <c r="S291" s="87"/>
      <c r="T291" s="78" t="s">
        <v>45</v>
      </c>
      <c r="U291" s="608" t="str">
        <f t="shared" si="102"/>
        <v>-</v>
      </c>
      <c r="V291" s="609" t="str">
        <f t="shared" si="98"/>
        <v>-</v>
      </c>
      <c r="W291" s="609" t="str">
        <f t="shared" si="99"/>
        <v>-</v>
      </c>
      <c r="X291" s="609" t="str">
        <f t="shared" si="100"/>
        <v>-</v>
      </c>
      <c r="Y291" s="609" t="str">
        <f t="shared" si="101"/>
        <v>-</v>
      </c>
      <c r="AD291" s="615" t="str">
        <f t="shared" si="91"/>
        <v>-</v>
      </c>
      <c r="AE291" s="73" t="str">
        <f t="shared" si="92"/>
        <v>-</v>
      </c>
      <c r="AF291" s="608" t="str">
        <f t="shared" si="93"/>
        <v>-</v>
      </c>
      <c r="AG291" s="609" t="str">
        <f t="shared" si="94"/>
        <v>-</v>
      </c>
      <c r="AH291" s="609" t="str">
        <f t="shared" si="95"/>
        <v>-</v>
      </c>
      <c r="AI291" s="609" t="str">
        <f t="shared" si="96"/>
        <v>-</v>
      </c>
      <c r="AJ291" s="609" t="str">
        <f t="shared" si="97"/>
        <v>-</v>
      </c>
      <c r="AM291" s="452"/>
      <c r="AN291" s="452"/>
      <c r="AO291" s="452"/>
      <c r="AP291" s="452"/>
      <c r="AQ291" s="452"/>
      <c r="AR291" s="452"/>
      <c r="AS291" s="452"/>
      <c r="AT291" s="452"/>
      <c r="AV291" s="454"/>
      <c r="AW291" s="454"/>
      <c r="AX291" s="455"/>
      <c r="AY291" s="455"/>
      <c r="AZ291" s="456"/>
      <c r="BB291" s="74">
        <f t="shared" si="87"/>
        <v>0</v>
      </c>
      <c r="BC291" s="11">
        <f t="shared" si="88"/>
        <v>0</v>
      </c>
      <c r="BF291" s="324"/>
      <c r="BH291" s="74">
        <f t="shared" si="89"/>
        <v>0</v>
      </c>
      <c r="BI291" s="313">
        <f t="shared" si="90"/>
        <v>0</v>
      </c>
      <c r="BQ291" s="11"/>
      <c r="BR291" s="11"/>
      <c r="BS291" s="11"/>
      <c r="BT291" s="11"/>
      <c r="CA291" s="314"/>
      <c r="CB291" s="315"/>
      <c r="CC291" s="316"/>
    </row>
    <row r="292" spans="2:81" x14ac:dyDescent="0.25">
      <c r="B292" s="129"/>
      <c r="C292" s="87"/>
      <c r="O292" s="89"/>
      <c r="P292" s="55"/>
      <c r="Q292" s="87"/>
      <c r="R292" s="78" t="s">
        <v>14</v>
      </c>
      <c r="S292" s="87"/>
      <c r="T292" s="78" t="s">
        <v>45</v>
      </c>
      <c r="U292" s="608" t="str">
        <f t="shared" si="102"/>
        <v>-</v>
      </c>
      <c r="V292" s="609" t="str">
        <f t="shared" si="98"/>
        <v>-</v>
      </c>
      <c r="W292" s="609" t="str">
        <f t="shared" si="99"/>
        <v>-</v>
      </c>
      <c r="X292" s="609" t="str">
        <f t="shared" si="100"/>
        <v>-</v>
      </c>
      <c r="Y292" s="609" t="str">
        <f t="shared" si="101"/>
        <v>-</v>
      </c>
      <c r="AD292" s="615" t="str">
        <f t="shared" si="91"/>
        <v>-</v>
      </c>
      <c r="AE292" s="73" t="str">
        <f t="shared" si="92"/>
        <v>-</v>
      </c>
      <c r="AF292" s="608" t="str">
        <f t="shared" si="93"/>
        <v>-</v>
      </c>
      <c r="AG292" s="609" t="str">
        <f t="shared" si="94"/>
        <v>-</v>
      </c>
      <c r="AH292" s="609" t="str">
        <f t="shared" si="95"/>
        <v>-</v>
      </c>
      <c r="AI292" s="609" t="str">
        <f t="shared" si="96"/>
        <v>-</v>
      </c>
      <c r="AJ292" s="609" t="str">
        <f t="shared" si="97"/>
        <v>-</v>
      </c>
      <c r="AM292" s="452"/>
      <c r="AN292" s="452"/>
      <c r="AO292" s="452"/>
      <c r="AP292" s="452"/>
      <c r="AQ292" s="452"/>
      <c r="AR292" s="452"/>
      <c r="AS292" s="452"/>
      <c r="AT292" s="452"/>
      <c r="AV292" s="454"/>
      <c r="AW292" s="454"/>
      <c r="AX292" s="455"/>
      <c r="AY292" s="455"/>
      <c r="AZ292" s="456"/>
      <c r="BB292" s="74">
        <f t="shared" si="87"/>
        <v>0</v>
      </c>
      <c r="BC292" s="11">
        <f t="shared" si="88"/>
        <v>0</v>
      </c>
      <c r="BF292" s="324"/>
      <c r="BH292" s="74">
        <f t="shared" si="89"/>
        <v>0</v>
      </c>
      <c r="BI292" s="313">
        <f t="shared" si="90"/>
        <v>0</v>
      </c>
      <c r="BQ292" s="11"/>
      <c r="BR292" s="11"/>
      <c r="BS292" s="11"/>
      <c r="BT292" s="11"/>
      <c r="CA292" s="314"/>
      <c r="CB292" s="315"/>
      <c r="CC292" s="316"/>
    </row>
    <row r="293" spans="2:81" x14ac:dyDescent="0.25">
      <c r="B293" s="129"/>
      <c r="C293" s="87"/>
      <c r="O293" s="89"/>
      <c r="P293" s="55"/>
      <c r="Q293" s="87"/>
      <c r="R293" s="78" t="s">
        <v>14</v>
      </c>
      <c r="S293" s="87"/>
      <c r="T293" s="78" t="s">
        <v>45</v>
      </c>
      <c r="U293" s="608" t="str">
        <f t="shared" si="102"/>
        <v>-</v>
      </c>
      <c r="V293" s="609" t="str">
        <f t="shared" si="98"/>
        <v>-</v>
      </c>
      <c r="W293" s="609" t="str">
        <f t="shared" si="99"/>
        <v>-</v>
      </c>
      <c r="X293" s="609" t="str">
        <f t="shared" si="100"/>
        <v>-</v>
      </c>
      <c r="Y293" s="609" t="str">
        <f t="shared" si="101"/>
        <v>-</v>
      </c>
      <c r="AD293" s="615" t="str">
        <f t="shared" si="91"/>
        <v>-</v>
      </c>
      <c r="AE293" s="73" t="str">
        <f t="shared" si="92"/>
        <v>-</v>
      </c>
      <c r="AF293" s="608" t="str">
        <f t="shared" si="93"/>
        <v>-</v>
      </c>
      <c r="AG293" s="609" t="str">
        <f t="shared" si="94"/>
        <v>-</v>
      </c>
      <c r="AH293" s="609" t="str">
        <f t="shared" si="95"/>
        <v>-</v>
      </c>
      <c r="AI293" s="609" t="str">
        <f t="shared" si="96"/>
        <v>-</v>
      </c>
      <c r="AJ293" s="609" t="str">
        <f t="shared" si="97"/>
        <v>-</v>
      </c>
      <c r="AM293" s="452"/>
      <c r="AN293" s="452"/>
      <c r="AO293" s="452"/>
      <c r="AP293" s="452"/>
      <c r="AQ293" s="452"/>
      <c r="AR293" s="452"/>
      <c r="AS293" s="452"/>
      <c r="AT293" s="452"/>
      <c r="AV293" s="454"/>
      <c r="AW293" s="454"/>
      <c r="AX293" s="455"/>
      <c r="AY293" s="455"/>
      <c r="AZ293" s="456"/>
      <c r="BB293" s="74">
        <f t="shared" si="87"/>
        <v>0</v>
      </c>
      <c r="BC293" s="11">
        <f t="shared" si="88"/>
        <v>0</v>
      </c>
      <c r="BF293" s="324"/>
      <c r="BH293" s="74">
        <f t="shared" si="89"/>
        <v>0</v>
      </c>
      <c r="BI293" s="313">
        <f t="shared" si="90"/>
        <v>0</v>
      </c>
      <c r="BQ293" s="11"/>
      <c r="BR293" s="11"/>
      <c r="BS293" s="11"/>
      <c r="BT293" s="11"/>
      <c r="CA293" s="314"/>
      <c r="CB293" s="315"/>
      <c r="CC293" s="316"/>
    </row>
    <row r="294" spans="2:81" x14ac:dyDescent="0.25">
      <c r="B294" s="129"/>
      <c r="C294" s="87"/>
      <c r="O294" s="89"/>
      <c r="P294" s="55"/>
      <c r="Q294" s="87"/>
      <c r="R294" s="78" t="s">
        <v>14</v>
      </c>
      <c r="S294" s="87"/>
      <c r="T294" s="78" t="s">
        <v>45</v>
      </c>
      <c r="U294" s="608" t="str">
        <f t="shared" si="102"/>
        <v>-</v>
      </c>
      <c r="V294" s="609" t="str">
        <f t="shared" si="98"/>
        <v>-</v>
      </c>
      <c r="W294" s="609" t="str">
        <f t="shared" si="99"/>
        <v>-</v>
      </c>
      <c r="X294" s="609" t="str">
        <f t="shared" si="100"/>
        <v>-</v>
      </c>
      <c r="Y294" s="609" t="str">
        <f t="shared" si="101"/>
        <v>-</v>
      </c>
      <c r="AD294" s="615" t="str">
        <f t="shared" si="91"/>
        <v>-</v>
      </c>
      <c r="AE294" s="73" t="str">
        <f t="shared" si="92"/>
        <v>-</v>
      </c>
      <c r="AF294" s="608" t="str">
        <f t="shared" si="93"/>
        <v>-</v>
      </c>
      <c r="AG294" s="609" t="str">
        <f t="shared" si="94"/>
        <v>-</v>
      </c>
      <c r="AH294" s="609" t="str">
        <f t="shared" si="95"/>
        <v>-</v>
      </c>
      <c r="AI294" s="609" t="str">
        <f t="shared" si="96"/>
        <v>-</v>
      </c>
      <c r="AJ294" s="609" t="str">
        <f t="shared" si="97"/>
        <v>-</v>
      </c>
      <c r="AM294" s="452"/>
      <c r="AN294" s="452"/>
      <c r="AO294" s="452"/>
      <c r="AP294" s="452"/>
      <c r="AQ294" s="452"/>
      <c r="AR294" s="452"/>
      <c r="AS294" s="452"/>
      <c r="AT294" s="452"/>
      <c r="AV294" s="454"/>
      <c r="AW294" s="454"/>
      <c r="AX294" s="455"/>
      <c r="AY294" s="455"/>
      <c r="AZ294" s="456"/>
      <c r="BB294" s="74">
        <f t="shared" si="87"/>
        <v>0</v>
      </c>
      <c r="BC294" s="11">
        <f t="shared" si="88"/>
        <v>0</v>
      </c>
      <c r="BF294" s="324"/>
      <c r="BH294" s="74">
        <f t="shared" si="89"/>
        <v>0</v>
      </c>
      <c r="BI294" s="313">
        <f t="shared" si="90"/>
        <v>0</v>
      </c>
      <c r="BQ294" s="11"/>
      <c r="BR294" s="11"/>
      <c r="BS294" s="11"/>
      <c r="BT294" s="11"/>
      <c r="CA294" s="314"/>
      <c r="CB294" s="315"/>
      <c r="CC294" s="316"/>
    </row>
    <row r="295" spans="2:81" x14ac:dyDescent="0.25">
      <c r="B295" s="129"/>
      <c r="C295" s="87"/>
      <c r="O295" s="89"/>
      <c r="P295" s="55"/>
      <c r="Q295" s="87"/>
      <c r="R295" s="78" t="s">
        <v>14</v>
      </c>
      <c r="S295" s="87"/>
      <c r="T295" s="78" t="s">
        <v>45</v>
      </c>
      <c r="U295" s="608" t="str">
        <f t="shared" si="102"/>
        <v>-</v>
      </c>
      <c r="V295" s="609" t="str">
        <f t="shared" si="98"/>
        <v>-</v>
      </c>
      <c r="W295" s="609" t="str">
        <f t="shared" si="99"/>
        <v>-</v>
      </c>
      <c r="X295" s="609" t="str">
        <f t="shared" si="100"/>
        <v>-</v>
      </c>
      <c r="Y295" s="609" t="str">
        <f t="shared" si="101"/>
        <v>-</v>
      </c>
      <c r="AD295" s="615" t="str">
        <f t="shared" si="91"/>
        <v>-</v>
      </c>
      <c r="AE295" s="73" t="str">
        <f t="shared" si="92"/>
        <v>-</v>
      </c>
      <c r="AF295" s="608" t="str">
        <f t="shared" si="93"/>
        <v>-</v>
      </c>
      <c r="AG295" s="609" t="str">
        <f t="shared" si="94"/>
        <v>-</v>
      </c>
      <c r="AH295" s="609" t="str">
        <f t="shared" si="95"/>
        <v>-</v>
      </c>
      <c r="AI295" s="609" t="str">
        <f t="shared" si="96"/>
        <v>-</v>
      </c>
      <c r="AJ295" s="609" t="str">
        <f t="shared" si="97"/>
        <v>-</v>
      </c>
      <c r="AM295" s="452"/>
      <c r="AN295" s="452"/>
      <c r="AO295" s="452"/>
      <c r="AP295" s="452"/>
      <c r="AQ295" s="452"/>
      <c r="AR295" s="452"/>
      <c r="AS295" s="452"/>
      <c r="AT295" s="452"/>
      <c r="AV295" s="454"/>
      <c r="AW295" s="454"/>
      <c r="AX295" s="455"/>
      <c r="AY295" s="455"/>
      <c r="AZ295" s="456"/>
      <c r="BB295" s="74">
        <f t="shared" si="87"/>
        <v>0</v>
      </c>
      <c r="BC295" s="11">
        <f t="shared" si="88"/>
        <v>0</v>
      </c>
      <c r="BF295" s="324"/>
      <c r="BH295" s="74">
        <f t="shared" si="89"/>
        <v>0</v>
      </c>
      <c r="BI295" s="313">
        <f t="shared" si="90"/>
        <v>0</v>
      </c>
      <c r="BQ295" s="11"/>
      <c r="BR295" s="11"/>
      <c r="BS295" s="11"/>
      <c r="BT295" s="11"/>
      <c r="CA295" s="314"/>
      <c r="CB295" s="315"/>
      <c r="CC295" s="316"/>
    </row>
    <row r="296" spans="2:81" x14ac:dyDescent="0.25">
      <c r="B296" s="129"/>
      <c r="C296" s="87"/>
      <c r="O296" s="89"/>
      <c r="P296" s="55"/>
      <c r="Q296" s="87"/>
      <c r="R296" s="78" t="s">
        <v>14</v>
      </c>
      <c r="S296" s="87"/>
      <c r="T296" s="78" t="s">
        <v>45</v>
      </c>
      <c r="U296" s="608" t="str">
        <f t="shared" si="102"/>
        <v>-</v>
      </c>
      <c r="V296" s="609" t="str">
        <f t="shared" si="98"/>
        <v>-</v>
      </c>
      <c r="W296" s="609" t="str">
        <f t="shared" si="99"/>
        <v>-</v>
      </c>
      <c r="X296" s="609" t="str">
        <f t="shared" si="100"/>
        <v>-</v>
      </c>
      <c r="Y296" s="609" t="str">
        <f t="shared" si="101"/>
        <v>-</v>
      </c>
      <c r="AD296" s="615" t="str">
        <f t="shared" si="91"/>
        <v>-</v>
      </c>
      <c r="AE296" s="73" t="str">
        <f t="shared" si="92"/>
        <v>-</v>
      </c>
      <c r="AF296" s="608" t="str">
        <f t="shared" si="93"/>
        <v>-</v>
      </c>
      <c r="AG296" s="609" t="str">
        <f t="shared" si="94"/>
        <v>-</v>
      </c>
      <c r="AH296" s="609" t="str">
        <f t="shared" si="95"/>
        <v>-</v>
      </c>
      <c r="AI296" s="609" t="str">
        <f t="shared" si="96"/>
        <v>-</v>
      </c>
      <c r="AJ296" s="609" t="str">
        <f t="shared" si="97"/>
        <v>-</v>
      </c>
      <c r="AM296" s="452"/>
      <c r="AN296" s="452"/>
      <c r="AO296" s="452"/>
      <c r="AP296" s="452"/>
      <c r="AQ296" s="452"/>
      <c r="AR296" s="452"/>
      <c r="AS296" s="452"/>
      <c r="AT296" s="452"/>
      <c r="AV296" s="454"/>
      <c r="AW296" s="454"/>
      <c r="AX296" s="455"/>
      <c r="AY296" s="455"/>
      <c r="AZ296" s="456"/>
      <c r="BB296" s="74">
        <f t="shared" si="87"/>
        <v>0</v>
      </c>
      <c r="BC296" s="11">
        <f t="shared" si="88"/>
        <v>0</v>
      </c>
      <c r="BF296" s="324"/>
      <c r="BH296" s="74">
        <f t="shared" si="89"/>
        <v>0</v>
      </c>
      <c r="BI296" s="313">
        <f t="shared" si="90"/>
        <v>0</v>
      </c>
      <c r="BQ296" s="11"/>
      <c r="BR296" s="11"/>
      <c r="BS296" s="11"/>
      <c r="BT296" s="11"/>
      <c r="CA296" s="314"/>
      <c r="CB296" s="315"/>
      <c r="CC296" s="316"/>
    </row>
    <row r="297" spans="2:81" x14ac:dyDescent="0.25">
      <c r="B297" s="129"/>
      <c r="C297" s="87"/>
      <c r="O297" s="89"/>
      <c r="P297" s="55"/>
      <c r="Q297" s="87"/>
      <c r="R297" s="78" t="s">
        <v>14</v>
      </c>
      <c r="S297" s="87"/>
      <c r="T297" s="78" t="s">
        <v>45</v>
      </c>
      <c r="U297" s="608" t="str">
        <f t="shared" si="102"/>
        <v>-</v>
      </c>
      <c r="V297" s="609" t="str">
        <f t="shared" si="98"/>
        <v>-</v>
      </c>
      <c r="W297" s="609" t="str">
        <f t="shared" si="99"/>
        <v>-</v>
      </c>
      <c r="X297" s="609" t="str">
        <f t="shared" si="100"/>
        <v>-</v>
      </c>
      <c r="Y297" s="609" t="str">
        <f t="shared" si="101"/>
        <v>-</v>
      </c>
      <c r="AD297" s="615" t="str">
        <f t="shared" si="91"/>
        <v>-</v>
      </c>
      <c r="AE297" s="73" t="str">
        <f t="shared" si="92"/>
        <v>-</v>
      </c>
      <c r="AF297" s="608" t="str">
        <f t="shared" si="93"/>
        <v>-</v>
      </c>
      <c r="AG297" s="609" t="str">
        <f t="shared" si="94"/>
        <v>-</v>
      </c>
      <c r="AH297" s="609" t="str">
        <f t="shared" si="95"/>
        <v>-</v>
      </c>
      <c r="AI297" s="609" t="str">
        <f t="shared" si="96"/>
        <v>-</v>
      </c>
      <c r="AJ297" s="609" t="str">
        <f t="shared" si="97"/>
        <v>-</v>
      </c>
      <c r="AM297" s="452"/>
      <c r="AN297" s="452"/>
      <c r="AO297" s="452"/>
      <c r="AP297" s="452"/>
      <c r="AQ297" s="452"/>
      <c r="AR297" s="452"/>
      <c r="AS297" s="452"/>
      <c r="AT297" s="452"/>
      <c r="AV297" s="454"/>
      <c r="AW297" s="454"/>
      <c r="AX297" s="455"/>
      <c r="AY297" s="455"/>
      <c r="AZ297" s="456"/>
      <c r="BB297" s="74">
        <f t="shared" si="87"/>
        <v>0</v>
      </c>
      <c r="BC297" s="11">
        <f t="shared" si="88"/>
        <v>0</v>
      </c>
      <c r="BF297" s="324"/>
      <c r="BH297" s="74">
        <f t="shared" si="89"/>
        <v>0</v>
      </c>
      <c r="BI297" s="313">
        <f t="shared" si="90"/>
        <v>0</v>
      </c>
      <c r="BQ297" s="11"/>
      <c r="BR297" s="11"/>
      <c r="BS297" s="11"/>
      <c r="BT297" s="11"/>
      <c r="CA297" s="314"/>
      <c r="CB297" s="315"/>
      <c r="CC297" s="316"/>
    </row>
    <row r="298" spans="2:81" x14ac:dyDescent="0.25">
      <c r="B298" s="129"/>
      <c r="C298" s="87"/>
      <c r="O298" s="89"/>
      <c r="P298" s="55"/>
      <c r="Q298" s="87"/>
      <c r="R298" s="78" t="s">
        <v>14</v>
      </c>
      <c r="S298" s="87"/>
      <c r="T298" s="78" t="s">
        <v>45</v>
      </c>
      <c r="U298" s="608" t="str">
        <f t="shared" si="102"/>
        <v>-</v>
      </c>
      <c r="V298" s="609" t="str">
        <f t="shared" si="98"/>
        <v>-</v>
      </c>
      <c r="W298" s="609" t="str">
        <f t="shared" si="99"/>
        <v>-</v>
      </c>
      <c r="X298" s="609" t="str">
        <f t="shared" si="100"/>
        <v>-</v>
      </c>
      <c r="Y298" s="609" t="str">
        <f t="shared" si="101"/>
        <v>-</v>
      </c>
      <c r="AD298" s="615" t="str">
        <f t="shared" si="91"/>
        <v>-</v>
      </c>
      <c r="AE298" s="73" t="str">
        <f t="shared" si="92"/>
        <v>-</v>
      </c>
      <c r="AF298" s="608" t="str">
        <f t="shared" si="93"/>
        <v>-</v>
      </c>
      <c r="AG298" s="609" t="str">
        <f t="shared" si="94"/>
        <v>-</v>
      </c>
      <c r="AH298" s="609" t="str">
        <f t="shared" si="95"/>
        <v>-</v>
      </c>
      <c r="AI298" s="609" t="str">
        <f t="shared" si="96"/>
        <v>-</v>
      </c>
      <c r="AJ298" s="609" t="str">
        <f t="shared" si="97"/>
        <v>-</v>
      </c>
      <c r="AM298" s="452"/>
      <c r="AN298" s="452"/>
      <c r="AO298" s="452"/>
      <c r="AP298" s="452"/>
      <c r="AQ298" s="452"/>
      <c r="AR298" s="452"/>
      <c r="AS298" s="452"/>
      <c r="AT298" s="452"/>
      <c r="AV298" s="454"/>
      <c r="AW298" s="454"/>
      <c r="AX298" s="455"/>
      <c r="AY298" s="455"/>
      <c r="AZ298" s="456"/>
      <c r="BB298" s="74">
        <f t="shared" si="87"/>
        <v>0</v>
      </c>
      <c r="BC298" s="11">
        <f t="shared" si="88"/>
        <v>0</v>
      </c>
      <c r="BF298" s="324"/>
      <c r="BH298" s="74">
        <f t="shared" si="89"/>
        <v>0</v>
      </c>
      <c r="BI298" s="313">
        <f t="shared" si="90"/>
        <v>0</v>
      </c>
      <c r="BQ298" s="11"/>
      <c r="BR298" s="11"/>
      <c r="BS298" s="11"/>
      <c r="BT298" s="11"/>
      <c r="CA298" s="314"/>
      <c r="CB298" s="315"/>
      <c r="CC298" s="316"/>
    </row>
    <row r="299" spans="2:81" x14ac:dyDescent="0.25">
      <c r="B299" s="129"/>
      <c r="C299" s="87"/>
      <c r="O299" s="89"/>
      <c r="P299" s="55"/>
      <c r="Q299" s="87"/>
      <c r="R299" s="78" t="s">
        <v>14</v>
      </c>
      <c r="S299" s="87"/>
      <c r="T299" s="78" t="s">
        <v>45</v>
      </c>
      <c r="U299" s="608" t="str">
        <f t="shared" si="102"/>
        <v>-</v>
      </c>
      <c r="V299" s="609" t="str">
        <f t="shared" si="98"/>
        <v>-</v>
      </c>
      <c r="W299" s="609" t="str">
        <f t="shared" si="99"/>
        <v>-</v>
      </c>
      <c r="X299" s="609" t="str">
        <f t="shared" si="100"/>
        <v>-</v>
      </c>
      <c r="Y299" s="609" t="str">
        <f t="shared" si="101"/>
        <v>-</v>
      </c>
      <c r="AD299" s="615" t="str">
        <f t="shared" si="91"/>
        <v>-</v>
      </c>
      <c r="AE299" s="73" t="str">
        <f t="shared" si="92"/>
        <v>-</v>
      </c>
      <c r="AF299" s="608" t="str">
        <f t="shared" si="93"/>
        <v>-</v>
      </c>
      <c r="AG299" s="609" t="str">
        <f t="shared" si="94"/>
        <v>-</v>
      </c>
      <c r="AH299" s="609" t="str">
        <f t="shared" si="95"/>
        <v>-</v>
      </c>
      <c r="AI299" s="609" t="str">
        <f t="shared" si="96"/>
        <v>-</v>
      </c>
      <c r="AJ299" s="609" t="str">
        <f t="shared" si="97"/>
        <v>-</v>
      </c>
      <c r="AM299" s="452"/>
      <c r="AN299" s="452"/>
      <c r="AO299" s="452"/>
      <c r="AP299" s="452"/>
      <c r="AQ299" s="452"/>
      <c r="AR299" s="452"/>
      <c r="AS299" s="452"/>
      <c r="AT299" s="452"/>
      <c r="AV299" s="454"/>
      <c r="AW299" s="454"/>
      <c r="AX299" s="455"/>
      <c r="AY299" s="455"/>
      <c r="AZ299" s="456"/>
      <c r="BB299" s="74">
        <f t="shared" si="87"/>
        <v>0</v>
      </c>
      <c r="BC299" s="11">
        <f t="shared" si="88"/>
        <v>0</v>
      </c>
      <c r="BF299" s="324"/>
      <c r="BH299" s="74">
        <f t="shared" si="89"/>
        <v>0</v>
      </c>
      <c r="BI299" s="313">
        <f t="shared" si="90"/>
        <v>0</v>
      </c>
      <c r="BQ299" s="11"/>
      <c r="BR299" s="11"/>
      <c r="BS299" s="11"/>
      <c r="BT299" s="11"/>
      <c r="CA299" s="314"/>
      <c r="CB299" s="315"/>
      <c r="CC299" s="316"/>
    </row>
    <row r="300" spans="2:81" x14ac:dyDescent="0.25">
      <c r="B300" s="129"/>
      <c r="C300" s="87"/>
      <c r="O300" s="89"/>
      <c r="P300" s="55"/>
      <c r="Q300" s="87"/>
      <c r="R300" s="78" t="s">
        <v>14</v>
      </c>
      <c r="S300" s="87"/>
      <c r="T300" s="78" t="s">
        <v>45</v>
      </c>
      <c r="U300" s="608" t="str">
        <f t="shared" si="102"/>
        <v>-</v>
      </c>
      <c r="V300" s="609" t="str">
        <f t="shared" si="98"/>
        <v>-</v>
      </c>
      <c r="W300" s="609" t="str">
        <f t="shared" si="99"/>
        <v>-</v>
      </c>
      <c r="X300" s="609" t="str">
        <f t="shared" si="100"/>
        <v>-</v>
      </c>
      <c r="Y300" s="609" t="str">
        <f t="shared" si="101"/>
        <v>-</v>
      </c>
      <c r="AD300" s="615" t="str">
        <f t="shared" si="91"/>
        <v>-</v>
      </c>
      <c r="AE300" s="73" t="str">
        <f t="shared" si="92"/>
        <v>-</v>
      </c>
      <c r="AF300" s="608" t="str">
        <f t="shared" si="93"/>
        <v>-</v>
      </c>
      <c r="AG300" s="609" t="str">
        <f t="shared" si="94"/>
        <v>-</v>
      </c>
      <c r="AH300" s="609" t="str">
        <f t="shared" si="95"/>
        <v>-</v>
      </c>
      <c r="AI300" s="609" t="str">
        <f t="shared" si="96"/>
        <v>-</v>
      </c>
      <c r="AJ300" s="609" t="str">
        <f t="shared" si="97"/>
        <v>-</v>
      </c>
      <c r="AM300" s="452"/>
      <c r="AN300" s="452"/>
      <c r="AO300" s="452"/>
      <c r="AP300" s="452"/>
      <c r="AQ300" s="452"/>
      <c r="AR300" s="452"/>
      <c r="AS300" s="452"/>
      <c r="AT300" s="452"/>
      <c r="AV300" s="454"/>
      <c r="AW300" s="454"/>
      <c r="AX300" s="455"/>
      <c r="AY300" s="455"/>
      <c r="AZ300" s="456"/>
      <c r="BB300" s="74">
        <f t="shared" si="87"/>
        <v>0</v>
      </c>
      <c r="BC300" s="11">
        <f t="shared" si="88"/>
        <v>0</v>
      </c>
      <c r="BF300" s="324"/>
      <c r="BH300" s="74">
        <f t="shared" si="89"/>
        <v>0</v>
      </c>
      <c r="BI300" s="313">
        <f t="shared" si="90"/>
        <v>0</v>
      </c>
      <c r="BQ300" s="11"/>
      <c r="BR300" s="11"/>
      <c r="BS300" s="11"/>
      <c r="BT300" s="11"/>
      <c r="CA300" s="314"/>
      <c r="CB300" s="315"/>
      <c r="CC300" s="316"/>
    </row>
    <row r="301" spans="2:81" x14ac:dyDescent="0.25">
      <c r="BQ301" s="11"/>
      <c r="BR301" s="11"/>
      <c r="BS301" s="11"/>
      <c r="BT301" s="11"/>
      <c r="CA301" s="314"/>
      <c r="CB301" s="315"/>
      <c r="CC301" s="316"/>
    </row>
    <row r="302" spans="2:81" x14ac:dyDescent="0.25">
      <c r="BQ302" s="11"/>
      <c r="BR302" s="11"/>
      <c r="BS302" s="11"/>
      <c r="BT302" s="11"/>
      <c r="CA302" s="314"/>
      <c r="CB302" s="315"/>
      <c r="CC302" s="316"/>
    </row>
    <row r="303" spans="2:81" x14ac:dyDescent="0.25">
      <c r="BQ303" s="11"/>
      <c r="BR303" s="11"/>
      <c r="BS303" s="11"/>
      <c r="BT303" s="11"/>
      <c r="CA303" s="314"/>
      <c r="CB303" s="315"/>
      <c r="CC303" s="316"/>
    </row>
    <row r="304" spans="2:81" x14ac:dyDescent="0.25">
      <c r="BQ304" s="11"/>
      <c r="BR304" s="11"/>
      <c r="BS304" s="11"/>
      <c r="BT304" s="11"/>
      <c r="CA304" s="314"/>
      <c r="CB304" s="315"/>
      <c r="CC304" s="316"/>
    </row>
    <row r="305" spans="69:81" x14ac:dyDescent="0.25">
      <c r="BQ305" s="11"/>
      <c r="BR305" s="11"/>
      <c r="BS305" s="11"/>
      <c r="BT305" s="11"/>
      <c r="CA305" s="314"/>
      <c r="CB305" s="315"/>
      <c r="CC305" s="316"/>
    </row>
    <row r="306" spans="69:81" x14ac:dyDescent="0.25">
      <c r="BQ306" s="11"/>
      <c r="BR306" s="11"/>
      <c r="BS306" s="11"/>
      <c r="BT306" s="11"/>
    </row>
    <row r="307" spans="69:81" x14ac:dyDescent="0.25">
      <c r="BQ307" s="11"/>
      <c r="BR307" s="11"/>
      <c r="BS307" s="11"/>
      <c r="BT307" s="11"/>
    </row>
    <row r="308" spans="69:81" x14ac:dyDescent="0.25">
      <c r="BQ308" s="11"/>
      <c r="BR308" s="11"/>
      <c r="BS308" s="11"/>
      <c r="BT308" s="11"/>
    </row>
    <row r="309" spans="69:81" x14ac:dyDescent="0.25">
      <c r="BQ309" s="11"/>
      <c r="BR309" s="11"/>
      <c r="BS309" s="11"/>
      <c r="BT309" s="11"/>
    </row>
    <row r="310" spans="69:81" x14ac:dyDescent="0.25">
      <c r="BQ310" s="11"/>
      <c r="BR310" s="11"/>
      <c r="BS310" s="11"/>
      <c r="BT310" s="11"/>
    </row>
    <row r="311" spans="69:81" x14ac:dyDescent="0.25">
      <c r="BQ311" s="11"/>
      <c r="BR311" s="11"/>
      <c r="BS311" s="11"/>
      <c r="BT311" s="11"/>
    </row>
    <row r="312" spans="69:81" x14ac:dyDescent="0.25">
      <c r="BQ312" s="11"/>
      <c r="BR312" s="11"/>
      <c r="BS312" s="11"/>
      <c r="BT312" s="11"/>
    </row>
    <row r="313" spans="69:81" x14ac:dyDescent="0.25">
      <c r="BQ313" s="11"/>
      <c r="BR313" s="11"/>
      <c r="BS313" s="11"/>
      <c r="BT313" s="11"/>
    </row>
    <row r="314" spans="69:81" x14ac:dyDescent="0.25">
      <c r="BQ314" s="11"/>
      <c r="BR314" s="11"/>
      <c r="BS314" s="11"/>
      <c r="BT314" s="11"/>
    </row>
    <row r="315" spans="69:81" x14ac:dyDescent="0.25">
      <c r="BQ315" s="11"/>
      <c r="BR315" s="11"/>
      <c r="BS315" s="11"/>
      <c r="BT315" s="11"/>
    </row>
    <row r="316" spans="69:81" x14ac:dyDescent="0.25">
      <c r="BQ316" s="11"/>
      <c r="BR316" s="11"/>
      <c r="BS316" s="11"/>
      <c r="BT316" s="11"/>
    </row>
    <row r="317" spans="69:81" x14ac:dyDescent="0.25">
      <c r="BQ317" s="11"/>
      <c r="BR317" s="11"/>
      <c r="BS317" s="11"/>
      <c r="BT317" s="11"/>
    </row>
    <row r="318" spans="69:81" x14ac:dyDescent="0.25">
      <c r="BQ318" s="11"/>
      <c r="BR318" s="11"/>
      <c r="BS318" s="11"/>
      <c r="BT318" s="11"/>
    </row>
    <row r="319" spans="69:81" x14ac:dyDescent="0.25">
      <c r="BQ319" s="11"/>
      <c r="BR319" s="11"/>
      <c r="BS319" s="11"/>
      <c r="BT319" s="11"/>
    </row>
    <row r="320" spans="69:81" x14ac:dyDescent="0.25">
      <c r="BQ320" s="11"/>
      <c r="BR320" s="11"/>
      <c r="BS320" s="11"/>
      <c r="BT320" s="11"/>
    </row>
    <row r="321" spans="69:72" x14ac:dyDescent="0.25">
      <c r="BQ321" s="11"/>
      <c r="BR321" s="11"/>
      <c r="BS321" s="11"/>
      <c r="BT321" s="11"/>
    </row>
    <row r="322" spans="69:72" x14ac:dyDescent="0.25">
      <c r="BQ322" s="11"/>
      <c r="BR322" s="11"/>
      <c r="BS322" s="11"/>
      <c r="BT322" s="11"/>
    </row>
    <row r="323" spans="69:72" x14ac:dyDescent="0.25">
      <c r="BQ323" s="11"/>
      <c r="BR323" s="11"/>
      <c r="BS323" s="11"/>
      <c r="BT323" s="11"/>
    </row>
    <row r="324" spans="69:72" x14ac:dyDescent="0.25">
      <c r="BQ324" s="11"/>
      <c r="BR324" s="11"/>
      <c r="BS324" s="11"/>
      <c r="BT324" s="11"/>
    </row>
    <row r="325" spans="69:72" x14ac:dyDescent="0.25">
      <c r="BQ325" s="11"/>
      <c r="BR325" s="11"/>
      <c r="BS325" s="11"/>
      <c r="BT325" s="11"/>
    </row>
    <row r="326" spans="69:72" x14ac:dyDescent="0.25">
      <c r="BQ326" s="11"/>
      <c r="BR326" s="11"/>
      <c r="BS326" s="11"/>
      <c r="BT326" s="11"/>
    </row>
    <row r="327" spans="69:72" x14ac:dyDescent="0.25">
      <c r="BQ327" s="11"/>
      <c r="BR327" s="11"/>
      <c r="BS327" s="11"/>
      <c r="BT327" s="11"/>
    </row>
    <row r="328" spans="69:72" x14ac:dyDescent="0.25">
      <c r="BQ328" s="11"/>
      <c r="BR328" s="11"/>
      <c r="BS328" s="11"/>
      <c r="BT328" s="11"/>
    </row>
    <row r="329" spans="69:72" x14ac:dyDescent="0.25">
      <c r="BQ329" s="11"/>
      <c r="BR329" s="11"/>
      <c r="BS329" s="11"/>
      <c r="BT329" s="11"/>
    </row>
    <row r="330" spans="69:72" x14ac:dyDescent="0.25">
      <c r="BQ330" s="11"/>
      <c r="BR330" s="11"/>
      <c r="BS330" s="11"/>
      <c r="BT330" s="11"/>
    </row>
    <row r="331" spans="69:72" x14ac:dyDescent="0.25">
      <c r="BQ331" s="11"/>
      <c r="BR331" s="11"/>
      <c r="BS331" s="11"/>
      <c r="BT331" s="11"/>
    </row>
    <row r="332" spans="69:72" x14ac:dyDescent="0.25">
      <c r="BQ332" s="11"/>
      <c r="BR332" s="11"/>
      <c r="BS332" s="11"/>
      <c r="BT332" s="11"/>
    </row>
    <row r="333" spans="69:72" x14ac:dyDescent="0.25">
      <c r="BQ333" s="11"/>
      <c r="BR333" s="11"/>
      <c r="BS333" s="11"/>
      <c r="BT333" s="11"/>
    </row>
    <row r="334" spans="69:72" x14ac:dyDescent="0.25">
      <c r="BQ334" s="11"/>
      <c r="BR334" s="11"/>
      <c r="BS334" s="11"/>
      <c r="BT334" s="11"/>
    </row>
    <row r="335" spans="69:72" x14ac:dyDescent="0.25">
      <c r="BQ335" s="11"/>
      <c r="BR335" s="11"/>
      <c r="BS335" s="11"/>
      <c r="BT335" s="11"/>
    </row>
    <row r="336" spans="69:72" x14ac:dyDescent="0.25">
      <c r="BQ336" s="11"/>
      <c r="BR336" s="11"/>
      <c r="BS336" s="11"/>
      <c r="BT336" s="11"/>
    </row>
    <row r="337" spans="69:72" x14ac:dyDescent="0.25">
      <c r="BQ337" s="11"/>
      <c r="BR337" s="11"/>
      <c r="BS337" s="11"/>
      <c r="BT337" s="11"/>
    </row>
    <row r="338" spans="69:72" x14ac:dyDescent="0.25">
      <c r="BQ338" s="11"/>
      <c r="BR338" s="11"/>
      <c r="BS338" s="11"/>
      <c r="BT338" s="11"/>
    </row>
    <row r="339" spans="69:72" x14ac:dyDescent="0.25">
      <c r="BQ339" s="11"/>
      <c r="BR339" s="11"/>
      <c r="BS339" s="11"/>
      <c r="BT339" s="11"/>
    </row>
    <row r="340" spans="69:72" x14ac:dyDescent="0.25">
      <c r="BQ340" s="11"/>
      <c r="BR340" s="11"/>
      <c r="BS340" s="11"/>
      <c r="BT340" s="11"/>
    </row>
    <row r="341" spans="69:72" x14ac:dyDescent="0.25">
      <c r="BQ341" s="11"/>
      <c r="BR341" s="11"/>
      <c r="BS341" s="11"/>
      <c r="BT341" s="11"/>
    </row>
    <row r="342" spans="69:72" x14ac:dyDescent="0.25">
      <c r="BQ342" s="11"/>
      <c r="BR342" s="11"/>
      <c r="BS342" s="11"/>
      <c r="BT342" s="11"/>
    </row>
    <row r="343" spans="69:72" x14ac:dyDescent="0.25">
      <c r="BQ343" s="11"/>
      <c r="BR343" s="11"/>
      <c r="BS343" s="11"/>
      <c r="BT343" s="11"/>
    </row>
    <row r="344" spans="69:72" x14ac:dyDescent="0.25">
      <c r="BQ344" s="11"/>
      <c r="BR344" s="11"/>
      <c r="BS344" s="11"/>
      <c r="BT344" s="11"/>
    </row>
    <row r="345" spans="69:72" x14ac:dyDescent="0.25">
      <c r="BQ345" s="11"/>
      <c r="BR345" s="11"/>
      <c r="BS345" s="11"/>
      <c r="BT345" s="11"/>
    </row>
    <row r="346" spans="69:72" x14ac:dyDescent="0.25">
      <c r="BQ346" s="11"/>
      <c r="BR346" s="11"/>
      <c r="BS346" s="11"/>
      <c r="BT346" s="11"/>
    </row>
    <row r="347" spans="69:72" x14ac:dyDescent="0.25">
      <c r="BQ347" s="11"/>
      <c r="BR347" s="11"/>
      <c r="BS347" s="11"/>
      <c r="BT347" s="11"/>
    </row>
    <row r="348" spans="69:72" x14ac:dyDescent="0.25">
      <c r="BQ348" s="11"/>
      <c r="BR348" s="11"/>
      <c r="BS348" s="11"/>
      <c r="BT348" s="11"/>
    </row>
    <row r="349" spans="69:72" x14ac:dyDescent="0.25">
      <c r="BQ349" s="11"/>
      <c r="BR349" s="11"/>
      <c r="BS349" s="11"/>
      <c r="BT349" s="11"/>
    </row>
    <row r="350" spans="69:72" x14ac:dyDescent="0.25">
      <c r="BQ350" s="11"/>
      <c r="BR350" s="11"/>
      <c r="BS350" s="11"/>
      <c r="BT350" s="11"/>
    </row>
    <row r="351" spans="69:72" x14ac:dyDescent="0.25">
      <c r="BQ351" s="11"/>
      <c r="BR351" s="11"/>
      <c r="BS351" s="11"/>
      <c r="BT351" s="11"/>
    </row>
    <row r="352" spans="69:72" x14ac:dyDescent="0.25">
      <c r="BQ352" s="11"/>
      <c r="BR352" s="11"/>
      <c r="BS352" s="11"/>
      <c r="BT352" s="11"/>
    </row>
    <row r="353" spans="69:72" x14ac:dyDescent="0.25">
      <c r="BQ353" s="11"/>
      <c r="BR353" s="11"/>
      <c r="BS353" s="11"/>
      <c r="BT353" s="11"/>
    </row>
    <row r="354" spans="69:72" x14ac:dyDescent="0.25">
      <c r="BQ354" s="11"/>
      <c r="BR354" s="11"/>
      <c r="BS354" s="11"/>
      <c r="BT354" s="11"/>
    </row>
    <row r="355" spans="69:72" x14ac:dyDescent="0.25">
      <c r="BQ355" s="11"/>
      <c r="BR355" s="11"/>
      <c r="BS355" s="11"/>
      <c r="BT355" s="11"/>
    </row>
    <row r="356" spans="69:72" x14ac:dyDescent="0.25">
      <c r="BQ356" s="11"/>
      <c r="BR356" s="11"/>
      <c r="BS356" s="11"/>
      <c r="BT356" s="11"/>
    </row>
    <row r="357" spans="69:72" x14ac:dyDescent="0.25">
      <c r="BQ357" s="11"/>
      <c r="BR357" s="11"/>
      <c r="BS357" s="11"/>
      <c r="BT357" s="11"/>
    </row>
    <row r="358" spans="69:72" x14ac:dyDescent="0.25">
      <c r="BQ358" s="11"/>
      <c r="BR358" s="11"/>
      <c r="BS358" s="11"/>
      <c r="BT358" s="11"/>
    </row>
    <row r="359" spans="69:72" x14ac:dyDescent="0.25">
      <c r="BQ359" s="11"/>
      <c r="BR359" s="11"/>
      <c r="BS359" s="11"/>
      <c r="BT359" s="11"/>
    </row>
    <row r="360" spans="69:72" x14ac:dyDescent="0.25">
      <c r="BQ360" s="11"/>
      <c r="BR360" s="11"/>
      <c r="BS360" s="11"/>
      <c r="BT360" s="11"/>
    </row>
    <row r="361" spans="69:72" x14ac:dyDescent="0.25">
      <c r="BQ361" s="11"/>
      <c r="BR361" s="11"/>
      <c r="BS361" s="11"/>
      <c r="BT361" s="11"/>
    </row>
    <row r="362" spans="69:72" x14ac:dyDescent="0.25">
      <c r="BQ362" s="11"/>
      <c r="BR362" s="11"/>
      <c r="BS362" s="11"/>
      <c r="BT362" s="11"/>
    </row>
    <row r="363" spans="69:72" x14ac:dyDescent="0.25">
      <c r="BQ363" s="11"/>
      <c r="BR363" s="11"/>
      <c r="BS363" s="11"/>
      <c r="BT363" s="11"/>
    </row>
    <row r="364" spans="69:72" x14ac:dyDescent="0.25">
      <c r="BQ364" s="11"/>
      <c r="BR364" s="11"/>
      <c r="BS364" s="11"/>
      <c r="BT364" s="11"/>
    </row>
    <row r="365" spans="69:72" x14ac:dyDescent="0.25">
      <c r="BQ365" s="11"/>
      <c r="BR365" s="11"/>
      <c r="BS365" s="11"/>
      <c r="BT365" s="11"/>
    </row>
    <row r="366" spans="69:72" x14ac:dyDescent="0.25">
      <c r="BQ366" s="11"/>
      <c r="BR366" s="11"/>
      <c r="BS366" s="11"/>
      <c r="BT366" s="11"/>
    </row>
    <row r="367" spans="69:72" x14ac:dyDescent="0.25">
      <c r="BQ367" s="11"/>
      <c r="BR367" s="11"/>
      <c r="BS367" s="11"/>
      <c r="BT367" s="11"/>
    </row>
    <row r="368" spans="69:72" x14ac:dyDescent="0.25">
      <c r="BQ368" s="11"/>
      <c r="BR368" s="11"/>
      <c r="BS368" s="11"/>
      <c r="BT368" s="11"/>
    </row>
    <row r="369" spans="69:72" x14ac:dyDescent="0.25">
      <c r="BQ369" s="11"/>
      <c r="BR369" s="11"/>
      <c r="BS369" s="11"/>
      <c r="BT369" s="11"/>
    </row>
    <row r="370" spans="69:72" x14ac:dyDescent="0.25">
      <c r="BQ370" s="11"/>
      <c r="BR370" s="11"/>
      <c r="BS370" s="11"/>
      <c r="BT370" s="11"/>
    </row>
    <row r="371" spans="69:72" x14ac:dyDescent="0.25">
      <c r="BQ371" s="11"/>
      <c r="BR371" s="11"/>
      <c r="BS371" s="11"/>
      <c r="BT371" s="11"/>
    </row>
    <row r="372" spans="69:72" x14ac:dyDescent="0.25">
      <c r="BQ372" s="11"/>
      <c r="BR372" s="11"/>
      <c r="BS372" s="11"/>
      <c r="BT372" s="11"/>
    </row>
    <row r="373" spans="69:72" x14ac:dyDescent="0.25">
      <c r="BQ373" s="11"/>
      <c r="BR373" s="11"/>
      <c r="BS373" s="11"/>
      <c r="BT373" s="11"/>
    </row>
    <row r="374" spans="69:72" x14ac:dyDescent="0.25">
      <c r="BQ374" s="11"/>
      <c r="BR374" s="11"/>
      <c r="BS374" s="11"/>
      <c r="BT374" s="11"/>
    </row>
    <row r="375" spans="69:72" x14ac:dyDescent="0.25">
      <c r="BQ375" s="11"/>
      <c r="BR375" s="11"/>
      <c r="BS375" s="11"/>
      <c r="BT375" s="11"/>
    </row>
    <row r="376" spans="69:72" x14ac:dyDescent="0.25">
      <c r="BQ376" s="11"/>
      <c r="BR376" s="11"/>
      <c r="BS376" s="11"/>
      <c r="BT376" s="11"/>
    </row>
    <row r="377" spans="69:72" x14ac:dyDescent="0.25">
      <c r="BQ377" s="11"/>
      <c r="BR377" s="11"/>
      <c r="BS377" s="11"/>
      <c r="BT377" s="11"/>
    </row>
    <row r="378" spans="69:72" x14ac:dyDescent="0.25">
      <c r="BQ378" s="11"/>
      <c r="BR378" s="11"/>
      <c r="BS378" s="11"/>
      <c r="BT378" s="11"/>
    </row>
    <row r="379" spans="69:72" x14ac:dyDescent="0.25">
      <c r="BQ379" s="11"/>
      <c r="BR379" s="11"/>
      <c r="BS379" s="11"/>
      <c r="BT379" s="11"/>
    </row>
    <row r="380" spans="69:72" x14ac:dyDescent="0.25">
      <c r="BQ380" s="11"/>
      <c r="BR380" s="11"/>
      <c r="BS380" s="11"/>
      <c r="BT380" s="11"/>
    </row>
    <row r="381" spans="69:72" x14ac:dyDescent="0.25">
      <c r="BQ381" s="11"/>
      <c r="BR381" s="11"/>
      <c r="BS381" s="11"/>
      <c r="BT381" s="11"/>
    </row>
    <row r="382" spans="69:72" x14ac:dyDescent="0.25">
      <c r="BQ382" s="11"/>
      <c r="BR382" s="11"/>
      <c r="BS382" s="11"/>
      <c r="BT382" s="11"/>
    </row>
    <row r="383" spans="69:72" x14ac:dyDescent="0.25">
      <c r="BQ383" s="11"/>
      <c r="BR383" s="11"/>
      <c r="BS383" s="11"/>
      <c r="BT383" s="11"/>
    </row>
    <row r="384" spans="69:72" x14ac:dyDescent="0.25">
      <c r="BQ384" s="11"/>
      <c r="BR384" s="11"/>
      <c r="BS384" s="11"/>
      <c r="BT384" s="11"/>
    </row>
    <row r="385" spans="69:72" x14ac:dyDescent="0.25">
      <c r="BQ385" s="11"/>
      <c r="BR385" s="11"/>
      <c r="BS385" s="11"/>
      <c r="BT385" s="11"/>
    </row>
    <row r="386" spans="69:72" x14ac:dyDescent="0.25">
      <c r="BQ386" s="11"/>
      <c r="BR386" s="11"/>
      <c r="BS386" s="11"/>
      <c r="BT386" s="11"/>
    </row>
    <row r="387" spans="69:72" x14ac:dyDescent="0.25">
      <c r="BQ387" s="11"/>
      <c r="BR387" s="11"/>
      <c r="BS387" s="11"/>
      <c r="BT387" s="11"/>
    </row>
    <row r="388" spans="69:72" x14ac:dyDescent="0.25">
      <c r="BQ388" s="11"/>
      <c r="BR388" s="11"/>
      <c r="BS388" s="11"/>
      <c r="BT388" s="11"/>
    </row>
    <row r="389" spans="69:72" x14ac:dyDescent="0.25">
      <c r="BQ389" s="11"/>
      <c r="BR389" s="11"/>
      <c r="BS389" s="11"/>
      <c r="BT389" s="11"/>
    </row>
    <row r="390" spans="69:72" x14ac:dyDescent="0.25">
      <c r="BQ390" s="11"/>
      <c r="BR390" s="11"/>
      <c r="BS390" s="11"/>
      <c r="BT390" s="11"/>
    </row>
    <row r="391" spans="69:72" x14ac:dyDescent="0.25">
      <c r="BQ391" s="11"/>
      <c r="BR391" s="11"/>
      <c r="BS391" s="11"/>
      <c r="BT391" s="11"/>
    </row>
    <row r="392" spans="69:72" x14ac:dyDescent="0.25">
      <c r="BQ392" s="11"/>
      <c r="BR392" s="11"/>
      <c r="BS392" s="11"/>
      <c r="BT392" s="11"/>
    </row>
    <row r="393" spans="69:72" x14ac:dyDescent="0.25">
      <c r="BQ393" s="11"/>
      <c r="BR393" s="11"/>
      <c r="BS393" s="11"/>
      <c r="BT393" s="11"/>
    </row>
    <row r="394" spans="69:72" x14ac:dyDescent="0.25">
      <c r="BQ394" s="11"/>
      <c r="BR394" s="11"/>
      <c r="BS394" s="11"/>
      <c r="BT394" s="11"/>
    </row>
    <row r="395" spans="69:72" x14ac:dyDescent="0.25">
      <c r="BQ395" s="11"/>
      <c r="BR395" s="11"/>
      <c r="BS395" s="11"/>
      <c r="BT395" s="11"/>
    </row>
    <row r="396" spans="69:72" x14ac:dyDescent="0.25">
      <c r="BQ396" s="11"/>
      <c r="BR396" s="11"/>
      <c r="BS396" s="11"/>
      <c r="BT396" s="11"/>
    </row>
    <row r="397" spans="69:72" x14ac:dyDescent="0.25">
      <c r="BQ397" s="11"/>
      <c r="BR397" s="11"/>
      <c r="BS397" s="11"/>
      <c r="BT397" s="11"/>
    </row>
    <row r="398" spans="69:72" x14ac:dyDescent="0.25">
      <c r="BQ398" s="11"/>
      <c r="BR398" s="11"/>
      <c r="BS398" s="11"/>
      <c r="BT398" s="11"/>
    </row>
    <row r="399" spans="69:72" x14ac:dyDescent="0.25">
      <c r="BQ399" s="11"/>
      <c r="BR399" s="11"/>
      <c r="BS399" s="11"/>
      <c r="BT399" s="11"/>
    </row>
    <row r="400" spans="69:72" x14ac:dyDescent="0.25">
      <c r="BQ400" s="11"/>
      <c r="BR400" s="11"/>
      <c r="BS400" s="11"/>
      <c r="BT400" s="11"/>
    </row>
    <row r="401" spans="69:72" x14ac:dyDescent="0.25">
      <c r="BQ401" s="11"/>
      <c r="BR401" s="11"/>
      <c r="BS401" s="11"/>
      <c r="BT401" s="11"/>
    </row>
    <row r="402" spans="69:72" x14ac:dyDescent="0.25">
      <c r="BQ402" s="11"/>
      <c r="BR402" s="11"/>
      <c r="BS402" s="11"/>
      <c r="BT402" s="11"/>
    </row>
    <row r="403" spans="69:72" x14ac:dyDescent="0.25">
      <c r="BQ403" s="11"/>
      <c r="BR403" s="11"/>
      <c r="BS403" s="11"/>
      <c r="BT403" s="11"/>
    </row>
    <row r="404" spans="69:72" x14ac:dyDescent="0.25">
      <c r="BQ404" s="11"/>
      <c r="BR404" s="11"/>
      <c r="BS404" s="11"/>
      <c r="BT404" s="11"/>
    </row>
    <row r="405" spans="69:72" x14ac:dyDescent="0.25">
      <c r="BQ405" s="11"/>
      <c r="BR405" s="11"/>
      <c r="BS405" s="11"/>
      <c r="BT405" s="11"/>
    </row>
    <row r="406" spans="69:72" x14ac:dyDescent="0.25">
      <c r="BQ406" s="11"/>
      <c r="BR406" s="11"/>
      <c r="BS406" s="11"/>
      <c r="BT406" s="11"/>
    </row>
    <row r="407" spans="69:72" x14ac:dyDescent="0.25">
      <c r="BQ407" s="11"/>
      <c r="BR407" s="11"/>
      <c r="BS407" s="11"/>
      <c r="BT407" s="11"/>
    </row>
    <row r="408" spans="69:72" x14ac:dyDescent="0.25">
      <c r="BQ408" s="11"/>
      <c r="BR408" s="11"/>
      <c r="BS408" s="11"/>
      <c r="BT408" s="11"/>
    </row>
    <row r="409" spans="69:72" x14ac:dyDescent="0.25">
      <c r="BQ409" s="11"/>
      <c r="BR409" s="11"/>
      <c r="BS409" s="11"/>
      <c r="BT409" s="11"/>
    </row>
    <row r="410" spans="69:72" x14ac:dyDescent="0.25">
      <c r="BQ410" s="11"/>
      <c r="BR410" s="11"/>
      <c r="BS410" s="11"/>
      <c r="BT410" s="11"/>
    </row>
    <row r="411" spans="69:72" x14ac:dyDescent="0.25">
      <c r="BQ411" s="11"/>
      <c r="BR411" s="11"/>
      <c r="BS411" s="11"/>
      <c r="BT411" s="11"/>
    </row>
    <row r="412" spans="69:72" x14ac:dyDescent="0.25">
      <c r="BQ412" s="11"/>
      <c r="BR412" s="11"/>
      <c r="BS412" s="11"/>
      <c r="BT412" s="11"/>
    </row>
    <row r="413" spans="69:72" x14ac:dyDescent="0.25">
      <c r="BQ413" s="11"/>
      <c r="BR413" s="11"/>
      <c r="BS413" s="11"/>
      <c r="BT413" s="11"/>
    </row>
    <row r="414" spans="69:72" x14ac:dyDescent="0.25">
      <c r="BQ414" s="11"/>
      <c r="BR414" s="11"/>
      <c r="BS414" s="11"/>
      <c r="BT414" s="11"/>
    </row>
    <row r="415" spans="69:72" x14ac:dyDescent="0.25">
      <c r="BQ415" s="11"/>
      <c r="BR415" s="11"/>
      <c r="BS415" s="11"/>
      <c r="BT415" s="11"/>
    </row>
    <row r="416" spans="69:72" x14ac:dyDescent="0.25">
      <c r="BQ416" s="11"/>
      <c r="BR416" s="11"/>
      <c r="BS416" s="11"/>
      <c r="BT416" s="11"/>
    </row>
    <row r="417" spans="69:72" x14ac:dyDescent="0.25">
      <c r="BQ417" s="11"/>
      <c r="BR417" s="11"/>
      <c r="BS417" s="11"/>
      <c r="BT417" s="11"/>
    </row>
    <row r="418" spans="69:72" x14ac:dyDescent="0.25">
      <c r="BQ418" s="11"/>
      <c r="BR418" s="11"/>
      <c r="BS418" s="11"/>
      <c r="BT418" s="11"/>
    </row>
    <row r="419" spans="69:72" x14ac:dyDescent="0.25">
      <c r="BQ419" s="11"/>
      <c r="BR419" s="11"/>
      <c r="BS419" s="11"/>
      <c r="BT419" s="11"/>
    </row>
    <row r="420" spans="69:72" x14ac:dyDescent="0.25">
      <c r="BQ420" s="11"/>
      <c r="BR420" s="11"/>
      <c r="BS420" s="11"/>
      <c r="BT420" s="11"/>
    </row>
    <row r="421" spans="69:72" x14ac:dyDescent="0.25">
      <c r="BQ421" s="11"/>
      <c r="BR421" s="11"/>
      <c r="BS421" s="11"/>
      <c r="BT421" s="11"/>
    </row>
    <row r="422" spans="69:72" x14ac:dyDescent="0.25">
      <c r="BQ422" s="11"/>
      <c r="BR422" s="11"/>
      <c r="BS422" s="11"/>
      <c r="BT422" s="11"/>
    </row>
    <row r="423" spans="69:72" x14ac:dyDescent="0.25">
      <c r="BQ423" s="11"/>
      <c r="BR423" s="11"/>
      <c r="BS423" s="11"/>
      <c r="BT423" s="11"/>
    </row>
    <row r="424" spans="69:72" x14ac:dyDescent="0.25">
      <c r="BQ424" s="11"/>
      <c r="BR424" s="11"/>
      <c r="BS424" s="11"/>
      <c r="BT424" s="11"/>
    </row>
    <row r="425" spans="69:72" x14ac:dyDescent="0.25">
      <c r="BQ425" s="11"/>
      <c r="BR425" s="11"/>
      <c r="BS425" s="11"/>
      <c r="BT425" s="11"/>
    </row>
    <row r="426" spans="69:72" x14ac:dyDescent="0.25">
      <c r="BQ426" s="11"/>
      <c r="BR426" s="11"/>
      <c r="BS426" s="11"/>
      <c r="BT426" s="11"/>
    </row>
    <row r="427" spans="69:72" x14ac:dyDescent="0.25">
      <c r="BQ427" s="11"/>
      <c r="BR427" s="11"/>
      <c r="BS427" s="11"/>
      <c r="BT427" s="11"/>
    </row>
    <row r="428" spans="69:72" x14ac:dyDescent="0.25">
      <c r="BQ428" s="11"/>
      <c r="BR428" s="11"/>
      <c r="BS428" s="11"/>
      <c r="BT428" s="11"/>
    </row>
    <row r="429" spans="69:72" x14ac:dyDescent="0.25">
      <c r="BQ429" s="11"/>
      <c r="BR429" s="11"/>
      <c r="BS429" s="11"/>
      <c r="BT429" s="11"/>
    </row>
    <row r="430" spans="69:72" x14ac:dyDescent="0.25">
      <c r="BQ430" s="11"/>
      <c r="BR430" s="11"/>
      <c r="BS430" s="11"/>
      <c r="BT430" s="11"/>
    </row>
    <row r="431" spans="69:72" x14ac:dyDescent="0.25">
      <c r="BQ431" s="11"/>
      <c r="BR431" s="11"/>
      <c r="BS431" s="11"/>
      <c r="BT431" s="11"/>
    </row>
    <row r="432" spans="69:72" x14ac:dyDescent="0.25">
      <c r="BQ432" s="11"/>
      <c r="BR432" s="11"/>
      <c r="BS432" s="11"/>
      <c r="BT432" s="11"/>
    </row>
    <row r="433" spans="69:72" x14ac:dyDescent="0.25">
      <c r="BQ433" s="11"/>
      <c r="BR433" s="11"/>
      <c r="BS433" s="11"/>
      <c r="BT433" s="11"/>
    </row>
    <row r="434" spans="69:72" x14ac:dyDescent="0.25">
      <c r="BQ434" s="11"/>
      <c r="BR434" s="11"/>
      <c r="BS434" s="11"/>
      <c r="BT434" s="11"/>
    </row>
    <row r="435" spans="69:72" x14ac:dyDescent="0.25">
      <c r="BQ435" s="11"/>
      <c r="BR435" s="11"/>
      <c r="BS435" s="11"/>
      <c r="BT435" s="11"/>
    </row>
    <row r="436" spans="69:72" x14ac:dyDescent="0.25">
      <c r="BQ436" s="11"/>
      <c r="BR436" s="11"/>
      <c r="BS436" s="11"/>
      <c r="BT436" s="11"/>
    </row>
    <row r="437" spans="69:72" x14ac:dyDescent="0.25">
      <c r="BQ437" s="11"/>
      <c r="BR437" s="11"/>
      <c r="BS437" s="11"/>
      <c r="BT437" s="11"/>
    </row>
    <row r="438" spans="69:72" x14ac:dyDescent="0.25">
      <c r="BQ438" s="11"/>
      <c r="BR438" s="11"/>
      <c r="BS438" s="11"/>
      <c r="BT438" s="11"/>
    </row>
    <row r="439" spans="69:72" x14ac:dyDescent="0.25">
      <c r="BQ439" s="11"/>
      <c r="BR439" s="11"/>
      <c r="BS439" s="11"/>
      <c r="BT439" s="11"/>
    </row>
    <row r="440" spans="69:72" x14ac:dyDescent="0.25">
      <c r="BQ440" s="11"/>
      <c r="BR440" s="11"/>
      <c r="BS440" s="11"/>
      <c r="BT440" s="11"/>
    </row>
    <row r="441" spans="69:72" x14ac:dyDescent="0.25">
      <c r="BQ441" s="11"/>
      <c r="BR441" s="11"/>
      <c r="BS441" s="11"/>
      <c r="BT441" s="11"/>
    </row>
    <row r="442" spans="69:72" x14ac:dyDescent="0.25">
      <c r="BQ442" s="11"/>
      <c r="BR442" s="11"/>
      <c r="BS442" s="11"/>
      <c r="BT442" s="11"/>
    </row>
    <row r="443" spans="69:72" x14ac:dyDescent="0.25">
      <c r="BQ443" s="11"/>
      <c r="BR443" s="11"/>
      <c r="BS443" s="11"/>
      <c r="BT443" s="11"/>
    </row>
    <row r="444" spans="69:72" x14ac:dyDescent="0.25">
      <c r="BQ444" s="11"/>
      <c r="BR444" s="11"/>
      <c r="BS444" s="11"/>
      <c r="BT444" s="11"/>
    </row>
    <row r="445" spans="69:72" x14ac:dyDescent="0.25">
      <c r="BQ445" s="11"/>
      <c r="BR445" s="11"/>
      <c r="BS445" s="11"/>
      <c r="BT445" s="11"/>
    </row>
    <row r="446" spans="69:72" x14ac:dyDescent="0.25">
      <c r="BQ446" s="11"/>
      <c r="BR446" s="11"/>
      <c r="BS446" s="11"/>
      <c r="BT446" s="11"/>
    </row>
    <row r="447" spans="69:72" x14ac:dyDescent="0.25">
      <c r="BQ447" s="11"/>
      <c r="BR447" s="11"/>
      <c r="BS447" s="11"/>
      <c r="BT447" s="11"/>
    </row>
    <row r="448" spans="69:72" x14ac:dyDescent="0.25">
      <c r="BQ448" s="11"/>
      <c r="BR448" s="11"/>
      <c r="BS448" s="11"/>
      <c r="BT448" s="11"/>
    </row>
    <row r="449" spans="69:72" x14ac:dyDescent="0.25">
      <c r="BQ449" s="11"/>
      <c r="BR449" s="11"/>
      <c r="BS449" s="11"/>
      <c r="BT449" s="11"/>
    </row>
    <row r="450" spans="69:72" x14ac:dyDescent="0.25">
      <c r="BQ450" s="11"/>
      <c r="BR450" s="11"/>
      <c r="BS450" s="11"/>
      <c r="BT450" s="11"/>
    </row>
    <row r="451" spans="69:72" x14ac:dyDescent="0.25">
      <c r="BQ451" s="11"/>
      <c r="BR451" s="11"/>
      <c r="BS451" s="11"/>
      <c r="BT451" s="11"/>
    </row>
    <row r="452" spans="69:72" x14ac:dyDescent="0.25">
      <c r="BQ452" s="11"/>
      <c r="BR452" s="11"/>
      <c r="BS452" s="11"/>
      <c r="BT452" s="11"/>
    </row>
    <row r="453" spans="69:72" x14ac:dyDescent="0.25">
      <c r="BQ453" s="11"/>
      <c r="BR453" s="11"/>
      <c r="BS453" s="11"/>
      <c r="BT453" s="11"/>
    </row>
    <row r="454" spans="69:72" x14ac:dyDescent="0.25">
      <c r="BQ454" s="11"/>
      <c r="BR454" s="11"/>
      <c r="BS454" s="11"/>
      <c r="BT454" s="11"/>
    </row>
    <row r="455" spans="69:72" x14ac:dyDescent="0.25">
      <c r="BQ455" s="11"/>
      <c r="BR455" s="11"/>
      <c r="BS455" s="11"/>
      <c r="BT455" s="11"/>
    </row>
    <row r="456" spans="69:72" x14ac:dyDescent="0.25">
      <c r="BQ456" s="11"/>
      <c r="BR456" s="11"/>
      <c r="BS456" s="11"/>
      <c r="BT456" s="11"/>
    </row>
    <row r="457" spans="69:72" x14ac:dyDescent="0.25">
      <c r="BQ457" s="11"/>
      <c r="BR457" s="11"/>
      <c r="BS457" s="11"/>
      <c r="BT457" s="11"/>
    </row>
    <row r="458" spans="69:72" x14ac:dyDescent="0.25">
      <c r="BQ458" s="11"/>
      <c r="BR458" s="11"/>
      <c r="BS458" s="11"/>
      <c r="BT458" s="11"/>
    </row>
    <row r="459" spans="69:72" x14ac:dyDescent="0.25">
      <c r="BQ459" s="11"/>
      <c r="BR459" s="11"/>
      <c r="BS459" s="11"/>
      <c r="BT459" s="11"/>
    </row>
    <row r="460" spans="69:72" x14ac:dyDescent="0.25">
      <c r="BQ460" s="11"/>
      <c r="BR460" s="11"/>
      <c r="BS460" s="11"/>
      <c r="BT460" s="11"/>
    </row>
    <row r="461" spans="69:72" x14ac:dyDescent="0.25">
      <c r="BQ461" s="11"/>
      <c r="BR461" s="11"/>
      <c r="BS461" s="11"/>
      <c r="BT461" s="11"/>
    </row>
    <row r="462" spans="69:72" x14ac:dyDescent="0.25">
      <c r="BQ462" s="11"/>
      <c r="BR462" s="11"/>
      <c r="BS462" s="11"/>
      <c r="BT462" s="11"/>
    </row>
    <row r="463" spans="69:72" x14ac:dyDescent="0.25">
      <c r="BQ463" s="11"/>
      <c r="BR463" s="11"/>
      <c r="BS463" s="11"/>
      <c r="BT463" s="11"/>
    </row>
    <row r="464" spans="69:72" x14ac:dyDescent="0.25">
      <c r="BQ464" s="11"/>
      <c r="BR464" s="11"/>
      <c r="BS464" s="11"/>
      <c r="BT464" s="11"/>
    </row>
    <row r="465" spans="69:72" x14ac:dyDescent="0.25">
      <c r="BQ465" s="11"/>
      <c r="BR465" s="11"/>
      <c r="BS465" s="11"/>
      <c r="BT465" s="11"/>
    </row>
    <row r="466" spans="69:72" x14ac:dyDescent="0.25">
      <c r="BQ466" s="11"/>
      <c r="BR466" s="11"/>
      <c r="BS466" s="11"/>
      <c r="BT466" s="11"/>
    </row>
    <row r="467" spans="69:72" x14ac:dyDescent="0.25">
      <c r="BQ467" s="11"/>
      <c r="BR467" s="11"/>
      <c r="BS467" s="11"/>
      <c r="BT467" s="11"/>
    </row>
    <row r="468" spans="69:72" x14ac:dyDescent="0.25">
      <c r="BQ468" s="11"/>
      <c r="BR468" s="11"/>
      <c r="BS468" s="11"/>
      <c r="BT468" s="11"/>
    </row>
    <row r="469" spans="69:72" x14ac:dyDescent="0.25">
      <c r="BQ469" s="11"/>
      <c r="BR469" s="11"/>
      <c r="BS469" s="11"/>
      <c r="BT469" s="11"/>
    </row>
    <row r="470" spans="69:72" x14ac:dyDescent="0.25">
      <c r="BQ470" s="11"/>
      <c r="BR470" s="11"/>
      <c r="BS470" s="11"/>
      <c r="BT470" s="11"/>
    </row>
    <row r="471" spans="69:72" x14ac:dyDescent="0.25">
      <c r="BQ471" s="11"/>
      <c r="BR471" s="11"/>
      <c r="BS471" s="11"/>
      <c r="BT471" s="11"/>
    </row>
    <row r="472" spans="69:72" x14ac:dyDescent="0.25">
      <c r="BQ472" s="11"/>
      <c r="BR472" s="11"/>
      <c r="BS472" s="11"/>
      <c r="BT472" s="11"/>
    </row>
    <row r="473" spans="69:72" x14ac:dyDescent="0.25">
      <c r="BQ473" s="11"/>
      <c r="BR473" s="11"/>
      <c r="BS473" s="11"/>
      <c r="BT473" s="11"/>
    </row>
    <row r="474" spans="69:72" x14ac:dyDescent="0.25">
      <c r="BQ474" s="11"/>
      <c r="BR474" s="11"/>
      <c r="BS474" s="11"/>
      <c r="BT474" s="11"/>
    </row>
    <row r="475" spans="69:72" x14ac:dyDescent="0.25">
      <c r="BQ475" s="11"/>
      <c r="BR475" s="11"/>
      <c r="BS475" s="11"/>
      <c r="BT475" s="11"/>
    </row>
    <row r="476" spans="69:72" x14ac:dyDescent="0.25">
      <c r="BQ476" s="11"/>
      <c r="BR476" s="11"/>
      <c r="BS476" s="11"/>
      <c r="BT476" s="11"/>
    </row>
    <row r="477" spans="69:72" x14ac:dyDescent="0.25">
      <c r="BQ477" s="11"/>
      <c r="BR477" s="11"/>
      <c r="BS477" s="11"/>
      <c r="BT477" s="11"/>
    </row>
    <row r="478" spans="69:72" x14ac:dyDescent="0.25">
      <c r="BQ478" s="11"/>
      <c r="BR478" s="11"/>
      <c r="BS478" s="11"/>
      <c r="BT478" s="11"/>
    </row>
    <row r="479" spans="69:72" x14ac:dyDescent="0.25">
      <c r="BQ479" s="11"/>
      <c r="BR479" s="11"/>
      <c r="BS479" s="11"/>
      <c r="BT479" s="11"/>
    </row>
    <row r="480" spans="69:72" x14ac:dyDescent="0.25">
      <c r="BQ480" s="11"/>
      <c r="BR480" s="11"/>
      <c r="BS480" s="11"/>
      <c r="BT480" s="11"/>
    </row>
    <row r="481" spans="69:72" x14ac:dyDescent="0.25">
      <c r="BQ481" s="11"/>
      <c r="BR481" s="11"/>
      <c r="BS481" s="11"/>
      <c r="BT481" s="11"/>
    </row>
    <row r="482" spans="69:72" x14ac:dyDescent="0.25">
      <c r="BQ482" s="11"/>
      <c r="BR482" s="11"/>
      <c r="BS482" s="11"/>
      <c r="BT482" s="11"/>
    </row>
    <row r="483" spans="69:72" x14ac:dyDescent="0.25">
      <c r="BQ483" s="11"/>
      <c r="BR483" s="11"/>
      <c r="BS483" s="11"/>
      <c r="BT483" s="11"/>
    </row>
    <row r="484" spans="69:72" x14ac:dyDescent="0.25">
      <c r="BQ484" s="11"/>
      <c r="BR484" s="11"/>
      <c r="BS484" s="11"/>
      <c r="BT484" s="11"/>
    </row>
    <row r="485" spans="69:72" x14ac:dyDescent="0.25">
      <c r="BQ485" s="11"/>
      <c r="BR485" s="11"/>
      <c r="BS485" s="11"/>
      <c r="BT485" s="11"/>
    </row>
    <row r="486" spans="69:72" x14ac:dyDescent="0.25">
      <c r="BQ486" s="11"/>
      <c r="BR486" s="11"/>
      <c r="BS486" s="11"/>
      <c r="BT486" s="11"/>
    </row>
    <row r="487" spans="69:72" x14ac:dyDescent="0.25">
      <c r="BQ487" s="11"/>
      <c r="BR487" s="11"/>
      <c r="BS487" s="11"/>
      <c r="BT487" s="11"/>
    </row>
    <row r="488" spans="69:72" x14ac:dyDescent="0.25">
      <c r="BQ488" s="11"/>
      <c r="BR488" s="11"/>
      <c r="BS488" s="11"/>
      <c r="BT488" s="11"/>
    </row>
    <row r="489" spans="69:72" x14ac:dyDescent="0.25">
      <c r="BQ489" s="11"/>
      <c r="BR489" s="11"/>
      <c r="BS489" s="11"/>
      <c r="BT489" s="11"/>
    </row>
    <row r="490" spans="69:72" x14ac:dyDescent="0.25">
      <c r="BQ490" s="11"/>
      <c r="BR490" s="11"/>
      <c r="BS490" s="11"/>
      <c r="BT490" s="11"/>
    </row>
    <row r="491" spans="69:72" x14ac:dyDescent="0.25">
      <c r="BQ491" s="11"/>
      <c r="BR491" s="11"/>
      <c r="BS491" s="11"/>
      <c r="BT491" s="11"/>
    </row>
    <row r="492" spans="69:72" x14ac:dyDescent="0.25">
      <c r="BQ492" s="11"/>
      <c r="BR492" s="11"/>
      <c r="BS492" s="11"/>
      <c r="BT492" s="11"/>
    </row>
    <row r="493" spans="69:72" x14ac:dyDescent="0.25">
      <c r="BQ493" s="11"/>
      <c r="BR493" s="11"/>
      <c r="BS493" s="11"/>
      <c r="BT493" s="11"/>
    </row>
    <row r="494" spans="69:72" x14ac:dyDescent="0.25">
      <c r="BQ494" s="11"/>
      <c r="BR494" s="11"/>
      <c r="BS494" s="11"/>
      <c r="BT494" s="11"/>
    </row>
    <row r="495" spans="69:72" x14ac:dyDescent="0.25">
      <c r="BQ495" s="11"/>
      <c r="BR495" s="11"/>
      <c r="BS495" s="11"/>
      <c r="BT495" s="11"/>
    </row>
    <row r="496" spans="69:72" x14ac:dyDescent="0.25">
      <c r="BQ496" s="11"/>
      <c r="BR496" s="11"/>
      <c r="BS496" s="11"/>
      <c r="BT496" s="11"/>
    </row>
    <row r="497" spans="69:72" x14ac:dyDescent="0.25">
      <c r="BQ497" s="11"/>
      <c r="BR497" s="11"/>
      <c r="BS497" s="11"/>
      <c r="BT497" s="11"/>
    </row>
    <row r="498" spans="69:72" x14ac:dyDescent="0.25">
      <c r="BQ498" s="11"/>
      <c r="BR498" s="11"/>
      <c r="BS498" s="11"/>
      <c r="BT498" s="11"/>
    </row>
    <row r="499" spans="69:72" x14ac:dyDescent="0.25">
      <c r="BQ499" s="11"/>
      <c r="BR499" s="11"/>
      <c r="BS499" s="11"/>
      <c r="BT499" s="11"/>
    </row>
    <row r="500" spans="69:72" x14ac:dyDescent="0.25">
      <c r="BQ500" s="11"/>
      <c r="BR500" s="11"/>
      <c r="BS500" s="11"/>
      <c r="BT500" s="11"/>
    </row>
    <row r="501" spans="69:72" x14ac:dyDescent="0.25">
      <c r="BQ501" s="11"/>
      <c r="BR501" s="11"/>
      <c r="BS501" s="11"/>
      <c r="BT501" s="11"/>
    </row>
    <row r="502" spans="69:72" x14ac:dyDescent="0.25">
      <c r="BQ502" s="11"/>
      <c r="BR502" s="11"/>
      <c r="BS502" s="11"/>
      <c r="BT502" s="11"/>
    </row>
    <row r="503" spans="69:72" x14ac:dyDescent="0.25">
      <c r="BQ503" s="11"/>
      <c r="BR503" s="11"/>
      <c r="BS503" s="11"/>
      <c r="BT503" s="11"/>
    </row>
    <row r="504" spans="69:72" x14ac:dyDescent="0.25">
      <c r="BQ504" s="11"/>
      <c r="BR504" s="11"/>
      <c r="BS504" s="11"/>
      <c r="BT504" s="11"/>
    </row>
    <row r="505" spans="69:72" x14ac:dyDescent="0.25">
      <c r="BQ505" s="11"/>
      <c r="BR505" s="11"/>
      <c r="BS505" s="11"/>
      <c r="BT505" s="11"/>
    </row>
    <row r="506" spans="69:72" x14ac:dyDescent="0.25">
      <c r="BQ506" s="11"/>
      <c r="BR506" s="11"/>
      <c r="BS506" s="11"/>
      <c r="BT506" s="11"/>
    </row>
    <row r="507" spans="69:72" x14ac:dyDescent="0.25">
      <c r="BQ507" s="11"/>
      <c r="BR507" s="11"/>
      <c r="BS507" s="11"/>
      <c r="BT507" s="11"/>
    </row>
    <row r="508" spans="69:72" x14ac:dyDescent="0.25">
      <c r="BQ508" s="11"/>
      <c r="BR508" s="11"/>
      <c r="BS508" s="11"/>
      <c r="BT508" s="11"/>
    </row>
    <row r="509" spans="69:72" x14ac:dyDescent="0.25">
      <c r="BQ509" s="11"/>
      <c r="BR509" s="11"/>
      <c r="BS509" s="11"/>
      <c r="BT509" s="11"/>
    </row>
    <row r="510" spans="69:72" x14ac:dyDescent="0.25">
      <c r="BQ510" s="11"/>
      <c r="BR510" s="11"/>
      <c r="BS510" s="11"/>
      <c r="BT510" s="11"/>
    </row>
    <row r="511" spans="69:72" x14ac:dyDescent="0.25">
      <c r="BQ511" s="11"/>
      <c r="BR511" s="11"/>
      <c r="BS511" s="11"/>
      <c r="BT511" s="11"/>
    </row>
    <row r="512" spans="69:72" x14ac:dyDescent="0.25">
      <c r="BQ512" s="11"/>
      <c r="BR512" s="11"/>
      <c r="BS512" s="11"/>
      <c r="BT512" s="11"/>
    </row>
    <row r="513" spans="69:72" x14ac:dyDescent="0.25">
      <c r="BQ513" s="11"/>
      <c r="BR513" s="11"/>
      <c r="BS513" s="11"/>
      <c r="BT513" s="11"/>
    </row>
    <row r="514" spans="69:72" x14ac:dyDescent="0.25">
      <c r="BQ514" s="11"/>
      <c r="BR514" s="11"/>
      <c r="BS514" s="11"/>
      <c r="BT514" s="11"/>
    </row>
    <row r="515" spans="69:72" x14ac:dyDescent="0.25">
      <c r="BQ515" s="11"/>
      <c r="BR515" s="11"/>
      <c r="BS515" s="11"/>
      <c r="BT515" s="11"/>
    </row>
    <row r="516" spans="69:72" x14ac:dyDescent="0.25">
      <c r="BQ516" s="11"/>
      <c r="BR516" s="11"/>
      <c r="BS516" s="11"/>
      <c r="BT516" s="11"/>
    </row>
    <row r="517" spans="69:72" x14ac:dyDescent="0.25">
      <c r="BQ517" s="11"/>
      <c r="BR517" s="11"/>
      <c r="BS517" s="11"/>
      <c r="BT517" s="11"/>
    </row>
    <row r="518" spans="69:72" x14ac:dyDescent="0.25">
      <c r="BQ518" s="11"/>
      <c r="BR518" s="11"/>
      <c r="BS518" s="11"/>
      <c r="BT518" s="11"/>
    </row>
    <row r="519" spans="69:72" x14ac:dyDescent="0.25">
      <c r="BQ519" s="11"/>
      <c r="BR519" s="11"/>
      <c r="BS519" s="11"/>
      <c r="BT519" s="11"/>
    </row>
    <row r="520" spans="69:72" x14ac:dyDescent="0.25">
      <c r="BQ520" s="11"/>
      <c r="BR520" s="11"/>
      <c r="BS520" s="11"/>
      <c r="BT520" s="11"/>
    </row>
    <row r="521" spans="69:72" x14ac:dyDescent="0.25">
      <c r="BQ521" s="11"/>
      <c r="BR521" s="11"/>
      <c r="BS521" s="11"/>
      <c r="BT521" s="11"/>
    </row>
    <row r="522" spans="69:72" x14ac:dyDescent="0.25">
      <c r="BQ522" s="11"/>
      <c r="BR522" s="11"/>
      <c r="BS522" s="11"/>
      <c r="BT522" s="11"/>
    </row>
    <row r="523" spans="69:72" x14ac:dyDescent="0.25">
      <c r="BQ523" s="11"/>
      <c r="BR523" s="11"/>
      <c r="BS523" s="11"/>
      <c r="BT523" s="11"/>
    </row>
    <row r="524" spans="69:72" x14ac:dyDescent="0.25">
      <c r="BQ524" s="11"/>
      <c r="BR524" s="11"/>
      <c r="BS524" s="11"/>
      <c r="BT524" s="11"/>
    </row>
    <row r="525" spans="69:72" x14ac:dyDescent="0.25">
      <c r="BQ525" s="11"/>
      <c r="BR525" s="11"/>
      <c r="BS525" s="11"/>
      <c r="BT525" s="11"/>
    </row>
    <row r="526" spans="69:72" x14ac:dyDescent="0.25">
      <c r="BQ526" s="11"/>
      <c r="BR526" s="11"/>
      <c r="BS526" s="11"/>
      <c r="BT526" s="11"/>
    </row>
    <row r="527" spans="69:72" x14ac:dyDescent="0.25">
      <c r="BQ527" s="11"/>
      <c r="BR527" s="11"/>
      <c r="BS527" s="11"/>
      <c r="BT527" s="11"/>
    </row>
    <row r="528" spans="69:72" x14ac:dyDescent="0.25">
      <c r="BQ528" s="11"/>
      <c r="BR528" s="11"/>
      <c r="BS528" s="11"/>
      <c r="BT528" s="11"/>
    </row>
    <row r="529" spans="69:72" x14ac:dyDescent="0.25">
      <c r="BQ529" s="11"/>
      <c r="BR529" s="11"/>
      <c r="BS529" s="11"/>
      <c r="BT529" s="11"/>
    </row>
    <row r="530" spans="69:72" x14ac:dyDescent="0.25">
      <c r="BQ530" s="11"/>
      <c r="BR530" s="11"/>
      <c r="BS530" s="11"/>
      <c r="BT530" s="11"/>
    </row>
    <row r="531" spans="69:72" x14ac:dyDescent="0.25">
      <c r="BQ531" s="11"/>
      <c r="BR531" s="11"/>
      <c r="BS531" s="11"/>
      <c r="BT531" s="11"/>
    </row>
    <row r="532" spans="69:72" x14ac:dyDescent="0.25">
      <c r="BQ532" s="11"/>
      <c r="BR532" s="11"/>
      <c r="BS532" s="11"/>
      <c r="BT532" s="11"/>
    </row>
    <row r="533" spans="69:72" x14ac:dyDescent="0.25">
      <c r="BQ533" s="11"/>
      <c r="BR533" s="11"/>
      <c r="BS533" s="11"/>
      <c r="BT533" s="11"/>
    </row>
    <row r="534" spans="69:72" x14ac:dyDescent="0.25">
      <c r="BQ534" s="11"/>
      <c r="BR534" s="11"/>
      <c r="BS534" s="11"/>
      <c r="BT534" s="11"/>
    </row>
    <row r="535" spans="69:72" x14ac:dyDescent="0.25">
      <c r="BQ535" s="11"/>
      <c r="BR535" s="11"/>
      <c r="BS535" s="11"/>
      <c r="BT535" s="11"/>
    </row>
    <row r="536" spans="69:72" x14ac:dyDescent="0.25">
      <c r="BQ536" s="11"/>
      <c r="BR536" s="11"/>
      <c r="BS536" s="11"/>
      <c r="BT536" s="11"/>
    </row>
    <row r="537" spans="69:72" x14ac:dyDescent="0.25">
      <c r="BQ537" s="11"/>
      <c r="BR537" s="11"/>
      <c r="BS537" s="11"/>
      <c r="BT537" s="11"/>
    </row>
    <row r="538" spans="69:72" x14ac:dyDescent="0.25">
      <c r="BQ538" s="11"/>
      <c r="BR538" s="11"/>
      <c r="BS538" s="11"/>
      <c r="BT538" s="11"/>
    </row>
    <row r="539" spans="69:72" x14ac:dyDescent="0.25">
      <c r="BQ539" s="11"/>
      <c r="BR539" s="11"/>
      <c r="BS539" s="11"/>
      <c r="BT539" s="11"/>
    </row>
    <row r="540" spans="69:72" x14ac:dyDescent="0.25">
      <c r="BQ540" s="11"/>
      <c r="BR540" s="11"/>
      <c r="BS540" s="11"/>
      <c r="BT540" s="11"/>
    </row>
    <row r="541" spans="69:72" x14ac:dyDescent="0.25">
      <c r="BQ541" s="11"/>
      <c r="BR541" s="11"/>
      <c r="BS541" s="11"/>
      <c r="BT541" s="11"/>
    </row>
    <row r="542" spans="69:72" x14ac:dyDescent="0.25">
      <c r="BQ542" s="11"/>
      <c r="BR542" s="11"/>
      <c r="BS542" s="11"/>
      <c r="BT542" s="11"/>
    </row>
    <row r="543" spans="69:72" x14ac:dyDescent="0.25">
      <c r="BQ543" s="11"/>
      <c r="BR543" s="11"/>
      <c r="BS543" s="11"/>
      <c r="BT543" s="11"/>
    </row>
    <row r="544" spans="69:72" x14ac:dyDescent="0.25">
      <c r="BQ544" s="11"/>
      <c r="BR544" s="11"/>
      <c r="BS544" s="11"/>
      <c r="BT544" s="11"/>
    </row>
    <row r="545" spans="69:72" x14ac:dyDescent="0.25">
      <c r="BQ545" s="11"/>
      <c r="BR545" s="11"/>
      <c r="BS545" s="11"/>
      <c r="BT545" s="11"/>
    </row>
    <row r="546" spans="69:72" x14ac:dyDescent="0.25">
      <c r="BQ546" s="11"/>
      <c r="BR546" s="11"/>
      <c r="BS546" s="11"/>
      <c r="BT546" s="11"/>
    </row>
    <row r="547" spans="69:72" x14ac:dyDescent="0.25">
      <c r="BQ547" s="11"/>
      <c r="BR547" s="11"/>
      <c r="BS547" s="11"/>
      <c r="BT547" s="11"/>
    </row>
    <row r="548" spans="69:72" x14ac:dyDescent="0.25">
      <c r="BQ548" s="11"/>
      <c r="BR548" s="11"/>
      <c r="BS548" s="11"/>
      <c r="BT548" s="11"/>
    </row>
    <row r="549" spans="69:72" x14ac:dyDescent="0.25">
      <c r="BQ549" s="11"/>
      <c r="BR549" s="11"/>
      <c r="BS549" s="11"/>
      <c r="BT549" s="11"/>
    </row>
    <row r="550" spans="69:72" x14ac:dyDescent="0.25">
      <c r="BQ550" s="11"/>
      <c r="BR550" s="11"/>
      <c r="BS550" s="11"/>
      <c r="BT550" s="11"/>
    </row>
    <row r="551" spans="69:72" x14ac:dyDescent="0.25">
      <c r="BQ551" s="11"/>
      <c r="BR551" s="11"/>
      <c r="BS551" s="11"/>
      <c r="BT551" s="11"/>
    </row>
    <row r="552" spans="69:72" x14ac:dyDescent="0.25">
      <c r="BQ552" s="11"/>
      <c r="BR552" s="11"/>
      <c r="BS552" s="11"/>
      <c r="BT552" s="11"/>
    </row>
    <row r="553" spans="69:72" x14ac:dyDescent="0.25">
      <c r="BQ553" s="11"/>
      <c r="BR553" s="11"/>
      <c r="BS553" s="11"/>
      <c r="BT553" s="11"/>
    </row>
    <row r="554" spans="69:72" x14ac:dyDescent="0.25">
      <c r="BQ554" s="11"/>
      <c r="BR554" s="11"/>
      <c r="BS554" s="11"/>
      <c r="BT554" s="11"/>
    </row>
    <row r="555" spans="69:72" x14ac:dyDescent="0.25">
      <c r="BQ555" s="11"/>
      <c r="BR555" s="11"/>
      <c r="BS555" s="11"/>
      <c r="BT555" s="11"/>
    </row>
    <row r="556" spans="69:72" x14ac:dyDescent="0.25">
      <c r="BQ556" s="11"/>
      <c r="BR556" s="11"/>
      <c r="BS556" s="11"/>
      <c r="BT556" s="11"/>
    </row>
    <row r="557" spans="69:72" x14ac:dyDescent="0.25">
      <c r="BQ557" s="11"/>
      <c r="BR557" s="11"/>
      <c r="BS557" s="11"/>
      <c r="BT557" s="11"/>
    </row>
    <row r="558" spans="69:72" x14ac:dyDescent="0.25">
      <c r="BQ558" s="11"/>
      <c r="BR558" s="11"/>
      <c r="BS558" s="11"/>
      <c r="BT558" s="11"/>
    </row>
    <row r="559" spans="69:72" x14ac:dyDescent="0.25">
      <c r="BQ559" s="11"/>
      <c r="BR559" s="11"/>
      <c r="BS559" s="11"/>
      <c r="BT559" s="11"/>
    </row>
    <row r="560" spans="69:72" x14ac:dyDescent="0.25">
      <c r="BQ560" s="11"/>
      <c r="BR560" s="11"/>
      <c r="BS560" s="11"/>
      <c r="BT560" s="11"/>
    </row>
    <row r="561" spans="69:72" x14ac:dyDescent="0.25">
      <c r="BQ561" s="11"/>
      <c r="BR561" s="11"/>
      <c r="BS561" s="11"/>
      <c r="BT561" s="11"/>
    </row>
    <row r="562" spans="69:72" x14ac:dyDescent="0.25">
      <c r="BQ562" s="11"/>
      <c r="BR562" s="11"/>
      <c r="BS562" s="11"/>
      <c r="BT562" s="11"/>
    </row>
    <row r="563" spans="69:72" x14ac:dyDescent="0.25">
      <c r="BQ563" s="11"/>
      <c r="BR563" s="11"/>
      <c r="BS563" s="11"/>
      <c r="BT563" s="11"/>
    </row>
    <row r="564" spans="69:72" x14ac:dyDescent="0.25">
      <c r="BQ564" s="11"/>
      <c r="BR564" s="11"/>
      <c r="BS564" s="11"/>
      <c r="BT564" s="11"/>
    </row>
    <row r="565" spans="69:72" x14ac:dyDescent="0.25">
      <c r="BQ565" s="11"/>
      <c r="BR565" s="11"/>
      <c r="BS565" s="11"/>
      <c r="BT565" s="11"/>
    </row>
    <row r="566" spans="69:72" x14ac:dyDescent="0.25">
      <c r="BQ566" s="11"/>
      <c r="BR566" s="11"/>
      <c r="BS566" s="11"/>
      <c r="BT566" s="11"/>
    </row>
    <row r="567" spans="69:72" x14ac:dyDescent="0.25">
      <c r="BQ567" s="11"/>
      <c r="BR567" s="11"/>
      <c r="BS567" s="11"/>
      <c r="BT567" s="11"/>
    </row>
    <row r="568" spans="69:72" x14ac:dyDescent="0.25">
      <c r="BQ568" s="11"/>
      <c r="BR568" s="11"/>
      <c r="BS568" s="11"/>
      <c r="BT568" s="11"/>
    </row>
    <row r="569" spans="69:72" x14ac:dyDescent="0.25">
      <c r="BQ569" s="11"/>
      <c r="BR569" s="11"/>
      <c r="BS569" s="11"/>
      <c r="BT569" s="11"/>
    </row>
    <row r="570" spans="69:72" x14ac:dyDescent="0.25">
      <c r="BQ570" s="11"/>
      <c r="BR570" s="11"/>
      <c r="BS570" s="11"/>
      <c r="BT570" s="11"/>
    </row>
    <row r="571" spans="69:72" x14ac:dyDescent="0.25">
      <c r="BQ571" s="11"/>
      <c r="BR571" s="11"/>
      <c r="BS571" s="11"/>
      <c r="BT571" s="11"/>
    </row>
    <row r="572" spans="69:72" x14ac:dyDescent="0.25">
      <c r="BQ572" s="11"/>
      <c r="BR572" s="11"/>
      <c r="BS572" s="11"/>
      <c r="BT572" s="11"/>
    </row>
    <row r="573" spans="69:72" x14ac:dyDescent="0.25">
      <c r="BQ573" s="11"/>
      <c r="BR573" s="11"/>
      <c r="BS573" s="11"/>
      <c r="BT573" s="11"/>
    </row>
    <row r="574" spans="69:72" x14ac:dyDescent="0.25">
      <c r="BQ574" s="11"/>
      <c r="BR574" s="11"/>
      <c r="BS574" s="11"/>
      <c r="BT574" s="11"/>
    </row>
    <row r="575" spans="69:72" x14ac:dyDescent="0.25">
      <c r="BQ575" s="11"/>
      <c r="BR575" s="11"/>
      <c r="BS575" s="11"/>
      <c r="BT575" s="11"/>
    </row>
    <row r="576" spans="69:72" x14ac:dyDescent="0.25">
      <c r="BQ576" s="11"/>
      <c r="BR576" s="11"/>
      <c r="BS576" s="11"/>
      <c r="BT576" s="11"/>
    </row>
    <row r="577" spans="69:72" x14ac:dyDescent="0.25">
      <c r="BQ577" s="11"/>
      <c r="BR577" s="11"/>
      <c r="BS577" s="11"/>
      <c r="BT577" s="11"/>
    </row>
    <row r="578" spans="69:72" x14ac:dyDescent="0.25">
      <c r="BQ578" s="11"/>
      <c r="BR578" s="11"/>
      <c r="BS578" s="11"/>
      <c r="BT578" s="11"/>
    </row>
    <row r="579" spans="69:72" x14ac:dyDescent="0.25">
      <c r="BQ579" s="11"/>
      <c r="BR579" s="11"/>
      <c r="BS579" s="11"/>
      <c r="BT579" s="11"/>
    </row>
    <row r="580" spans="69:72" x14ac:dyDescent="0.25">
      <c r="BQ580" s="11"/>
      <c r="BR580" s="11"/>
      <c r="BS580" s="11"/>
      <c r="BT580" s="11"/>
    </row>
    <row r="581" spans="69:72" x14ac:dyDescent="0.25">
      <c r="BQ581" s="11"/>
      <c r="BR581" s="11"/>
      <c r="BS581" s="11"/>
      <c r="BT581" s="11"/>
    </row>
    <row r="582" spans="69:72" x14ac:dyDescent="0.25">
      <c r="BQ582" s="11"/>
      <c r="BR582" s="11"/>
      <c r="BS582" s="11"/>
      <c r="BT582" s="11"/>
    </row>
    <row r="583" spans="69:72" x14ac:dyDescent="0.25">
      <c r="BQ583" s="11"/>
      <c r="BR583" s="11"/>
      <c r="BS583" s="11"/>
      <c r="BT583" s="11"/>
    </row>
    <row r="584" spans="69:72" x14ac:dyDescent="0.25">
      <c r="BQ584" s="11"/>
      <c r="BR584" s="11"/>
      <c r="BS584" s="11"/>
      <c r="BT584" s="11"/>
    </row>
    <row r="585" spans="69:72" x14ac:dyDescent="0.25">
      <c r="BQ585" s="11"/>
      <c r="BR585" s="11"/>
      <c r="BS585" s="11"/>
      <c r="BT585" s="11"/>
    </row>
    <row r="586" spans="69:72" x14ac:dyDescent="0.25">
      <c r="BQ586" s="11"/>
      <c r="BR586" s="11"/>
      <c r="BS586" s="11"/>
      <c r="BT586" s="11"/>
    </row>
    <row r="587" spans="69:72" x14ac:dyDescent="0.25">
      <c r="BQ587" s="11"/>
      <c r="BR587" s="11"/>
      <c r="BS587" s="11"/>
      <c r="BT587" s="11"/>
    </row>
    <row r="588" spans="69:72" x14ac:dyDescent="0.25">
      <c r="BQ588" s="11"/>
      <c r="BR588" s="11"/>
      <c r="BS588" s="11"/>
      <c r="BT588" s="11"/>
    </row>
    <row r="589" spans="69:72" x14ac:dyDescent="0.25">
      <c r="BQ589" s="11"/>
      <c r="BR589" s="11"/>
      <c r="BS589" s="11"/>
      <c r="BT589" s="11"/>
    </row>
    <row r="590" spans="69:72" x14ac:dyDescent="0.25">
      <c r="BQ590" s="11"/>
      <c r="BR590" s="11"/>
      <c r="BS590" s="11"/>
      <c r="BT590" s="11"/>
    </row>
    <row r="591" spans="69:72" x14ac:dyDescent="0.25">
      <c r="BQ591" s="11"/>
      <c r="BR591" s="11"/>
      <c r="BS591" s="11"/>
      <c r="BT591" s="11"/>
    </row>
    <row r="592" spans="69:72" x14ac:dyDescent="0.25">
      <c r="BQ592" s="11"/>
      <c r="BR592" s="11"/>
      <c r="BS592" s="11"/>
      <c r="BT592" s="11"/>
    </row>
    <row r="593" spans="69:72" x14ac:dyDescent="0.25">
      <c r="BQ593" s="11"/>
      <c r="BR593" s="11"/>
      <c r="BS593" s="11"/>
      <c r="BT593" s="11"/>
    </row>
    <row r="594" spans="69:72" x14ac:dyDescent="0.25">
      <c r="BQ594" s="11"/>
      <c r="BR594" s="11"/>
      <c r="BS594" s="11"/>
      <c r="BT594" s="11"/>
    </row>
    <row r="595" spans="69:72" x14ac:dyDescent="0.25">
      <c r="BQ595" s="11"/>
      <c r="BR595" s="11"/>
      <c r="BS595" s="11"/>
      <c r="BT595" s="11"/>
    </row>
    <row r="596" spans="69:72" x14ac:dyDescent="0.25">
      <c r="BQ596" s="11"/>
      <c r="BR596" s="11"/>
      <c r="BS596" s="11"/>
      <c r="BT596" s="11"/>
    </row>
    <row r="597" spans="69:72" x14ac:dyDescent="0.25">
      <c r="BQ597" s="11"/>
      <c r="BR597" s="11"/>
      <c r="BS597" s="11"/>
      <c r="BT597" s="11"/>
    </row>
    <row r="598" spans="69:72" x14ac:dyDescent="0.25">
      <c r="BQ598" s="11"/>
      <c r="BR598" s="11"/>
      <c r="BS598" s="11"/>
      <c r="BT598" s="11"/>
    </row>
    <row r="599" spans="69:72" x14ac:dyDescent="0.25">
      <c r="BQ599" s="11"/>
      <c r="BR599" s="11"/>
      <c r="BS599" s="11"/>
      <c r="BT599" s="11"/>
    </row>
    <row r="600" spans="69:72" x14ac:dyDescent="0.25">
      <c r="BQ600" s="11"/>
      <c r="BR600" s="11"/>
      <c r="BS600" s="11"/>
      <c r="BT600" s="11"/>
    </row>
    <row r="601" spans="69:72" x14ac:dyDescent="0.25">
      <c r="BQ601" s="11"/>
      <c r="BR601" s="11"/>
      <c r="BS601" s="11"/>
      <c r="BT601" s="11"/>
    </row>
    <row r="602" spans="69:72" x14ac:dyDescent="0.25">
      <c r="BQ602" s="11"/>
      <c r="BR602" s="11"/>
      <c r="BS602" s="11"/>
      <c r="BT602" s="11"/>
    </row>
    <row r="603" spans="69:72" x14ac:dyDescent="0.25">
      <c r="BQ603" s="11"/>
      <c r="BR603" s="11"/>
      <c r="BS603" s="11"/>
      <c r="BT603" s="11"/>
    </row>
    <row r="604" spans="69:72" x14ac:dyDescent="0.25">
      <c r="BQ604" s="11"/>
      <c r="BR604" s="11"/>
      <c r="BS604" s="11"/>
      <c r="BT604" s="11"/>
    </row>
    <row r="605" spans="69:72" x14ac:dyDescent="0.25">
      <c r="BQ605" s="11"/>
      <c r="BR605" s="11"/>
      <c r="BS605" s="11"/>
      <c r="BT605" s="11"/>
    </row>
    <row r="606" spans="69:72" x14ac:dyDescent="0.25">
      <c r="BQ606" s="11"/>
      <c r="BR606" s="11"/>
      <c r="BS606" s="11"/>
      <c r="BT606" s="11"/>
    </row>
    <row r="607" spans="69:72" x14ac:dyDescent="0.25">
      <c r="BQ607" s="11"/>
      <c r="BR607" s="11"/>
      <c r="BS607" s="11"/>
      <c r="BT607" s="11"/>
    </row>
    <row r="608" spans="69:72" x14ac:dyDescent="0.25">
      <c r="BQ608" s="11"/>
      <c r="BR608" s="11"/>
      <c r="BS608" s="11"/>
      <c r="BT608" s="11"/>
    </row>
    <row r="609" spans="69:72" x14ac:dyDescent="0.25">
      <c r="BQ609" s="11"/>
      <c r="BR609" s="11"/>
      <c r="BS609" s="11"/>
      <c r="BT609" s="11"/>
    </row>
    <row r="610" spans="69:72" x14ac:dyDescent="0.25">
      <c r="BQ610" s="11"/>
      <c r="BR610" s="11"/>
      <c r="BS610" s="11"/>
      <c r="BT610" s="11"/>
    </row>
    <row r="611" spans="69:72" x14ac:dyDescent="0.25">
      <c r="BQ611" s="11"/>
      <c r="BR611" s="11"/>
      <c r="BS611" s="11"/>
      <c r="BT611" s="11"/>
    </row>
    <row r="612" spans="69:72" x14ac:dyDescent="0.25">
      <c r="BQ612" s="11"/>
      <c r="BR612" s="11"/>
      <c r="BS612" s="11"/>
      <c r="BT612" s="11"/>
    </row>
    <row r="613" spans="69:72" x14ac:dyDescent="0.25">
      <c r="BQ613" s="11"/>
      <c r="BR613" s="11"/>
      <c r="BS613" s="11"/>
      <c r="BT613" s="11"/>
    </row>
    <row r="614" spans="69:72" x14ac:dyDescent="0.25">
      <c r="BQ614" s="11"/>
      <c r="BR614" s="11"/>
      <c r="BS614" s="11"/>
      <c r="BT614" s="11"/>
    </row>
    <row r="615" spans="69:72" x14ac:dyDescent="0.25">
      <c r="BQ615" s="11"/>
      <c r="BR615" s="11"/>
      <c r="BS615" s="11"/>
      <c r="BT615" s="11"/>
    </row>
    <row r="616" spans="69:72" x14ac:dyDescent="0.25">
      <c r="BQ616" s="11"/>
      <c r="BR616" s="11"/>
      <c r="BS616" s="11"/>
      <c r="BT616" s="11"/>
    </row>
    <row r="617" spans="69:72" x14ac:dyDescent="0.25">
      <c r="BQ617" s="11"/>
      <c r="BR617" s="11"/>
      <c r="BS617" s="11"/>
      <c r="BT617" s="11"/>
    </row>
    <row r="618" spans="69:72" x14ac:dyDescent="0.25">
      <c r="BQ618" s="11"/>
      <c r="BR618" s="11"/>
      <c r="BS618" s="11"/>
      <c r="BT618" s="11"/>
    </row>
    <row r="619" spans="69:72" x14ac:dyDescent="0.25">
      <c r="BQ619" s="11"/>
      <c r="BR619" s="11"/>
      <c r="BS619" s="11"/>
      <c r="BT619" s="11"/>
    </row>
    <row r="620" spans="69:72" x14ac:dyDescent="0.25">
      <c r="BQ620" s="11"/>
      <c r="BR620" s="11"/>
      <c r="BS620" s="11"/>
      <c r="BT620" s="11"/>
    </row>
    <row r="621" spans="69:72" x14ac:dyDescent="0.25">
      <c r="BQ621" s="11"/>
      <c r="BR621" s="11"/>
      <c r="BS621" s="11"/>
      <c r="BT621" s="11"/>
    </row>
    <row r="622" spans="69:72" x14ac:dyDescent="0.25">
      <c r="BQ622" s="11"/>
      <c r="BR622" s="11"/>
      <c r="BS622" s="11"/>
      <c r="BT622" s="11"/>
    </row>
    <row r="623" spans="69:72" x14ac:dyDescent="0.25">
      <c r="BQ623" s="11"/>
      <c r="BR623" s="11"/>
      <c r="BS623" s="11"/>
      <c r="BT623" s="11"/>
    </row>
    <row r="624" spans="69:72" x14ac:dyDescent="0.25">
      <c r="BQ624" s="11"/>
      <c r="BR624" s="11"/>
      <c r="BS624" s="11"/>
      <c r="BT624" s="11"/>
    </row>
    <row r="625" spans="69:72" x14ac:dyDescent="0.25">
      <c r="BQ625" s="11"/>
      <c r="BR625" s="11"/>
      <c r="BS625" s="11"/>
      <c r="BT625" s="11"/>
    </row>
    <row r="626" spans="69:72" x14ac:dyDescent="0.25">
      <c r="BQ626" s="11"/>
      <c r="BR626" s="11"/>
      <c r="BS626" s="11"/>
      <c r="BT626" s="11"/>
    </row>
    <row r="627" spans="69:72" x14ac:dyDescent="0.25">
      <c r="BQ627" s="11"/>
      <c r="BR627" s="11"/>
      <c r="BS627" s="11"/>
      <c r="BT627" s="11"/>
    </row>
    <row r="628" spans="69:72" x14ac:dyDescent="0.25">
      <c r="BQ628" s="11"/>
      <c r="BR628" s="11"/>
      <c r="BS628" s="11"/>
      <c r="BT628" s="11"/>
    </row>
    <row r="629" spans="69:72" x14ac:dyDescent="0.25">
      <c r="BQ629" s="11"/>
      <c r="BR629" s="11"/>
      <c r="BS629" s="11"/>
      <c r="BT629" s="11"/>
    </row>
    <row r="630" spans="69:72" x14ac:dyDescent="0.25">
      <c r="BQ630" s="11"/>
      <c r="BR630" s="11"/>
      <c r="BS630" s="11"/>
      <c r="BT630" s="11"/>
    </row>
    <row r="631" spans="69:72" x14ac:dyDescent="0.25">
      <c r="BQ631" s="11"/>
      <c r="BR631" s="11"/>
      <c r="BS631" s="11"/>
      <c r="BT631" s="11"/>
    </row>
    <row r="632" spans="69:72" x14ac:dyDescent="0.25">
      <c r="BQ632" s="11"/>
      <c r="BR632" s="11"/>
      <c r="BS632" s="11"/>
      <c r="BT632" s="11"/>
    </row>
    <row r="633" spans="69:72" x14ac:dyDescent="0.25">
      <c r="BQ633" s="11"/>
      <c r="BR633" s="11"/>
      <c r="BS633" s="11"/>
      <c r="BT633" s="11"/>
    </row>
    <row r="634" spans="69:72" x14ac:dyDescent="0.25">
      <c r="BQ634" s="11"/>
      <c r="BR634" s="11"/>
      <c r="BS634" s="11"/>
      <c r="BT634" s="11"/>
    </row>
    <row r="635" spans="69:72" x14ac:dyDescent="0.25">
      <c r="BQ635" s="11"/>
      <c r="BR635" s="11"/>
      <c r="BS635" s="11"/>
      <c r="BT635" s="11"/>
    </row>
    <row r="636" spans="69:72" x14ac:dyDescent="0.25">
      <c r="BQ636" s="11"/>
      <c r="BR636" s="11"/>
      <c r="BS636" s="11"/>
      <c r="BT636" s="11"/>
    </row>
    <row r="637" spans="69:72" x14ac:dyDescent="0.25">
      <c r="BQ637" s="11"/>
      <c r="BR637" s="11"/>
      <c r="BS637" s="11"/>
      <c r="BT637" s="11"/>
    </row>
    <row r="638" spans="69:72" x14ac:dyDescent="0.25">
      <c r="BQ638" s="11"/>
      <c r="BR638" s="11"/>
      <c r="BS638" s="11"/>
      <c r="BT638" s="11"/>
    </row>
    <row r="639" spans="69:72" x14ac:dyDescent="0.25">
      <c r="BQ639" s="11"/>
      <c r="BR639" s="11"/>
      <c r="BS639" s="11"/>
      <c r="BT639" s="11"/>
    </row>
    <row r="640" spans="69:72" x14ac:dyDescent="0.25">
      <c r="BQ640" s="11"/>
      <c r="BR640" s="11"/>
      <c r="BS640" s="11"/>
      <c r="BT640" s="11"/>
    </row>
    <row r="641" spans="69:72" x14ac:dyDescent="0.25">
      <c r="BQ641" s="11"/>
      <c r="BR641" s="11"/>
      <c r="BS641" s="11"/>
      <c r="BT641" s="11"/>
    </row>
    <row r="642" spans="69:72" x14ac:dyDescent="0.25">
      <c r="BQ642" s="11"/>
      <c r="BR642" s="11"/>
      <c r="BS642" s="11"/>
      <c r="BT642" s="11"/>
    </row>
    <row r="643" spans="69:72" x14ac:dyDescent="0.25">
      <c r="BQ643" s="11"/>
      <c r="BR643" s="11"/>
      <c r="BS643" s="11"/>
      <c r="BT643" s="11"/>
    </row>
    <row r="644" spans="69:72" x14ac:dyDescent="0.25">
      <c r="BQ644" s="11"/>
      <c r="BR644" s="11"/>
      <c r="BS644" s="11"/>
      <c r="BT644" s="11"/>
    </row>
    <row r="645" spans="69:72" x14ac:dyDescent="0.25">
      <c r="BQ645" s="11"/>
      <c r="BR645" s="11"/>
      <c r="BS645" s="11"/>
      <c r="BT645" s="11"/>
    </row>
    <row r="646" spans="69:72" x14ac:dyDescent="0.25">
      <c r="BQ646" s="11"/>
      <c r="BR646" s="11"/>
      <c r="BS646" s="11"/>
      <c r="BT646" s="11"/>
    </row>
    <row r="647" spans="69:72" x14ac:dyDescent="0.25">
      <c r="BQ647" s="11"/>
      <c r="BR647" s="11"/>
      <c r="BS647" s="11"/>
      <c r="BT647" s="11"/>
    </row>
    <row r="648" spans="69:72" x14ac:dyDescent="0.25">
      <c r="BQ648" s="11"/>
      <c r="BR648" s="11"/>
      <c r="BS648" s="11"/>
      <c r="BT648" s="11"/>
    </row>
    <row r="649" spans="69:72" x14ac:dyDescent="0.25">
      <c r="BQ649" s="11"/>
      <c r="BR649" s="11"/>
      <c r="BS649" s="11"/>
      <c r="BT649" s="11"/>
    </row>
    <row r="650" spans="69:72" x14ac:dyDescent="0.25">
      <c r="BQ650" s="11"/>
      <c r="BR650" s="11"/>
      <c r="BS650" s="11"/>
      <c r="BT650" s="11"/>
    </row>
    <row r="651" spans="69:72" x14ac:dyDescent="0.25">
      <c r="BQ651" s="11"/>
      <c r="BR651" s="11"/>
      <c r="BS651" s="11"/>
      <c r="BT651" s="11"/>
    </row>
    <row r="652" spans="69:72" x14ac:dyDescent="0.25">
      <c r="BQ652" s="11"/>
      <c r="BR652" s="11"/>
      <c r="BS652" s="11"/>
      <c r="BT652" s="11"/>
    </row>
    <row r="653" spans="69:72" x14ac:dyDescent="0.25">
      <c r="BQ653" s="11"/>
      <c r="BR653" s="11"/>
      <c r="BS653" s="11"/>
      <c r="BT653" s="11"/>
    </row>
    <row r="654" spans="69:72" x14ac:dyDescent="0.25">
      <c r="BQ654" s="11"/>
      <c r="BR654" s="11"/>
      <c r="BS654" s="11"/>
      <c r="BT654" s="11"/>
    </row>
    <row r="655" spans="69:72" x14ac:dyDescent="0.25">
      <c r="BQ655" s="11"/>
      <c r="BR655" s="11"/>
      <c r="BS655" s="11"/>
      <c r="BT655" s="11"/>
    </row>
    <row r="656" spans="69:72" x14ac:dyDescent="0.25">
      <c r="BQ656" s="11"/>
      <c r="BR656" s="11"/>
      <c r="BS656" s="11"/>
      <c r="BT656" s="11"/>
    </row>
    <row r="657" spans="69:72" x14ac:dyDescent="0.25">
      <c r="BQ657" s="11"/>
      <c r="BR657" s="11"/>
      <c r="BS657" s="11"/>
      <c r="BT657" s="11"/>
    </row>
    <row r="658" spans="69:72" x14ac:dyDescent="0.25">
      <c r="BQ658" s="11"/>
      <c r="BR658" s="11"/>
      <c r="BS658" s="11"/>
      <c r="BT658" s="11"/>
    </row>
    <row r="659" spans="69:72" x14ac:dyDescent="0.25">
      <c r="BQ659" s="11"/>
      <c r="BR659" s="11"/>
      <c r="BS659" s="11"/>
      <c r="BT659" s="11"/>
    </row>
    <row r="660" spans="69:72" x14ac:dyDescent="0.25">
      <c r="BQ660" s="11"/>
      <c r="BR660" s="11"/>
      <c r="BS660" s="11"/>
      <c r="BT660" s="11"/>
    </row>
    <row r="661" spans="69:72" x14ac:dyDescent="0.25">
      <c r="BQ661" s="11"/>
      <c r="BR661" s="11"/>
      <c r="BS661" s="11"/>
      <c r="BT661" s="11"/>
    </row>
    <row r="662" spans="69:72" x14ac:dyDescent="0.25">
      <c r="BQ662" s="11"/>
      <c r="BR662" s="11"/>
      <c r="BS662" s="11"/>
      <c r="BT662" s="11"/>
    </row>
    <row r="663" spans="69:72" x14ac:dyDescent="0.25">
      <c r="BQ663" s="11"/>
      <c r="BR663" s="11"/>
      <c r="BS663" s="11"/>
      <c r="BT663" s="11"/>
    </row>
    <row r="664" spans="69:72" x14ac:dyDescent="0.25">
      <c r="BQ664" s="11"/>
      <c r="BR664" s="11"/>
      <c r="BS664" s="11"/>
      <c r="BT664" s="11"/>
    </row>
    <row r="665" spans="69:72" x14ac:dyDescent="0.25">
      <c r="BQ665" s="11"/>
      <c r="BR665" s="11"/>
      <c r="BS665" s="11"/>
      <c r="BT665" s="11"/>
    </row>
    <row r="666" spans="69:72" x14ac:dyDescent="0.25">
      <c r="BQ666" s="11"/>
      <c r="BR666" s="11"/>
      <c r="BS666" s="11"/>
      <c r="BT666" s="11"/>
    </row>
    <row r="667" spans="69:72" x14ac:dyDescent="0.25">
      <c r="BQ667" s="11"/>
      <c r="BR667" s="11"/>
      <c r="BS667" s="11"/>
      <c r="BT667" s="11"/>
    </row>
    <row r="668" spans="69:72" x14ac:dyDescent="0.25">
      <c r="BQ668" s="11"/>
      <c r="BR668" s="11"/>
      <c r="BS668" s="11"/>
      <c r="BT668" s="11"/>
    </row>
    <row r="669" spans="69:72" x14ac:dyDescent="0.25">
      <c r="BQ669" s="11"/>
      <c r="BR669" s="11"/>
      <c r="BS669" s="11"/>
      <c r="BT669" s="11"/>
    </row>
    <row r="670" spans="69:72" x14ac:dyDescent="0.25">
      <c r="BQ670" s="11"/>
      <c r="BR670" s="11"/>
      <c r="BS670" s="11"/>
      <c r="BT670" s="11"/>
    </row>
    <row r="671" spans="69:72" x14ac:dyDescent="0.25">
      <c r="BQ671" s="11"/>
      <c r="BR671" s="11"/>
      <c r="BS671" s="11"/>
      <c r="BT671" s="11"/>
    </row>
    <row r="672" spans="69:72" x14ac:dyDescent="0.25">
      <c r="BQ672" s="11"/>
      <c r="BR672" s="11"/>
      <c r="BS672" s="11"/>
      <c r="BT672" s="11"/>
    </row>
    <row r="673" spans="69:72" x14ac:dyDescent="0.25">
      <c r="BQ673" s="11"/>
      <c r="BR673" s="11"/>
      <c r="BS673" s="11"/>
      <c r="BT673" s="11"/>
    </row>
    <row r="674" spans="69:72" x14ac:dyDescent="0.25">
      <c r="BQ674" s="11"/>
      <c r="BR674" s="11"/>
      <c r="BS674" s="11"/>
      <c r="BT674" s="11"/>
    </row>
    <row r="675" spans="69:72" x14ac:dyDescent="0.25">
      <c r="BQ675" s="11"/>
      <c r="BR675" s="11"/>
      <c r="BS675" s="11"/>
      <c r="BT675" s="11"/>
    </row>
    <row r="676" spans="69:72" x14ac:dyDescent="0.25">
      <c r="BQ676" s="11"/>
      <c r="BR676" s="11"/>
      <c r="BS676" s="11"/>
      <c r="BT676" s="11"/>
    </row>
    <row r="677" spans="69:72" x14ac:dyDescent="0.25">
      <c r="BQ677" s="11"/>
      <c r="BR677" s="11"/>
      <c r="BS677" s="11"/>
      <c r="BT677" s="11"/>
    </row>
    <row r="678" spans="69:72" x14ac:dyDescent="0.25">
      <c r="BQ678" s="11"/>
      <c r="BR678" s="11"/>
      <c r="BS678" s="11"/>
      <c r="BT678" s="11"/>
    </row>
    <row r="679" spans="69:72" x14ac:dyDescent="0.25">
      <c r="BQ679" s="11"/>
      <c r="BR679" s="11"/>
      <c r="BS679" s="11"/>
      <c r="BT679" s="11"/>
    </row>
    <row r="680" spans="69:72" x14ac:dyDescent="0.25">
      <c r="BQ680" s="11"/>
      <c r="BR680" s="11"/>
      <c r="BS680" s="11"/>
      <c r="BT680" s="11"/>
    </row>
    <row r="681" spans="69:72" x14ac:dyDescent="0.25">
      <c r="BQ681" s="11"/>
      <c r="BR681" s="11"/>
      <c r="BS681" s="11"/>
      <c r="BT681" s="11"/>
    </row>
    <row r="682" spans="69:72" x14ac:dyDescent="0.25">
      <c r="BQ682" s="11"/>
      <c r="BR682" s="11"/>
      <c r="BS682" s="11"/>
      <c r="BT682" s="11"/>
    </row>
    <row r="683" spans="69:72" x14ac:dyDescent="0.25">
      <c r="BQ683" s="11"/>
      <c r="BR683" s="11"/>
      <c r="BS683" s="11"/>
      <c r="BT683" s="11"/>
    </row>
    <row r="684" spans="69:72" x14ac:dyDescent="0.25">
      <c r="BQ684" s="11"/>
      <c r="BR684" s="11"/>
      <c r="BS684" s="11"/>
      <c r="BT684" s="11"/>
    </row>
    <row r="685" spans="69:72" x14ac:dyDescent="0.25">
      <c r="BQ685" s="11"/>
      <c r="BR685" s="11"/>
      <c r="BS685" s="11"/>
      <c r="BT685" s="11"/>
    </row>
    <row r="686" spans="69:72" x14ac:dyDescent="0.25">
      <c r="BQ686" s="11"/>
      <c r="BR686" s="11"/>
      <c r="BS686" s="11"/>
      <c r="BT686" s="11"/>
    </row>
    <row r="687" spans="69:72" x14ac:dyDescent="0.25">
      <c r="BQ687" s="11"/>
      <c r="BR687" s="11"/>
      <c r="BS687" s="11"/>
      <c r="BT687" s="11"/>
    </row>
    <row r="688" spans="69:72" x14ac:dyDescent="0.25">
      <c r="BQ688" s="11"/>
      <c r="BR688" s="11"/>
      <c r="BS688" s="11"/>
      <c r="BT688" s="11"/>
    </row>
    <row r="689" spans="69:72" x14ac:dyDescent="0.25">
      <c r="BQ689" s="11"/>
      <c r="BR689" s="11"/>
      <c r="BS689" s="11"/>
      <c r="BT689" s="11"/>
    </row>
    <row r="690" spans="69:72" x14ac:dyDescent="0.25">
      <c r="BQ690" s="11"/>
      <c r="BR690" s="11"/>
      <c r="BS690" s="11"/>
      <c r="BT690" s="11"/>
    </row>
    <row r="691" spans="69:72" x14ac:dyDescent="0.25">
      <c r="BQ691" s="11"/>
      <c r="BR691" s="11"/>
      <c r="BS691" s="11"/>
      <c r="BT691" s="11"/>
    </row>
    <row r="692" spans="69:72" x14ac:dyDescent="0.25">
      <c r="BQ692" s="11"/>
      <c r="BR692" s="11"/>
      <c r="BS692" s="11"/>
      <c r="BT692" s="11"/>
    </row>
    <row r="693" spans="69:72" x14ac:dyDescent="0.25">
      <c r="BQ693" s="11"/>
      <c r="BR693" s="11"/>
      <c r="BS693" s="11"/>
      <c r="BT693" s="11"/>
    </row>
    <row r="694" spans="69:72" x14ac:dyDescent="0.25">
      <c r="BQ694" s="11"/>
      <c r="BR694" s="11"/>
      <c r="BS694" s="11"/>
      <c r="BT694" s="11"/>
    </row>
    <row r="695" spans="69:72" x14ac:dyDescent="0.25">
      <c r="BQ695" s="11"/>
      <c r="BR695" s="11"/>
      <c r="BS695" s="11"/>
      <c r="BT695" s="11"/>
    </row>
    <row r="696" spans="69:72" x14ac:dyDescent="0.25">
      <c r="BQ696" s="11"/>
      <c r="BR696" s="11"/>
      <c r="BS696" s="11"/>
      <c r="BT696" s="11"/>
    </row>
    <row r="697" spans="69:72" x14ac:dyDescent="0.25">
      <c r="BQ697" s="11"/>
      <c r="BR697" s="11"/>
      <c r="BS697" s="11"/>
      <c r="BT697" s="11"/>
    </row>
    <row r="698" spans="69:72" x14ac:dyDescent="0.25">
      <c r="BQ698" s="11"/>
      <c r="BR698" s="11"/>
      <c r="BS698" s="11"/>
      <c r="BT698" s="11"/>
    </row>
    <row r="699" spans="69:72" x14ac:dyDescent="0.25">
      <c r="BQ699" s="11"/>
      <c r="BR699" s="11"/>
      <c r="BS699" s="11"/>
      <c r="BT699" s="11"/>
    </row>
    <row r="700" spans="69:72" x14ac:dyDescent="0.25">
      <c r="BQ700" s="11"/>
      <c r="BR700" s="11"/>
      <c r="BS700" s="11"/>
      <c r="BT700" s="11"/>
    </row>
    <row r="701" spans="69:72" x14ac:dyDescent="0.25">
      <c r="BQ701" s="11"/>
      <c r="BR701" s="11"/>
      <c r="BS701" s="11"/>
      <c r="BT701" s="11"/>
    </row>
    <row r="702" spans="69:72" x14ac:dyDescent="0.25">
      <c r="BQ702" s="11"/>
      <c r="BR702" s="11"/>
      <c r="BS702" s="11"/>
      <c r="BT702" s="11"/>
    </row>
    <row r="703" spans="69:72" x14ac:dyDescent="0.25">
      <c r="BQ703" s="11"/>
      <c r="BR703" s="11"/>
      <c r="BS703" s="11"/>
      <c r="BT703" s="11"/>
    </row>
    <row r="704" spans="69:72" x14ac:dyDescent="0.25">
      <c r="BQ704" s="11"/>
      <c r="BR704" s="11"/>
      <c r="BS704" s="11"/>
      <c r="BT704" s="11"/>
    </row>
    <row r="705" spans="69:72" x14ac:dyDescent="0.25">
      <c r="BQ705" s="11"/>
      <c r="BR705" s="11"/>
      <c r="BS705" s="11"/>
      <c r="BT705" s="11"/>
    </row>
    <row r="706" spans="69:72" x14ac:dyDescent="0.25">
      <c r="BQ706" s="11"/>
      <c r="BR706" s="11"/>
      <c r="BS706" s="11"/>
      <c r="BT706" s="11"/>
    </row>
    <row r="707" spans="69:72" x14ac:dyDescent="0.25">
      <c r="BQ707" s="11"/>
      <c r="BR707" s="11"/>
      <c r="BS707" s="11"/>
      <c r="BT707" s="11"/>
    </row>
    <row r="708" spans="69:72" x14ac:dyDescent="0.25">
      <c r="BQ708" s="11"/>
      <c r="BR708" s="11"/>
      <c r="BS708" s="11"/>
      <c r="BT708" s="11"/>
    </row>
    <row r="709" spans="69:72" x14ac:dyDescent="0.25">
      <c r="BQ709" s="11"/>
      <c r="BR709" s="11"/>
      <c r="BS709" s="11"/>
      <c r="BT709" s="11"/>
    </row>
    <row r="710" spans="69:72" x14ac:dyDescent="0.25">
      <c r="BQ710" s="11"/>
      <c r="BR710" s="11"/>
      <c r="BS710" s="11"/>
      <c r="BT710" s="11"/>
    </row>
    <row r="711" spans="69:72" x14ac:dyDescent="0.25">
      <c r="BQ711" s="11"/>
      <c r="BR711" s="11"/>
      <c r="BS711" s="11"/>
      <c r="BT711" s="11"/>
    </row>
    <row r="712" spans="69:72" x14ac:dyDescent="0.25">
      <c r="BQ712" s="11"/>
      <c r="BR712" s="11"/>
      <c r="BS712" s="11"/>
      <c r="BT712" s="11"/>
    </row>
    <row r="713" spans="69:72" x14ac:dyDescent="0.25">
      <c r="BQ713" s="11"/>
      <c r="BR713" s="11"/>
      <c r="BS713" s="11"/>
      <c r="BT713" s="11"/>
    </row>
    <row r="714" spans="69:72" x14ac:dyDescent="0.25">
      <c r="BQ714" s="11"/>
      <c r="BR714" s="11"/>
      <c r="BS714" s="11"/>
      <c r="BT714" s="11"/>
    </row>
    <row r="715" spans="69:72" x14ac:dyDescent="0.25">
      <c r="BQ715" s="11"/>
      <c r="BR715" s="11"/>
      <c r="BS715" s="11"/>
      <c r="BT715" s="11"/>
    </row>
    <row r="716" spans="69:72" x14ac:dyDescent="0.25">
      <c r="BQ716" s="11"/>
      <c r="BR716" s="11"/>
      <c r="BS716" s="11"/>
      <c r="BT716" s="11"/>
    </row>
    <row r="717" spans="69:72" x14ac:dyDescent="0.25">
      <c r="BQ717" s="11"/>
      <c r="BR717" s="11"/>
      <c r="BS717" s="11"/>
      <c r="BT717" s="11"/>
    </row>
    <row r="718" spans="69:72" x14ac:dyDescent="0.25">
      <c r="BQ718" s="11"/>
      <c r="BR718" s="11"/>
      <c r="BS718" s="11"/>
      <c r="BT718" s="11"/>
    </row>
    <row r="719" spans="69:72" x14ac:dyDescent="0.25">
      <c r="BQ719" s="11"/>
      <c r="BR719" s="11"/>
      <c r="BS719" s="11"/>
      <c r="BT719" s="11"/>
    </row>
    <row r="720" spans="69:72" x14ac:dyDescent="0.25">
      <c r="BQ720" s="11"/>
      <c r="BR720" s="11"/>
      <c r="BS720" s="11"/>
      <c r="BT720" s="11"/>
    </row>
    <row r="721" spans="69:72" x14ac:dyDescent="0.25">
      <c r="BQ721" s="11"/>
      <c r="BR721" s="11"/>
      <c r="BS721" s="11"/>
      <c r="BT721" s="11"/>
    </row>
    <row r="722" spans="69:72" x14ac:dyDescent="0.25">
      <c r="BQ722" s="11"/>
      <c r="BR722" s="11"/>
      <c r="BS722" s="11"/>
      <c r="BT722" s="11"/>
    </row>
    <row r="723" spans="69:72" x14ac:dyDescent="0.25">
      <c r="BQ723" s="11"/>
      <c r="BR723" s="11"/>
      <c r="BS723" s="11"/>
      <c r="BT723" s="11"/>
    </row>
    <row r="724" spans="69:72" x14ac:dyDescent="0.25">
      <c r="BQ724" s="11"/>
      <c r="BR724" s="11"/>
      <c r="BS724" s="11"/>
      <c r="BT724" s="11"/>
    </row>
    <row r="725" spans="69:72" x14ac:dyDescent="0.25">
      <c r="BQ725" s="11"/>
      <c r="BR725" s="11"/>
      <c r="BS725" s="11"/>
      <c r="BT725" s="11"/>
    </row>
    <row r="726" spans="69:72" x14ac:dyDescent="0.25">
      <c r="BQ726" s="11"/>
      <c r="BR726" s="11"/>
      <c r="BS726" s="11"/>
      <c r="BT726" s="11"/>
    </row>
    <row r="727" spans="69:72" x14ac:dyDescent="0.25">
      <c r="BQ727" s="11"/>
      <c r="BR727" s="11"/>
      <c r="BS727" s="11"/>
      <c r="BT727" s="11"/>
    </row>
    <row r="728" spans="69:72" x14ac:dyDescent="0.25">
      <c r="BQ728" s="11"/>
      <c r="BR728" s="11"/>
      <c r="BS728" s="11"/>
      <c r="BT728" s="11"/>
    </row>
    <row r="729" spans="69:72" x14ac:dyDescent="0.25">
      <c r="BQ729" s="11"/>
      <c r="BR729" s="11"/>
      <c r="BS729" s="11"/>
      <c r="BT729" s="11"/>
    </row>
    <row r="730" spans="69:72" x14ac:dyDescent="0.25">
      <c r="BQ730" s="11"/>
      <c r="BR730" s="11"/>
      <c r="BS730" s="11"/>
      <c r="BT730" s="11"/>
    </row>
    <row r="731" spans="69:72" x14ac:dyDescent="0.25">
      <c r="BQ731" s="11"/>
      <c r="BR731" s="11"/>
      <c r="BS731" s="11"/>
      <c r="BT731" s="11"/>
    </row>
    <row r="732" spans="69:72" x14ac:dyDescent="0.25">
      <c r="BQ732" s="11"/>
      <c r="BR732" s="11"/>
      <c r="BS732" s="11"/>
      <c r="BT732" s="11"/>
    </row>
    <row r="733" spans="69:72" x14ac:dyDescent="0.25">
      <c r="BQ733" s="11"/>
      <c r="BR733" s="11"/>
      <c r="BS733" s="11"/>
      <c r="BT733" s="11"/>
    </row>
    <row r="734" spans="69:72" x14ac:dyDescent="0.25">
      <c r="BQ734" s="11"/>
      <c r="BR734" s="11"/>
      <c r="BS734" s="11"/>
      <c r="BT734" s="11"/>
    </row>
    <row r="735" spans="69:72" x14ac:dyDescent="0.25">
      <c r="BQ735" s="11"/>
      <c r="BR735" s="11"/>
      <c r="BS735" s="11"/>
      <c r="BT735" s="11"/>
    </row>
    <row r="736" spans="69:72" x14ac:dyDescent="0.25">
      <c r="BQ736" s="11"/>
      <c r="BR736" s="11"/>
      <c r="BS736" s="11"/>
      <c r="BT736" s="11"/>
    </row>
    <row r="737" spans="69:72" x14ac:dyDescent="0.25">
      <c r="BQ737" s="11"/>
      <c r="BR737" s="11"/>
      <c r="BS737" s="11"/>
      <c r="BT737" s="11"/>
    </row>
    <row r="738" spans="69:72" x14ac:dyDescent="0.25">
      <c r="BQ738" s="11"/>
      <c r="BR738" s="11"/>
      <c r="BS738" s="11"/>
      <c r="BT738" s="11"/>
    </row>
    <row r="739" spans="69:72" x14ac:dyDescent="0.25">
      <c r="BQ739" s="11"/>
      <c r="BR739" s="11"/>
      <c r="BS739" s="11"/>
      <c r="BT739" s="11"/>
    </row>
    <row r="740" spans="69:72" x14ac:dyDescent="0.25">
      <c r="BQ740" s="11"/>
      <c r="BR740" s="11"/>
      <c r="BS740" s="11"/>
      <c r="BT740" s="11"/>
    </row>
    <row r="741" spans="69:72" x14ac:dyDescent="0.25">
      <c r="BQ741" s="11"/>
      <c r="BR741" s="11"/>
      <c r="BS741" s="11"/>
      <c r="BT741" s="11"/>
    </row>
    <row r="742" spans="69:72" x14ac:dyDescent="0.25">
      <c r="BQ742" s="11"/>
      <c r="BR742" s="11"/>
      <c r="BS742" s="11"/>
      <c r="BT742" s="11"/>
    </row>
    <row r="743" spans="69:72" x14ac:dyDescent="0.25">
      <c r="BQ743" s="11"/>
      <c r="BR743" s="11"/>
      <c r="BS743" s="11"/>
      <c r="BT743" s="11"/>
    </row>
    <row r="744" spans="69:72" x14ac:dyDescent="0.25">
      <c r="BQ744" s="11"/>
      <c r="BR744" s="11"/>
      <c r="BS744" s="11"/>
      <c r="BT744" s="11"/>
    </row>
    <row r="745" spans="69:72" x14ac:dyDescent="0.25">
      <c r="BQ745" s="11"/>
      <c r="BR745" s="11"/>
      <c r="BS745" s="11"/>
      <c r="BT745" s="11"/>
    </row>
    <row r="746" spans="69:72" x14ac:dyDescent="0.25">
      <c r="BQ746" s="11"/>
      <c r="BR746" s="11"/>
      <c r="BS746" s="11"/>
      <c r="BT746" s="11"/>
    </row>
    <row r="747" spans="69:72" x14ac:dyDescent="0.25">
      <c r="BQ747" s="11"/>
      <c r="BR747" s="11"/>
      <c r="BS747" s="11"/>
      <c r="BT747" s="11"/>
    </row>
    <row r="748" spans="69:72" x14ac:dyDescent="0.25">
      <c r="BQ748" s="11"/>
      <c r="BR748" s="11"/>
      <c r="BS748" s="11"/>
      <c r="BT748" s="11"/>
    </row>
    <row r="749" spans="69:72" x14ac:dyDescent="0.25">
      <c r="BQ749" s="11"/>
      <c r="BR749" s="11"/>
      <c r="BS749" s="11"/>
      <c r="BT749" s="11"/>
    </row>
    <row r="750" spans="69:72" x14ac:dyDescent="0.25">
      <c r="BQ750" s="11"/>
      <c r="BR750" s="11"/>
      <c r="BS750" s="11"/>
      <c r="BT750" s="11"/>
    </row>
    <row r="751" spans="69:72" x14ac:dyDescent="0.25">
      <c r="BQ751" s="11"/>
      <c r="BR751" s="11"/>
      <c r="BS751" s="11"/>
      <c r="BT751" s="11"/>
    </row>
    <row r="752" spans="69:72" x14ac:dyDescent="0.25">
      <c r="BQ752" s="11"/>
      <c r="BR752" s="11"/>
      <c r="BS752" s="11"/>
      <c r="BT752" s="11"/>
    </row>
    <row r="753" spans="69:72" x14ac:dyDescent="0.25">
      <c r="BQ753" s="11"/>
      <c r="BR753" s="11"/>
      <c r="BS753" s="11"/>
      <c r="BT753" s="11"/>
    </row>
    <row r="754" spans="69:72" x14ac:dyDescent="0.25">
      <c r="BQ754" s="11"/>
      <c r="BR754" s="11"/>
      <c r="BS754" s="11"/>
      <c r="BT754" s="11"/>
    </row>
    <row r="755" spans="69:72" x14ac:dyDescent="0.25">
      <c r="BQ755" s="11"/>
      <c r="BR755" s="11"/>
      <c r="BS755" s="11"/>
      <c r="BT755" s="11"/>
    </row>
    <row r="756" spans="69:72" x14ac:dyDescent="0.25">
      <c r="BQ756" s="11"/>
      <c r="BR756" s="11"/>
      <c r="BS756" s="11"/>
      <c r="BT756" s="11"/>
    </row>
    <row r="757" spans="69:72" x14ac:dyDescent="0.25">
      <c r="BQ757" s="11"/>
      <c r="BR757" s="11"/>
      <c r="BS757" s="11"/>
      <c r="BT757" s="11"/>
    </row>
    <row r="758" spans="69:72" x14ac:dyDescent="0.25">
      <c r="BQ758" s="11"/>
      <c r="BR758" s="11"/>
      <c r="BS758" s="11"/>
      <c r="BT758" s="11"/>
    </row>
    <row r="759" spans="69:72" x14ac:dyDescent="0.25">
      <c r="BQ759" s="11"/>
      <c r="BR759" s="11"/>
      <c r="BS759" s="11"/>
      <c r="BT759" s="11"/>
    </row>
    <row r="760" spans="69:72" x14ac:dyDescent="0.25">
      <c r="BQ760" s="11"/>
      <c r="BR760" s="11"/>
      <c r="BS760" s="11"/>
      <c r="BT760" s="11"/>
    </row>
    <row r="761" spans="69:72" x14ac:dyDescent="0.25">
      <c r="BQ761" s="11"/>
      <c r="BR761" s="11"/>
      <c r="BS761" s="11"/>
      <c r="BT761" s="11"/>
    </row>
    <row r="762" spans="69:72" x14ac:dyDescent="0.25">
      <c r="BQ762" s="11"/>
      <c r="BR762" s="11"/>
      <c r="BS762" s="11"/>
      <c r="BT762" s="11"/>
    </row>
    <row r="763" spans="69:72" x14ac:dyDescent="0.25">
      <c r="BQ763" s="11"/>
      <c r="BR763" s="11"/>
      <c r="BS763" s="11"/>
      <c r="BT763" s="11"/>
    </row>
    <row r="764" spans="69:72" x14ac:dyDescent="0.25">
      <c r="BQ764" s="11"/>
      <c r="BR764" s="11"/>
      <c r="BS764" s="11"/>
      <c r="BT764" s="11"/>
    </row>
    <row r="765" spans="69:72" x14ac:dyDescent="0.25">
      <c r="BQ765" s="11"/>
      <c r="BR765" s="11"/>
      <c r="BS765" s="11"/>
      <c r="BT765" s="11"/>
    </row>
    <row r="766" spans="69:72" x14ac:dyDescent="0.25">
      <c r="BQ766" s="11"/>
      <c r="BR766" s="11"/>
      <c r="BS766" s="11"/>
      <c r="BT766" s="11"/>
    </row>
    <row r="767" spans="69:72" x14ac:dyDescent="0.25">
      <c r="BQ767" s="11"/>
      <c r="BR767" s="11"/>
      <c r="BS767" s="11"/>
      <c r="BT767" s="11"/>
    </row>
    <row r="768" spans="69:72" x14ac:dyDescent="0.25">
      <c r="BQ768" s="11"/>
      <c r="BR768" s="11"/>
      <c r="BS768" s="11"/>
      <c r="BT768" s="11"/>
    </row>
    <row r="769" spans="69:72" x14ac:dyDescent="0.25">
      <c r="BQ769" s="11"/>
      <c r="BR769" s="11"/>
      <c r="BS769" s="11"/>
      <c r="BT769" s="11"/>
    </row>
    <row r="770" spans="69:72" x14ac:dyDescent="0.25">
      <c r="BQ770" s="11"/>
      <c r="BR770" s="11"/>
      <c r="BS770" s="11"/>
      <c r="BT770" s="11"/>
    </row>
    <row r="771" spans="69:72" x14ac:dyDescent="0.25">
      <c r="BQ771" s="11"/>
      <c r="BR771" s="11"/>
      <c r="BS771" s="11"/>
      <c r="BT771" s="11"/>
    </row>
    <row r="772" spans="69:72" x14ac:dyDescent="0.25">
      <c r="BQ772" s="11"/>
      <c r="BR772" s="11"/>
      <c r="BS772" s="11"/>
      <c r="BT772" s="11"/>
    </row>
    <row r="773" spans="69:72" x14ac:dyDescent="0.25">
      <c r="BQ773" s="11"/>
      <c r="BR773" s="11"/>
      <c r="BS773" s="11"/>
      <c r="BT773" s="11"/>
    </row>
    <row r="774" spans="69:72" x14ac:dyDescent="0.25">
      <c r="BQ774" s="11"/>
      <c r="BR774" s="11"/>
      <c r="BS774" s="11"/>
      <c r="BT774" s="11"/>
    </row>
    <row r="775" spans="69:72" x14ac:dyDescent="0.25">
      <c r="BQ775" s="11"/>
      <c r="BR775" s="11"/>
      <c r="BS775" s="11"/>
      <c r="BT775" s="11"/>
    </row>
    <row r="776" spans="69:72" x14ac:dyDescent="0.25">
      <c r="BQ776" s="11"/>
      <c r="BR776" s="11"/>
      <c r="BS776" s="11"/>
      <c r="BT776" s="11"/>
    </row>
    <row r="777" spans="69:72" x14ac:dyDescent="0.25">
      <c r="BQ777" s="11"/>
      <c r="BR777" s="11"/>
      <c r="BS777" s="11"/>
      <c r="BT777" s="11"/>
    </row>
    <row r="778" spans="69:72" x14ac:dyDescent="0.25">
      <c r="BQ778" s="11"/>
      <c r="BR778" s="11"/>
      <c r="BS778" s="11"/>
      <c r="BT778" s="11"/>
    </row>
    <row r="779" spans="69:72" x14ac:dyDescent="0.25">
      <c r="BQ779" s="11"/>
      <c r="BR779" s="11"/>
      <c r="BS779" s="11"/>
      <c r="BT779" s="11"/>
    </row>
    <row r="780" spans="69:72" x14ac:dyDescent="0.25">
      <c r="BQ780" s="11"/>
      <c r="BR780" s="11"/>
      <c r="BS780" s="11"/>
      <c r="BT780" s="11"/>
    </row>
    <row r="781" spans="69:72" x14ac:dyDescent="0.25">
      <c r="BQ781" s="11"/>
      <c r="BR781" s="11"/>
      <c r="BS781" s="11"/>
      <c r="BT781" s="11"/>
    </row>
    <row r="782" spans="69:72" x14ac:dyDescent="0.25">
      <c r="BQ782" s="11"/>
      <c r="BR782" s="11"/>
      <c r="BS782" s="11"/>
      <c r="BT782" s="11"/>
    </row>
    <row r="783" spans="69:72" x14ac:dyDescent="0.25">
      <c r="BQ783" s="11"/>
      <c r="BR783" s="11"/>
      <c r="BS783" s="11"/>
      <c r="BT783" s="11"/>
    </row>
    <row r="784" spans="69:72" x14ac:dyDescent="0.25">
      <c r="BQ784" s="11"/>
      <c r="BR784" s="11"/>
      <c r="BS784" s="11"/>
      <c r="BT784" s="11"/>
    </row>
    <row r="785" spans="69:72" x14ac:dyDescent="0.25">
      <c r="BQ785" s="11"/>
      <c r="BR785" s="11"/>
      <c r="BS785" s="11"/>
      <c r="BT785" s="11"/>
    </row>
    <row r="786" spans="69:72" x14ac:dyDescent="0.25">
      <c r="BQ786" s="11"/>
      <c r="BR786" s="11"/>
      <c r="BS786" s="11"/>
      <c r="BT786" s="11"/>
    </row>
    <row r="787" spans="69:72" x14ac:dyDescent="0.25">
      <c r="BQ787" s="11"/>
      <c r="BR787" s="11"/>
      <c r="BS787" s="11"/>
      <c r="BT787" s="11"/>
    </row>
    <row r="788" spans="69:72" x14ac:dyDescent="0.25">
      <c r="BQ788" s="11"/>
      <c r="BR788" s="11"/>
      <c r="BS788" s="11"/>
      <c r="BT788" s="11"/>
    </row>
    <row r="789" spans="69:72" x14ac:dyDescent="0.25">
      <c r="BQ789" s="11"/>
      <c r="BR789" s="11"/>
      <c r="BS789" s="11"/>
      <c r="BT789" s="11"/>
    </row>
    <row r="790" spans="69:72" x14ac:dyDescent="0.25">
      <c r="BQ790" s="11"/>
      <c r="BR790" s="11"/>
      <c r="BS790" s="11"/>
      <c r="BT790" s="11"/>
    </row>
    <row r="791" spans="69:72" x14ac:dyDescent="0.25">
      <c r="BQ791" s="11"/>
      <c r="BR791" s="11"/>
      <c r="BS791" s="11"/>
      <c r="BT791" s="11"/>
    </row>
    <row r="792" spans="69:72" x14ac:dyDescent="0.25">
      <c r="BQ792" s="11"/>
      <c r="BR792" s="11"/>
      <c r="BS792" s="11"/>
      <c r="BT792" s="11"/>
    </row>
    <row r="793" spans="69:72" x14ac:dyDescent="0.25">
      <c r="BQ793" s="11"/>
      <c r="BR793" s="11"/>
      <c r="BS793" s="11"/>
      <c r="BT793" s="11"/>
    </row>
    <row r="794" spans="69:72" x14ac:dyDescent="0.25">
      <c r="BQ794" s="11"/>
      <c r="BR794" s="11"/>
      <c r="BS794" s="11"/>
      <c r="BT794" s="11"/>
    </row>
    <row r="795" spans="69:72" x14ac:dyDescent="0.25">
      <c r="BQ795" s="11"/>
      <c r="BR795" s="11"/>
      <c r="BS795" s="11"/>
      <c r="BT795" s="11"/>
    </row>
    <row r="796" spans="69:72" x14ac:dyDescent="0.25">
      <c r="BQ796" s="11"/>
      <c r="BR796" s="11"/>
      <c r="BS796" s="11"/>
      <c r="BT796" s="11"/>
    </row>
    <row r="797" spans="69:72" x14ac:dyDescent="0.25">
      <c r="BQ797" s="11"/>
      <c r="BR797" s="11"/>
      <c r="BS797" s="11"/>
      <c r="BT797" s="11"/>
    </row>
    <row r="798" spans="69:72" x14ac:dyDescent="0.25">
      <c r="BQ798" s="11"/>
      <c r="BR798" s="11"/>
      <c r="BS798" s="11"/>
      <c r="BT798" s="11"/>
    </row>
    <row r="799" spans="69:72" x14ac:dyDescent="0.25">
      <c r="BQ799" s="11"/>
      <c r="BR799" s="11"/>
      <c r="BS799" s="11"/>
      <c r="BT799" s="11"/>
    </row>
    <row r="800" spans="69:72" x14ac:dyDescent="0.25">
      <c r="BQ800" s="11"/>
      <c r="BR800" s="11"/>
      <c r="BS800" s="11"/>
      <c r="BT800" s="11"/>
    </row>
    <row r="801" spans="69:72" x14ac:dyDescent="0.25">
      <c r="BQ801" s="11"/>
      <c r="BR801" s="11"/>
      <c r="BS801" s="11"/>
      <c r="BT801" s="11"/>
    </row>
    <row r="802" spans="69:72" x14ac:dyDescent="0.25">
      <c r="BQ802" s="11"/>
      <c r="BR802" s="11"/>
      <c r="BS802" s="11"/>
      <c r="BT802" s="11"/>
    </row>
    <row r="803" spans="69:72" x14ac:dyDescent="0.25">
      <c r="BQ803" s="11"/>
      <c r="BR803" s="11"/>
      <c r="BS803" s="11"/>
      <c r="BT803" s="11"/>
    </row>
    <row r="804" spans="69:72" x14ac:dyDescent="0.25">
      <c r="BQ804" s="11"/>
      <c r="BR804" s="11"/>
      <c r="BS804" s="11"/>
      <c r="BT804" s="11"/>
    </row>
    <row r="805" spans="69:72" x14ac:dyDescent="0.25">
      <c r="BQ805" s="11"/>
      <c r="BR805" s="11"/>
      <c r="BS805" s="11"/>
      <c r="BT805" s="11"/>
    </row>
    <row r="806" spans="69:72" x14ac:dyDescent="0.25">
      <c r="BQ806" s="11"/>
      <c r="BR806" s="11"/>
      <c r="BS806" s="11"/>
      <c r="BT806" s="11"/>
    </row>
    <row r="807" spans="69:72" x14ac:dyDescent="0.25">
      <c r="BQ807" s="11"/>
      <c r="BR807" s="11"/>
      <c r="BS807" s="11"/>
      <c r="BT807" s="11"/>
    </row>
    <row r="808" spans="69:72" x14ac:dyDescent="0.25">
      <c r="BQ808" s="11"/>
      <c r="BR808" s="11"/>
      <c r="BS808" s="11"/>
      <c r="BT808" s="11"/>
    </row>
    <row r="809" spans="69:72" x14ac:dyDescent="0.25">
      <c r="BQ809" s="11"/>
      <c r="BR809" s="11"/>
      <c r="BS809" s="11"/>
      <c r="BT809" s="11"/>
    </row>
    <row r="810" spans="69:72" x14ac:dyDescent="0.25">
      <c r="BQ810" s="11"/>
      <c r="BR810" s="11"/>
      <c r="BS810" s="11"/>
      <c r="BT810" s="11"/>
    </row>
    <row r="811" spans="69:72" x14ac:dyDescent="0.25">
      <c r="BQ811" s="11"/>
      <c r="BR811" s="11"/>
      <c r="BS811" s="11"/>
      <c r="BT811" s="11"/>
    </row>
    <row r="812" spans="69:72" x14ac:dyDescent="0.25">
      <c r="BQ812" s="11"/>
      <c r="BR812" s="11"/>
      <c r="BS812" s="11"/>
      <c r="BT812" s="11"/>
    </row>
    <row r="813" spans="69:72" x14ac:dyDescent="0.25">
      <c r="BQ813" s="11"/>
      <c r="BR813" s="11"/>
      <c r="BS813" s="11"/>
      <c r="BT813" s="11"/>
    </row>
    <row r="814" spans="69:72" x14ac:dyDescent="0.25">
      <c r="BQ814" s="11"/>
      <c r="BR814" s="11"/>
      <c r="BS814" s="11"/>
      <c r="BT814" s="11"/>
    </row>
    <row r="815" spans="69:72" x14ac:dyDescent="0.25">
      <c r="BQ815" s="11"/>
      <c r="BR815" s="11"/>
      <c r="BS815" s="11"/>
      <c r="BT815" s="11"/>
    </row>
    <row r="816" spans="69:72" x14ac:dyDescent="0.25">
      <c r="BQ816" s="11"/>
      <c r="BR816" s="11"/>
      <c r="BS816" s="11"/>
      <c r="BT816" s="11"/>
    </row>
    <row r="817" spans="69:72" x14ac:dyDescent="0.25">
      <c r="BQ817" s="11"/>
      <c r="BR817" s="11"/>
      <c r="BS817" s="11"/>
      <c r="BT817" s="11"/>
    </row>
    <row r="818" spans="69:72" x14ac:dyDescent="0.25">
      <c r="BQ818" s="11"/>
      <c r="BR818" s="11"/>
      <c r="BS818" s="11"/>
      <c r="BT818" s="11"/>
    </row>
    <row r="819" spans="69:72" x14ac:dyDescent="0.25">
      <c r="BQ819" s="11"/>
      <c r="BR819" s="11"/>
      <c r="BS819" s="11"/>
      <c r="BT819" s="11"/>
    </row>
    <row r="820" spans="69:72" x14ac:dyDescent="0.25">
      <c r="BQ820" s="11"/>
      <c r="BR820" s="11"/>
      <c r="BS820" s="11"/>
      <c r="BT820" s="11"/>
    </row>
    <row r="821" spans="69:72" x14ac:dyDescent="0.25">
      <c r="BQ821" s="11"/>
      <c r="BR821" s="11"/>
      <c r="BS821" s="11"/>
      <c r="BT821" s="11"/>
    </row>
    <row r="822" spans="69:72" x14ac:dyDescent="0.25">
      <c r="BQ822" s="11"/>
      <c r="BR822" s="11"/>
      <c r="BS822" s="11"/>
      <c r="BT822" s="11"/>
    </row>
    <row r="823" spans="69:72" x14ac:dyDescent="0.25">
      <c r="BQ823" s="11"/>
      <c r="BR823" s="11"/>
      <c r="BS823" s="11"/>
      <c r="BT823" s="11"/>
    </row>
    <row r="824" spans="69:72" x14ac:dyDescent="0.25">
      <c r="BQ824" s="11"/>
      <c r="BR824" s="11"/>
      <c r="BS824" s="11"/>
      <c r="BT824" s="11"/>
    </row>
    <row r="825" spans="69:72" x14ac:dyDescent="0.25">
      <c r="BQ825" s="11"/>
      <c r="BR825" s="11"/>
      <c r="BS825" s="11"/>
      <c r="BT825" s="11"/>
    </row>
    <row r="826" spans="69:72" x14ac:dyDescent="0.25">
      <c r="BQ826" s="11"/>
      <c r="BR826" s="11"/>
      <c r="BS826" s="11"/>
      <c r="BT826" s="11"/>
    </row>
    <row r="827" spans="69:72" x14ac:dyDescent="0.25">
      <c r="BQ827" s="11"/>
      <c r="BR827" s="11"/>
      <c r="BS827" s="11"/>
      <c r="BT827" s="11"/>
    </row>
    <row r="828" spans="69:72" x14ac:dyDescent="0.25">
      <c r="BQ828" s="11"/>
      <c r="BR828" s="11"/>
      <c r="BS828" s="11"/>
      <c r="BT828" s="11"/>
    </row>
    <row r="829" spans="69:72" x14ac:dyDescent="0.25">
      <c r="BQ829" s="11"/>
      <c r="BR829" s="11"/>
      <c r="BS829" s="11"/>
      <c r="BT829" s="11"/>
    </row>
    <row r="830" spans="69:72" x14ac:dyDescent="0.25">
      <c r="BQ830" s="11"/>
      <c r="BR830" s="11"/>
      <c r="BS830" s="11"/>
      <c r="BT830" s="11"/>
    </row>
    <row r="831" spans="69:72" x14ac:dyDescent="0.25">
      <c r="BQ831" s="11"/>
      <c r="BR831" s="11"/>
      <c r="BS831" s="11"/>
      <c r="BT831" s="11"/>
    </row>
    <row r="832" spans="69:72" x14ac:dyDescent="0.25">
      <c r="BQ832" s="11"/>
      <c r="BR832" s="11"/>
      <c r="BS832" s="11"/>
      <c r="BT832" s="11"/>
    </row>
    <row r="833" spans="69:72" x14ac:dyDescent="0.25">
      <c r="BQ833" s="11"/>
      <c r="BR833" s="11"/>
      <c r="BS833" s="11"/>
      <c r="BT833" s="11"/>
    </row>
    <row r="834" spans="69:72" x14ac:dyDescent="0.25">
      <c r="BQ834" s="11"/>
      <c r="BR834" s="11"/>
      <c r="BS834" s="11"/>
      <c r="BT834" s="11"/>
    </row>
    <row r="835" spans="69:72" x14ac:dyDescent="0.25">
      <c r="BQ835" s="11"/>
      <c r="BR835" s="11"/>
      <c r="BS835" s="11"/>
      <c r="BT835" s="11"/>
    </row>
    <row r="836" spans="69:72" x14ac:dyDescent="0.25">
      <c r="BQ836" s="11"/>
      <c r="BR836" s="11"/>
      <c r="BS836" s="11"/>
      <c r="BT836" s="11"/>
    </row>
    <row r="837" spans="69:72" x14ac:dyDescent="0.25">
      <c r="BQ837" s="11"/>
      <c r="BR837" s="11"/>
      <c r="BS837" s="11"/>
      <c r="BT837" s="11"/>
    </row>
    <row r="838" spans="69:72" x14ac:dyDescent="0.25">
      <c r="BQ838" s="11"/>
      <c r="BR838" s="11"/>
      <c r="BS838" s="11"/>
      <c r="BT838" s="11"/>
    </row>
    <row r="839" spans="69:72" x14ac:dyDescent="0.25">
      <c r="BQ839" s="11"/>
      <c r="BR839" s="11"/>
      <c r="BS839" s="11"/>
      <c r="BT839" s="11"/>
    </row>
    <row r="840" spans="69:72" x14ac:dyDescent="0.25">
      <c r="BQ840" s="11"/>
      <c r="BR840" s="11"/>
      <c r="BS840" s="11"/>
      <c r="BT840" s="11"/>
    </row>
    <row r="841" spans="69:72" x14ac:dyDescent="0.25">
      <c r="BQ841" s="11"/>
      <c r="BR841" s="11"/>
      <c r="BS841" s="11"/>
      <c r="BT841" s="11"/>
    </row>
    <row r="842" spans="69:72" x14ac:dyDescent="0.25">
      <c r="BQ842" s="11"/>
      <c r="BR842" s="11"/>
      <c r="BS842" s="11"/>
      <c r="BT842" s="11"/>
    </row>
    <row r="843" spans="69:72" x14ac:dyDescent="0.25">
      <c r="BQ843" s="11"/>
      <c r="BR843" s="11"/>
      <c r="BS843" s="11"/>
      <c r="BT843" s="11"/>
    </row>
    <row r="844" spans="69:72" x14ac:dyDescent="0.25">
      <c r="BQ844" s="11"/>
      <c r="BR844" s="11"/>
      <c r="BS844" s="11"/>
      <c r="BT844" s="11"/>
    </row>
    <row r="845" spans="69:72" x14ac:dyDescent="0.25">
      <c r="BQ845" s="11"/>
      <c r="BR845" s="11"/>
      <c r="BS845" s="11"/>
      <c r="BT845" s="11"/>
    </row>
    <row r="846" spans="69:72" x14ac:dyDescent="0.25">
      <c r="BQ846" s="11"/>
      <c r="BR846" s="11"/>
      <c r="BS846" s="11"/>
      <c r="BT846" s="11"/>
    </row>
    <row r="847" spans="69:72" x14ac:dyDescent="0.25">
      <c r="BQ847" s="11"/>
      <c r="BR847" s="11"/>
      <c r="BS847" s="11"/>
      <c r="BT847" s="11"/>
    </row>
    <row r="848" spans="69:72" x14ac:dyDescent="0.25">
      <c r="BQ848" s="11"/>
      <c r="BR848" s="11"/>
      <c r="BS848" s="11"/>
      <c r="BT848" s="11"/>
    </row>
    <row r="849" spans="69:72" x14ac:dyDescent="0.25">
      <c r="BQ849" s="11"/>
      <c r="BR849" s="11"/>
      <c r="BS849" s="11"/>
      <c r="BT849" s="11"/>
    </row>
    <row r="850" spans="69:72" x14ac:dyDescent="0.25">
      <c r="BQ850" s="11"/>
      <c r="BR850" s="11"/>
      <c r="BS850" s="11"/>
      <c r="BT850" s="11"/>
    </row>
    <row r="851" spans="69:72" x14ac:dyDescent="0.25">
      <c r="BQ851" s="11"/>
      <c r="BR851" s="11"/>
      <c r="BS851" s="11"/>
      <c r="BT851" s="11"/>
    </row>
    <row r="852" spans="69:72" x14ac:dyDescent="0.25">
      <c r="BQ852" s="11"/>
      <c r="BR852" s="11"/>
      <c r="BS852" s="11"/>
      <c r="BT852" s="11"/>
    </row>
    <row r="853" spans="69:72" x14ac:dyDescent="0.25">
      <c r="BQ853" s="11"/>
      <c r="BR853" s="11"/>
      <c r="BS853" s="11"/>
      <c r="BT853" s="11"/>
    </row>
    <row r="854" spans="69:72" x14ac:dyDescent="0.25">
      <c r="BQ854" s="11"/>
      <c r="BR854" s="11"/>
      <c r="BS854" s="11"/>
      <c r="BT854" s="11"/>
    </row>
    <row r="855" spans="69:72" x14ac:dyDescent="0.25">
      <c r="BQ855" s="11"/>
      <c r="BR855" s="11"/>
      <c r="BS855" s="11"/>
      <c r="BT855" s="11"/>
    </row>
    <row r="856" spans="69:72" x14ac:dyDescent="0.25">
      <c r="BQ856" s="11"/>
      <c r="BR856" s="11"/>
      <c r="BS856" s="11"/>
      <c r="BT856" s="11"/>
    </row>
    <row r="857" spans="69:72" x14ac:dyDescent="0.25">
      <c r="BQ857" s="11"/>
      <c r="BR857" s="11"/>
      <c r="BS857" s="11"/>
      <c r="BT857" s="11"/>
    </row>
    <row r="858" spans="69:72" x14ac:dyDescent="0.25">
      <c r="BQ858" s="11"/>
      <c r="BR858" s="11"/>
      <c r="BS858" s="11"/>
      <c r="BT858" s="11"/>
    </row>
    <row r="859" spans="69:72" x14ac:dyDescent="0.25">
      <c r="BQ859" s="11"/>
      <c r="BR859" s="11"/>
      <c r="BS859" s="11"/>
      <c r="BT859" s="11"/>
    </row>
    <row r="860" spans="69:72" x14ac:dyDescent="0.25">
      <c r="BQ860" s="11"/>
      <c r="BR860" s="11"/>
      <c r="BS860" s="11"/>
      <c r="BT860" s="11"/>
    </row>
    <row r="861" spans="69:72" x14ac:dyDescent="0.25">
      <c r="BQ861" s="11"/>
      <c r="BR861" s="11"/>
      <c r="BS861" s="11"/>
      <c r="BT861" s="11"/>
    </row>
    <row r="862" spans="69:72" x14ac:dyDescent="0.25">
      <c r="BQ862" s="11"/>
      <c r="BR862" s="11"/>
      <c r="BS862" s="11"/>
      <c r="BT862" s="11"/>
    </row>
    <row r="863" spans="69:72" x14ac:dyDescent="0.25">
      <c r="BQ863" s="11"/>
      <c r="BR863" s="11"/>
      <c r="BS863" s="11"/>
      <c r="BT863" s="11"/>
    </row>
    <row r="864" spans="69:72" x14ac:dyDescent="0.25">
      <c r="BQ864" s="11"/>
      <c r="BR864" s="11"/>
      <c r="BS864" s="11"/>
      <c r="BT864" s="11"/>
    </row>
    <row r="865" spans="69:72" x14ac:dyDescent="0.25">
      <c r="BQ865" s="11"/>
      <c r="BR865" s="11"/>
      <c r="BS865" s="11"/>
      <c r="BT865" s="11"/>
    </row>
    <row r="866" spans="69:72" x14ac:dyDescent="0.25">
      <c r="BQ866" s="11"/>
      <c r="BR866" s="11"/>
      <c r="BS866" s="11"/>
      <c r="BT866" s="11"/>
    </row>
    <row r="867" spans="69:72" x14ac:dyDescent="0.25">
      <c r="BQ867" s="11"/>
      <c r="BR867" s="11"/>
      <c r="BS867" s="11"/>
      <c r="BT867" s="11"/>
    </row>
    <row r="868" spans="69:72" x14ac:dyDescent="0.25">
      <c r="BQ868" s="11"/>
      <c r="BR868" s="11"/>
      <c r="BS868" s="11"/>
      <c r="BT868" s="11"/>
    </row>
    <row r="869" spans="69:72" x14ac:dyDescent="0.25">
      <c r="BQ869" s="11"/>
      <c r="BR869" s="11"/>
      <c r="BS869" s="11"/>
      <c r="BT869" s="11"/>
    </row>
    <row r="870" spans="69:72" x14ac:dyDescent="0.25">
      <c r="BQ870" s="11"/>
      <c r="BR870" s="11"/>
      <c r="BS870" s="11"/>
      <c r="BT870" s="11"/>
    </row>
    <row r="871" spans="69:72" x14ac:dyDescent="0.25">
      <c r="BQ871" s="11"/>
      <c r="BR871" s="11"/>
      <c r="BS871" s="11"/>
      <c r="BT871" s="11"/>
    </row>
    <row r="872" spans="69:72" x14ac:dyDescent="0.25">
      <c r="BQ872" s="11"/>
      <c r="BR872" s="11"/>
      <c r="BS872" s="11"/>
      <c r="BT872" s="11"/>
    </row>
    <row r="873" spans="69:72" x14ac:dyDescent="0.25">
      <c r="BQ873" s="11"/>
      <c r="BR873" s="11"/>
      <c r="BS873" s="11"/>
      <c r="BT873" s="11"/>
    </row>
    <row r="874" spans="69:72" x14ac:dyDescent="0.25">
      <c r="BQ874" s="11"/>
      <c r="BR874" s="11"/>
      <c r="BS874" s="11"/>
      <c r="BT874" s="11"/>
    </row>
    <row r="875" spans="69:72" x14ac:dyDescent="0.25">
      <c r="BQ875" s="11"/>
      <c r="BR875" s="11"/>
      <c r="BS875" s="11"/>
      <c r="BT875" s="11"/>
    </row>
    <row r="876" spans="69:72" x14ac:dyDescent="0.25">
      <c r="BQ876" s="11"/>
      <c r="BR876" s="11"/>
      <c r="BS876" s="11"/>
      <c r="BT876" s="11"/>
    </row>
    <row r="877" spans="69:72" x14ac:dyDescent="0.25">
      <c r="BQ877" s="11"/>
      <c r="BR877" s="11"/>
      <c r="BS877" s="11"/>
      <c r="BT877" s="11"/>
    </row>
    <row r="878" spans="69:72" x14ac:dyDescent="0.25">
      <c r="BQ878" s="11"/>
      <c r="BR878" s="11"/>
      <c r="BS878" s="11"/>
      <c r="BT878" s="11"/>
    </row>
    <row r="879" spans="69:72" x14ac:dyDescent="0.25">
      <c r="BQ879" s="11"/>
      <c r="BR879" s="11"/>
      <c r="BS879" s="11"/>
      <c r="BT879" s="11"/>
    </row>
    <row r="880" spans="69:72" x14ac:dyDescent="0.25">
      <c r="BQ880" s="11"/>
      <c r="BR880" s="11"/>
      <c r="BS880" s="11"/>
      <c r="BT880" s="11"/>
    </row>
    <row r="881" spans="69:72" x14ac:dyDescent="0.25">
      <c r="BQ881" s="11"/>
      <c r="BR881" s="11"/>
      <c r="BS881" s="11"/>
      <c r="BT881" s="11"/>
    </row>
    <row r="882" spans="69:72" x14ac:dyDescent="0.25">
      <c r="BQ882" s="11"/>
      <c r="BR882" s="11"/>
      <c r="BS882" s="11"/>
      <c r="BT882" s="11"/>
    </row>
    <row r="883" spans="69:72" x14ac:dyDescent="0.25">
      <c r="BQ883" s="11"/>
      <c r="BR883" s="11"/>
      <c r="BS883" s="11"/>
      <c r="BT883" s="11"/>
    </row>
    <row r="884" spans="69:72" x14ac:dyDescent="0.25">
      <c r="BQ884" s="11"/>
      <c r="BR884" s="11"/>
      <c r="BS884" s="11"/>
      <c r="BT884" s="11"/>
    </row>
    <row r="885" spans="69:72" x14ac:dyDescent="0.25">
      <c r="BQ885" s="11"/>
      <c r="BR885" s="11"/>
      <c r="BS885" s="11"/>
      <c r="BT885" s="11"/>
    </row>
    <row r="886" spans="69:72" x14ac:dyDescent="0.25">
      <c r="BQ886" s="11"/>
      <c r="BR886" s="11"/>
      <c r="BS886" s="11"/>
      <c r="BT886" s="11"/>
    </row>
    <row r="887" spans="69:72" x14ac:dyDescent="0.25">
      <c r="BQ887" s="11"/>
      <c r="BR887" s="11"/>
      <c r="BS887" s="11"/>
      <c r="BT887" s="11"/>
    </row>
    <row r="888" spans="69:72" x14ac:dyDescent="0.25">
      <c r="BQ888" s="11"/>
      <c r="BR888" s="11"/>
      <c r="BS888" s="11"/>
      <c r="BT888" s="11"/>
    </row>
    <row r="889" spans="69:72" x14ac:dyDescent="0.25">
      <c r="BQ889" s="11"/>
      <c r="BR889" s="11"/>
      <c r="BS889" s="11"/>
      <c r="BT889" s="11"/>
    </row>
    <row r="890" spans="69:72" x14ac:dyDescent="0.25">
      <c r="BQ890" s="11"/>
      <c r="BR890" s="11"/>
      <c r="BS890" s="11"/>
      <c r="BT890" s="11"/>
    </row>
    <row r="891" spans="69:72" x14ac:dyDescent="0.25">
      <c r="BQ891" s="11"/>
      <c r="BR891" s="11"/>
      <c r="BS891" s="11"/>
      <c r="BT891" s="11"/>
    </row>
    <row r="892" spans="69:72" x14ac:dyDescent="0.25">
      <c r="BQ892" s="11"/>
      <c r="BR892" s="11"/>
      <c r="BS892" s="11"/>
      <c r="BT892" s="11"/>
    </row>
    <row r="893" spans="69:72" x14ac:dyDescent="0.25">
      <c r="BQ893" s="11"/>
      <c r="BR893" s="11"/>
      <c r="BS893" s="11"/>
      <c r="BT893" s="11"/>
    </row>
    <row r="894" spans="69:72" x14ac:dyDescent="0.25">
      <c r="BQ894" s="11"/>
      <c r="BR894" s="11"/>
      <c r="BS894" s="11"/>
      <c r="BT894" s="11"/>
    </row>
    <row r="895" spans="69:72" x14ac:dyDescent="0.25">
      <c r="BQ895" s="11"/>
      <c r="BR895" s="11"/>
      <c r="BS895" s="11"/>
      <c r="BT895" s="11"/>
    </row>
    <row r="896" spans="69:72" x14ac:dyDescent="0.25">
      <c r="BQ896" s="11"/>
      <c r="BR896" s="11"/>
      <c r="BS896" s="11"/>
      <c r="BT896" s="11"/>
    </row>
    <row r="897" spans="69:72" x14ac:dyDescent="0.25">
      <c r="BQ897" s="11"/>
      <c r="BR897" s="11"/>
      <c r="BS897" s="11"/>
      <c r="BT897" s="11"/>
    </row>
    <row r="898" spans="69:72" x14ac:dyDescent="0.25">
      <c r="BQ898" s="11"/>
      <c r="BR898" s="11"/>
      <c r="BS898" s="11"/>
      <c r="BT898" s="11"/>
    </row>
    <row r="899" spans="69:72" x14ac:dyDescent="0.25">
      <c r="BQ899" s="11"/>
      <c r="BR899" s="11"/>
      <c r="BS899" s="11"/>
      <c r="BT899" s="11"/>
    </row>
    <row r="900" spans="69:72" x14ac:dyDescent="0.25">
      <c r="BQ900" s="11"/>
      <c r="BR900" s="11"/>
      <c r="BS900" s="11"/>
      <c r="BT900" s="11"/>
    </row>
    <row r="901" spans="69:72" x14ac:dyDescent="0.25">
      <c r="BQ901" s="11"/>
      <c r="BR901" s="11"/>
      <c r="BS901" s="11"/>
      <c r="BT901" s="11"/>
    </row>
    <row r="902" spans="69:72" x14ac:dyDescent="0.25">
      <c r="BQ902" s="11"/>
      <c r="BR902" s="11"/>
      <c r="BS902" s="11"/>
      <c r="BT902" s="11"/>
    </row>
    <row r="903" spans="69:72" x14ac:dyDescent="0.25">
      <c r="BQ903" s="11"/>
      <c r="BR903" s="11"/>
      <c r="BS903" s="11"/>
      <c r="BT903" s="11"/>
    </row>
    <row r="904" spans="69:72" x14ac:dyDescent="0.25">
      <c r="BQ904" s="11"/>
      <c r="BR904" s="11"/>
      <c r="BS904" s="11"/>
      <c r="BT904" s="11"/>
    </row>
    <row r="905" spans="69:72" x14ac:dyDescent="0.25">
      <c r="BQ905" s="11"/>
      <c r="BR905" s="11"/>
      <c r="BS905" s="11"/>
      <c r="BT905" s="11"/>
    </row>
    <row r="906" spans="69:72" x14ac:dyDescent="0.25">
      <c r="BQ906" s="11"/>
      <c r="BR906" s="11"/>
      <c r="BS906" s="11"/>
      <c r="BT906" s="11"/>
    </row>
    <row r="907" spans="69:72" x14ac:dyDescent="0.25">
      <c r="BQ907" s="11"/>
      <c r="BR907" s="11"/>
      <c r="BS907" s="11"/>
      <c r="BT907" s="11"/>
    </row>
    <row r="908" spans="69:72" x14ac:dyDescent="0.25">
      <c r="BQ908" s="11"/>
      <c r="BR908" s="11"/>
      <c r="BS908" s="11"/>
      <c r="BT908" s="11"/>
    </row>
    <row r="909" spans="69:72" x14ac:dyDescent="0.25">
      <c r="BQ909" s="11"/>
      <c r="BR909" s="11"/>
      <c r="BS909" s="11"/>
      <c r="BT909" s="11"/>
    </row>
    <row r="910" spans="69:72" x14ac:dyDescent="0.25">
      <c r="BQ910" s="11"/>
      <c r="BR910" s="11"/>
      <c r="BS910" s="11"/>
      <c r="BT910" s="11"/>
    </row>
    <row r="911" spans="69:72" x14ac:dyDescent="0.25">
      <c r="BQ911" s="11"/>
      <c r="BR911" s="11"/>
      <c r="BS911" s="11"/>
      <c r="BT911" s="11"/>
    </row>
    <row r="912" spans="69:72" x14ac:dyDescent="0.25">
      <c r="BQ912" s="11"/>
      <c r="BR912" s="11"/>
      <c r="BS912" s="11"/>
      <c r="BT912" s="11"/>
    </row>
    <row r="913" spans="69:72" x14ac:dyDescent="0.25">
      <c r="BQ913" s="11"/>
      <c r="BR913" s="11"/>
      <c r="BS913" s="11"/>
      <c r="BT913" s="11"/>
    </row>
    <row r="914" spans="69:72" x14ac:dyDescent="0.25">
      <c r="BQ914" s="11"/>
      <c r="BR914" s="11"/>
      <c r="BS914" s="11"/>
      <c r="BT914" s="11"/>
    </row>
    <row r="915" spans="69:72" x14ac:dyDescent="0.25">
      <c r="BQ915" s="11"/>
      <c r="BR915" s="11"/>
      <c r="BS915" s="11"/>
      <c r="BT915" s="11"/>
    </row>
    <row r="916" spans="69:72" x14ac:dyDescent="0.25">
      <c r="BQ916" s="11"/>
      <c r="BR916" s="11"/>
      <c r="BS916" s="11"/>
      <c r="BT916" s="11"/>
    </row>
    <row r="917" spans="69:72" x14ac:dyDescent="0.25">
      <c r="BQ917" s="11"/>
      <c r="BR917" s="11"/>
      <c r="BS917" s="11"/>
      <c r="BT917" s="11"/>
    </row>
    <row r="918" spans="69:72" x14ac:dyDescent="0.25">
      <c r="BQ918" s="11"/>
      <c r="BR918" s="11"/>
      <c r="BS918" s="11"/>
      <c r="BT918" s="11"/>
    </row>
    <row r="919" spans="69:72" x14ac:dyDescent="0.25">
      <c r="BQ919" s="11"/>
      <c r="BR919" s="11"/>
      <c r="BS919" s="11"/>
      <c r="BT919" s="11"/>
    </row>
    <row r="920" spans="69:72" x14ac:dyDescent="0.25">
      <c r="BQ920" s="11"/>
      <c r="BR920" s="11"/>
      <c r="BS920" s="11"/>
      <c r="BT920" s="11"/>
    </row>
    <row r="921" spans="69:72" x14ac:dyDescent="0.25">
      <c r="BQ921" s="11"/>
      <c r="BR921" s="11"/>
      <c r="BS921" s="11"/>
      <c r="BT921" s="11"/>
    </row>
    <row r="922" spans="69:72" x14ac:dyDescent="0.25">
      <c r="BQ922" s="11"/>
      <c r="BR922" s="11"/>
      <c r="BS922" s="11"/>
      <c r="BT922" s="11"/>
    </row>
    <row r="923" spans="69:72" x14ac:dyDescent="0.25">
      <c r="BQ923" s="11"/>
      <c r="BR923" s="11"/>
      <c r="BS923" s="11"/>
      <c r="BT923" s="11"/>
    </row>
    <row r="924" spans="69:72" x14ac:dyDescent="0.25">
      <c r="BQ924" s="11"/>
      <c r="BR924" s="11"/>
      <c r="BS924" s="11"/>
      <c r="BT924" s="11"/>
    </row>
    <row r="925" spans="69:72" x14ac:dyDescent="0.25">
      <c r="BQ925" s="11"/>
      <c r="BR925" s="11"/>
      <c r="BS925" s="11"/>
      <c r="BT925" s="11"/>
    </row>
    <row r="926" spans="69:72" x14ac:dyDescent="0.25">
      <c r="BQ926" s="11"/>
      <c r="BR926" s="11"/>
      <c r="BS926" s="11"/>
      <c r="BT926" s="11"/>
    </row>
    <row r="927" spans="69:72" x14ac:dyDescent="0.25">
      <c r="BQ927" s="11"/>
      <c r="BR927" s="11"/>
      <c r="BS927" s="11"/>
      <c r="BT927" s="11"/>
    </row>
    <row r="928" spans="69:72" x14ac:dyDescent="0.25">
      <c r="BQ928" s="11"/>
      <c r="BR928" s="11"/>
      <c r="BS928" s="11"/>
      <c r="BT928" s="11"/>
    </row>
    <row r="929" spans="69:72" x14ac:dyDescent="0.25">
      <c r="BQ929" s="11"/>
      <c r="BR929" s="11"/>
      <c r="BS929" s="11"/>
      <c r="BT929" s="11"/>
    </row>
    <row r="930" spans="69:72" x14ac:dyDescent="0.25">
      <c r="BQ930" s="11"/>
      <c r="BR930" s="11"/>
      <c r="BS930" s="11"/>
      <c r="BT930" s="11"/>
    </row>
    <row r="931" spans="69:72" x14ac:dyDescent="0.25">
      <c r="BQ931" s="11"/>
      <c r="BR931" s="11"/>
      <c r="BS931" s="11"/>
      <c r="BT931" s="11"/>
    </row>
    <row r="932" spans="69:72" x14ac:dyDescent="0.25">
      <c r="BQ932" s="11"/>
      <c r="BR932" s="11"/>
      <c r="BS932" s="11"/>
      <c r="BT932" s="11"/>
    </row>
    <row r="933" spans="69:72" x14ac:dyDescent="0.25">
      <c r="BQ933" s="11"/>
      <c r="BR933" s="11"/>
      <c r="BS933" s="11"/>
      <c r="BT933" s="11"/>
    </row>
    <row r="934" spans="69:72" x14ac:dyDescent="0.25">
      <c r="BQ934" s="11"/>
      <c r="BR934" s="11"/>
      <c r="BS934" s="11"/>
      <c r="BT934" s="11"/>
    </row>
    <row r="935" spans="69:72" x14ac:dyDescent="0.25">
      <c r="BQ935" s="11"/>
      <c r="BR935" s="11"/>
      <c r="BS935" s="11"/>
      <c r="BT935" s="11"/>
    </row>
    <row r="936" spans="69:72" x14ac:dyDescent="0.25">
      <c r="BQ936" s="11"/>
      <c r="BR936" s="11"/>
      <c r="BS936" s="11"/>
      <c r="BT936" s="11"/>
    </row>
    <row r="937" spans="69:72" x14ac:dyDescent="0.25">
      <c r="BQ937" s="11"/>
      <c r="BR937" s="11"/>
      <c r="BS937" s="11"/>
      <c r="BT937" s="11"/>
    </row>
    <row r="938" spans="69:72" x14ac:dyDescent="0.25">
      <c r="BQ938" s="11"/>
      <c r="BR938" s="11"/>
      <c r="BS938" s="11"/>
      <c r="BT938" s="11"/>
    </row>
    <row r="939" spans="69:72" x14ac:dyDescent="0.25">
      <c r="BQ939" s="11"/>
      <c r="BR939" s="11"/>
      <c r="BS939" s="11"/>
      <c r="BT939" s="11"/>
    </row>
    <row r="940" spans="69:72" x14ac:dyDescent="0.25">
      <c r="BQ940" s="11"/>
      <c r="BR940" s="11"/>
      <c r="BS940" s="11"/>
      <c r="BT940" s="11"/>
    </row>
    <row r="941" spans="69:72" x14ac:dyDescent="0.25">
      <c r="BQ941" s="11"/>
      <c r="BR941" s="11"/>
      <c r="BS941" s="11"/>
      <c r="BT941" s="11"/>
    </row>
    <row r="942" spans="69:72" x14ac:dyDescent="0.25">
      <c r="BQ942" s="11"/>
      <c r="BR942" s="11"/>
      <c r="BS942" s="11"/>
      <c r="BT942" s="11"/>
    </row>
    <row r="943" spans="69:72" x14ac:dyDescent="0.25">
      <c r="BQ943" s="11"/>
      <c r="BR943" s="11"/>
      <c r="BS943" s="11"/>
      <c r="BT943" s="11"/>
    </row>
    <row r="944" spans="69:72" x14ac:dyDescent="0.25">
      <c r="BQ944" s="11"/>
      <c r="BR944" s="11"/>
      <c r="BS944" s="11"/>
      <c r="BT944" s="11"/>
    </row>
    <row r="945" spans="69:72" x14ac:dyDescent="0.25">
      <c r="BQ945" s="11"/>
      <c r="BR945" s="11"/>
      <c r="BS945" s="11"/>
      <c r="BT945" s="11"/>
    </row>
    <row r="946" spans="69:72" x14ac:dyDescent="0.25">
      <c r="BQ946" s="11"/>
      <c r="BR946" s="11"/>
      <c r="BS946" s="11"/>
      <c r="BT946" s="11"/>
    </row>
    <row r="947" spans="69:72" x14ac:dyDescent="0.25">
      <c r="BQ947" s="11"/>
      <c r="BR947" s="11"/>
      <c r="BS947" s="11"/>
      <c r="BT947" s="11"/>
    </row>
    <row r="948" spans="69:72" x14ac:dyDescent="0.25">
      <c r="BQ948" s="11"/>
      <c r="BR948" s="11"/>
      <c r="BS948" s="11"/>
      <c r="BT948" s="11"/>
    </row>
    <row r="949" spans="69:72" x14ac:dyDescent="0.25">
      <c r="BQ949" s="11"/>
      <c r="BR949" s="11"/>
      <c r="BS949" s="11"/>
      <c r="BT949" s="11"/>
    </row>
    <row r="950" spans="69:72" x14ac:dyDescent="0.25">
      <c r="BQ950" s="11"/>
      <c r="BR950" s="11"/>
      <c r="BS950" s="11"/>
      <c r="BT950" s="11"/>
    </row>
    <row r="951" spans="69:72" x14ac:dyDescent="0.25">
      <c r="BQ951" s="11"/>
      <c r="BR951" s="11"/>
      <c r="BS951" s="11"/>
      <c r="BT951" s="11"/>
    </row>
    <row r="952" spans="69:72" x14ac:dyDescent="0.25">
      <c r="BQ952" s="11"/>
      <c r="BR952" s="11"/>
      <c r="BS952" s="11"/>
      <c r="BT952" s="11"/>
    </row>
    <row r="953" spans="69:72" x14ac:dyDescent="0.25">
      <c r="BQ953" s="11"/>
      <c r="BR953" s="11"/>
      <c r="BS953" s="11"/>
      <c r="BT953" s="11"/>
    </row>
    <row r="954" spans="69:72" x14ac:dyDescent="0.25">
      <c r="BQ954" s="11"/>
      <c r="BR954" s="11"/>
      <c r="BS954" s="11"/>
      <c r="BT954" s="11"/>
    </row>
    <row r="955" spans="69:72" x14ac:dyDescent="0.25">
      <c r="BQ955" s="11"/>
      <c r="BR955" s="11"/>
      <c r="BS955" s="11"/>
      <c r="BT955" s="11"/>
    </row>
    <row r="956" spans="69:72" x14ac:dyDescent="0.25">
      <c r="BQ956" s="11"/>
      <c r="BR956" s="11"/>
      <c r="BS956" s="11"/>
      <c r="BT956" s="11"/>
    </row>
    <row r="957" spans="69:72" x14ac:dyDescent="0.25">
      <c r="BQ957" s="11"/>
      <c r="BR957" s="11"/>
      <c r="BS957" s="11"/>
      <c r="BT957" s="11"/>
    </row>
    <row r="958" spans="69:72" x14ac:dyDescent="0.25">
      <c r="BQ958" s="11"/>
      <c r="BR958" s="11"/>
      <c r="BS958" s="11"/>
      <c r="BT958" s="11"/>
    </row>
    <row r="959" spans="69:72" x14ac:dyDescent="0.25">
      <c r="BQ959" s="11"/>
      <c r="BR959" s="11"/>
      <c r="BS959" s="11"/>
      <c r="BT959" s="11"/>
    </row>
    <row r="960" spans="69:72" x14ac:dyDescent="0.25">
      <c r="BQ960" s="11"/>
      <c r="BR960" s="11"/>
      <c r="BS960" s="11"/>
      <c r="BT960" s="11"/>
    </row>
    <row r="961" spans="69:72" x14ac:dyDescent="0.25">
      <c r="BQ961" s="11"/>
      <c r="BR961" s="11"/>
      <c r="BS961" s="11"/>
      <c r="BT961" s="11"/>
    </row>
    <row r="962" spans="69:72" x14ac:dyDescent="0.25">
      <c r="BQ962" s="11"/>
      <c r="BR962" s="11"/>
      <c r="BS962" s="11"/>
      <c r="BT962" s="11"/>
    </row>
    <row r="963" spans="69:72" x14ac:dyDescent="0.25">
      <c r="BQ963" s="11"/>
      <c r="BR963" s="11"/>
      <c r="BS963" s="11"/>
      <c r="BT963" s="11"/>
    </row>
    <row r="964" spans="69:72" x14ac:dyDescent="0.25">
      <c r="BQ964" s="11"/>
      <c r="BR964" s="11"/>
      <c r="BS964" s="11"/>
      <c r="BT964" s="11"/>
    </row>
    <row r="965" spans="69:72" x14ac:dyDescent="0.25">
      <c r="BQ965" s="11"/>
      <c r="BR965" s="11"/>
      <c r="BS965" s="11"/>
      <c r="BT965" s="11"/>
    </row>
    <row r="966" spans="69:72" x14ac:dyDescent="0.25">
      <c r="BQ966" s="11"/>
      <c r="BR966" s="11"/>
      <c r="BS966" s="11"/>
      <c r="BT966" s="11"/>
    </row>
    <row r="967" spans="69:72" x14ac:dyDescent="0.25">
      <c r="BQ967" s="11"/>
      <c r="BR967" s="11"/>
      <c r="BS967" s="11"/>
      <c r="BT967" s="11"/>
    </row>
    <row r="968" spans="69:72" x14ac:dyDescent="0.25">
      <c r="BQ968" s="11"/>
      <c r="BR968" s="11"/>
      <c r="BS968" s="11"/>
      <c r="BT968" s="11"/>
    </row>
    <row r="969" spans="69:72" x14ac:dyDescent="0.25">
      <c r="BQ969" s="11"/>
      <c r="BR969" s="11"/>
      <c r="BS969" s="11"/>
      <c r="BT969" s="11"/>
    </row>
    <row r="970" spans="69:72" x14ac:dyDescent="0.25">
      <c r="BQ970" s="11"/>
      <c r="BR970" s="11"/>
      <c r="BS970" s="11"/>
      <c r="BT970" s="11"/>
    </row>
    <row r="971" spans="69:72" x14ac:dyDescent="0.25">
      <c r="BQ971" s="11"/>
      <c r="BR971" s="11"/>
      <c r="BS971" s="11"/>
      <c r="BT971" s="11"/>
    </row>
    <row r="972" spans="69:72" x14ac:dyDescent="0.25">
      <c r="BQ972" s="11"/>
      <c r="BR972" s="11"/>
      <c r="BS972" s="11"/>
      <c r="BT972" s="11"/>
    </row>
    <row r="973" spans="69:72" x14ac:dyDescent="0.25">
      <c r="BQ973" s="11"/>
      <c r="BR973" s="11"/>
      <c r="BS973" s="11"/>
      <c r="BT973" s="11"/>
    </row>
    <row r="974" spans="69:72" x14ac:dyDescent="0.25">
      <c r="BQ974" s="11"/>
      <c r="BR974" s="11"/>
      <c r="BS974" s="11"/>
      <c r="BT974" s="11"/>
    </row>
    <row r="975" spans="69:72" x14ac:dyDescent="0.25">
      <c r="BQ975" s="11"/>
      <c r="BR975" s="11"/>
      <c r="BS975" s="11"/>
      <c r="BT975" s="11"/>
    </row>
    <row r="976" spans="69:72" x14ac:dyDescent="0.25">
      <c r="BQ976" s="11"/>
      <c r="BR976" s="11"/>
      <c r="BS976" s="11"/>
      <c r="BT976" s="11"/>
    </row>
    <row r="977" spans="69:72" x14ac:dyDescent="0.25">
      <c r="BQ977" s="11"/>
      <c r="BR977" s="11"/>
      <c r="BS977" s="11"/>
      <c r="BT977" s="11"/>
    </row>
    <row r="978" spans="69:72" x14ac:dyDescent="0.25">
      <c r="BQ978" s="11"/>
      <c r="BR978" s="11"/>
      <c r="BS978" s="11"/>
      <c r="BT978" s="11"/>
    </row>
    <row r="979" spans="69:72" x14ac:dyDescent="0.25">
      <c r="BQ979" s="11"/>
      <c r="BR979" s="11"/>
      <c r="BS979" s="11"/>
      <c r="BT979" s="11"/>
    </row>
    <row r="980" spans="69:72" x14ac:dyDescent="0.25">
      <c r="BQ980" s="11"/>
      <c r="BR980" s="11"/>
      <c r="BS980" s="11"/>
      <c r="BT980" s="11"/>
    </row>
    <row r="981" spans="69:72" x14ac:dyDescent="0.25">
      <c r="BQ981" s="11"/>
      <c r="BR981" s="11"/>
      <c r="BS981" s="11"/>
      <c r="BT981" s="11"/>
    </row>
    <row r="982" spans="69:72" x14ac:dyDescent="0.25">
      <c r="BQ982" s="11"/>
      <c r="BR982" s="11"/>
      <c r="BS982" s="11"/>
      <c r="BT982" s="11"/>
    </row>
    <row r="983" spans="69:72" x14ac:dyDescent="0.25">
      <c r="BQ983" s="11"/>
      <c r="BR983" s="11"/>
      <c r="BS983" s="11"/>
      <c r="BT983" s="11"/>
    </row>
    <row r="984" spans="69:72" x14ac:dyDescent="0.25">
      <c r="BQ984" s="11"/>
      <c r="BR984" s="11"/>
      <c r="BS984" s="11"/>
      <c r="BT984" s="11"/>
    </row>
    <row r="985" spans="69:72" x14ac:dyDescent="0.25">
      <c r="BQ985" s="11"/>
      <c r="BR985" s="11"/>
      <c r="BS985" s="11"/>
      <c r="BT985" s="11"/>
    </row>
    <row r="986" spans="69:72" x14ac:dyDescent="0.25">
      <c r="BQ986" s="11"/>
      <c r="BR986" s="11"/>
      <c r="BS986" s="11"/>
      <c r="BT986" s="11"/>
    </row>
    <row r="987" spans="69:72" x14ac:dyDescent="0.25">
      <c r="BQ987" s="11"/>
      <c r="BR987" s="11"/>
      <c r="BS987" s="11"/>
      <c r="BT987" s="11"/>
    </row>
    <row r="988" spans="69:72" x14ac:dyDescent="0.25">
      <c r="BQ988" s="11"/>
      <c r="BR988" s="11"/>
      <c r="BS988" s="11"/>
      <c r="BT988" s="11"/>
    </row>
    <row r="989" spans="69:72" x14ac:dyDescent="0.25">
      <c r="BQ989" s="11"/>
      <c r="BR989" s="11"/>
      <c r="BS989" s="11"/>
      <c r="BT989" s="11"/>
    </row>
    <row r="990" spans="69:72" x14ac:dyDescent="0.25">
      <c r="BQ990" s="11"/>
      <c r="BR990" s="11"/>
      <c r="BS990" s="11"/>
      <c r="BT990" s="11"/>
    </row>
    <row r="991" spans="69:72" x14ac:dyDescent="0.25">
      <c r="BQ991" s="11"/>
      <c r="BR991" s="11"/>
      <c r="BS991" s="11"/>
      <c r="BT991" s="11"/>
    </row>
    <row r="992" spans="69:72" x14ac:dyDescent="0.25">
      <c r="BQ992" s="11"/>
      <c r="BR992" s="11"/>
      <c r="BS992" s="11"/>
      <c r="BT992" s="11"/>
    </row>
    <row r="993" spans="69:72" x14ac:dyDescent="0.25">
      <c r="BQ993" s="11"/>
      <c r="BR993" s="11"/>
      <c r="BS993" s="11"/>
      <c r="BT993" s="11"/>
    </row>
    <row r="994" spans="69:72" x14ac:dyDescent="0.25">
      <c r="BQ994" s="11"/>
      <c r="BR994" s="11"/>
      <c r="BS994" s="11"/>
      <c r="BT994" s="11"/>
    </row>
    <row r="995" spans="69:72" x14ac:dyDescent="0.25">
      <c r="BQ995" s="11"/>
      <c r="BR995" s="11"/>
      <c r="BS995" s="11"/>
      <c r="BT995" s="11"/>
    </row>
    <row r="996" spans="69:72" x14ac:dyDescent="0.25">
      <c r="BQ996" s="11"/>
      <c r="BR996" s="11"/>
      <c r="BS996" s="11"/>
      <c r="BT996" s="11"/>
    </row>
    <row r="997" spans="69:72" x14ac:dyDescent="0.25">
      <c r="BQ997" s="11"/>
      <c r="BR997" s="11"/>
      <c r="BS997" s="11"/>
      <c r="BT997" s="11"/>
    </row>
    <row r="998" spans="69:72" x14ac:dyDescent="0.25">
      <c r="BQ998" s="11"/>
      <c r="BR998" s="11"/>
      <c r="BS998" s="11"/>
      <c r="BT998" s="11"/>
    </row>
    <row r="999" spans="69:72" x14ac:dyDescent="0.25">
      <c r="BQ999" s="11"/>
      <c r="BR999" s="11"/>
      <c r="BS999" s="11"/>
      <c r="BT999" s="11"/>
    </row>
    <row r="1000" spans="69:72" x14ac:dyDescent="0.25">
      <c r="BQ1000" s="11"/>
      <c r="BR1000" s="11"/>
      <c r="BS1000" s="11"/>
      <c r="BT1000" s="11"/>
    </row>
    <row r="1001" spans="69:72" x14ac:dyDescent="0.25">
      <c r="BQ1001" s="11"/>
      <c r="BR1001" s="11"/>
      <c r="BS1001" s="11"/>
      <c r="BT1001" s="11"/>
    </row>
    <row r="1002" spans="69:72" x14ac:dyDescent="0.25">
      <c r="BQ1002" s="11"/>
      <c r="BR1002" s="11"/>
      <c r="BS1002" s="11"/>
      <c r="BT1002" s="11"/>
    </row>
    <row r="1003" spans="69:72" x14ac:dyDescent="0.25">
      <c r="BQ1003" s="11"/>
      <c r="BR1003" s="11"/>
      <c r="BS1003" s="11"/>
      <c r="BT1003" s="11"/>
    </row>
    <row r="1004" spans="69:72" x14ac:dyDescent="0.25">
      <c r="BQ1004" s="11"/>
      <c r="BR1004" s="11"/>
      <c r="BS1004" s="11"/>
      <c r="BT1004" s="11"/>
    </row>
    <row r="1005" spans="69:72" x14ac:dyDescent="0.25">
      <c r="BQ1005" s="11"/>
      <c r="BR1005" s="11"/>
      <c r="BS1005" s="11"/>
      <c r="BT1005" s="11"/>
    </row>
    <row r="1006" spans="69:72" x14ac:dyDescent="0.25">
      <c r="BQ1006" s="11"/>
      <c r="BR1006" s="11"/>
      <c r="BS1006" s="11"/>
      <c r="BT1006" s="11"/>
    </row>
    <row r="1007" spans="69:72" x14ac:dyDescent="0.25">
      <c r="BQ1007" s="11"/>
      <c r="BR1007" s="11"/>
      <c r="BS1007" s="11"/>
      <c r="BT1007" s="11"/>
    </row>
    <row r="1008" spans="69:72" x14ac:dyDescent="0.25">
      <c r="BQ1008" s="11"/>
      <c r="BR1008" s="11"/>
      <c r="BS1008" s="11"/>
      <c r="BT1008" s="11"/>
    </row>
    <row r="1009" spans="69:72" x14ac:dyDescent="0.25">
      <c r="BQ1009" s="11"/>
      <c r="BR1009" s="11"/>
      <c r="BS1009" s="11"/>
      <c r="BT1009" s="11"/>
    </row>
    <row r="1010" spans="69:72" x14ac:dyDescent="0.25">
      <c r="BQ1010" s="11"/>
      <c r="BR1010" s="11"/>
      <c r="BS1010" s="11"/>
      <c r="BT1010" s="11"/>
    </row>
    <row r="1011" spans="69:72" x14ac:dyDescent="0.25">
      <c r="BQ1011" s="11"/>
      <c r="BR1011" s="11"/>
      <c r="BS1011" s="11"/>
      <c r="BT1011" s="11"/>
    </row>
    <row r="1012" spans="69:72" x14ac:dyDescent="0.25">
      <c r="BQ1012" s="11"/>
      <c r="BR1012" s="11"/>
      <c r="BS1012" s="11"/>
      <c r="BT1012" s="11"/>
    </row>
    <row r="1013" spans="69:72" x14ac:dyDescent="0.25">
      <c r="BQ1013" s="11"/>
      <c r="BR1013" s="11"/>
      <c r="BS1013" s="11"/>
      <c r="BT1013" s="11"/>
    </row>
    <row r="1014" spans="69:72" x14ac:dyDescent="0.25">
      <c r="BQ1014" s="11"/>
      <c r="BR1014" s="11"/>
      <c r="BS1014" s="11"/>
      <c r="BT1014" s="11"/>
    </row>
    <row r="1015" spans="69:72" x14ac:dyDescent="0.25">
      <c r="BQ1015" s="11"/>
      <c r="BR1015" s="11"/>
      <c r="BS1015" s="11"/>
      <c r="BT1015" s="11"/>
    </row>
    <row r="1016" spans="69:72" x14ac:dyDescent="0.25">
      <c r="BQ1016" s="11"/>
      <c r="BR1016" s="11"/>
      <c r="BS1016" s="11"/>
      <c r="BT1016" s="11"/>
    </row>
    <row r="1017" spans="69:72" x14ac:dyDescent="0.25">
      <c r="BQ1017" s="11"/>
      <c r="BR1017" s="11"/>
      <c r="BS1017" s="11"/>
      <c r="BT1017" s="11"/>
    </row>
    <row r="1018" spans="69:72" x14ac:dyDescent="0.25">
      <c r="BQ1018" s="11"/>
      <c r="BR1018" s="11"/>
      <c r="BS1018" s="11"/>
      <c r="BT1018" s="11"/>
    </row>
    <row r="1019" spans="69:72" x14ac:dyDescent="0.25">
      <c r="BQ1019" s="11"/>
      <c r="BR1019" s="11"/>
      <c r="BS1019" s="11"/>
      <c r="BT1019" s="11"/>
    </row>
    <row r="1020" spans="69:72" x14ac:dyDescent="0.25">
      <c r="BQ1020" s="11"/>
      <c r="BR1020" s="11"/>
      <c r="BS1020" s="11"/>
      <c r="BT1020" s="11"/>
    </row>
    <row r="1021" spans="69:72" x14ac:dyDescent="0.25">
      <c r="BQ1021" s="11"/>
      <c r="BR1021" s="11"/>
      <c r="BS1021" s="11"/>
      <c r="BT1021" s="11"/>
    </row>
    <row r="1022" spans="69:72" x14ac:dyDescent="0.25">
      <c r="BQ1022" s="11"/>
      <c r="BR1022" s="11"/>
      <c r="BS1022" s="11"/>
      <c r="BT1022" s="11"/>
    </row>
    <row r="1023" spans="69:72" x14ac:dyDescent="0.25">
      <c r="BQ1023" s="11"/>
      <c r="BR1023" s="11"/>
      <c r="BS1023" s="11"/>
      <c r="BT1023" s="11"/>
    </row>
    <row r="1024" spans="69:72" x14ac:dyDescent="0.25">
      <c r="BQ1024" s="11"/>
      <c r="BR1024" s="11"/>
      <c r="BS1024" s="11"/>
      <c r="BT1024" s="11"/>
    </row>
    <row r="1025" spans="69:72" x14ac:dyDescent="0.25">
      <c r="BQ1025" s="11"/>
      <c r="BR1025" s="11"/>
      <c r="BS1025" s="11"/>
      <c r="BT1025" s="11"/>
    </row>
    <row r="1026" spans="69:72" x14ac:dyDescent="0.25">
      <c r="BQ1026" s="11"/>
      <c r="BR1026" s="11"/>
      <c r="BS1026" s="11"/>
      <c r="BT1026" s="11"/>
    </row>
    <row r="1027" spans="69:72" x14ac:dyDescent="0.25">
      <c r="BQ1027" s="11"/>
      <c r="BR1027" s="11"/>
      <c r="BS1027" s="11"/>
      <c r="BT1027" s="11"/>
    </row>
    <row r="1028" spans="69:72" x14ac:dyDescent="0.25">
      <c r="BQ1028" s="11"/>
      <c r="BR1028" s="11"/>
      <c r="BS1028" s="11"/>
      <c r="BT1028" s="11"/>
    </row>
    <row r="1029" spans="69:72" x14ac:dyDescent="0.25">
      <c r="BQ1029" s="11"/>
      <c r="BR1029" s="11"/>
      <c r="BS1029" s="11"/>
      <c r="BT1029" s="11"/>
    </row>
    <row r="1030" spans="69:72" x14ac:dyDescent="0.25">
      <c r="BQ1030" s="11"/>
      <c r="BR1030" s="11"/>
      <c r="BS1030" s="11"/>
      <c r="BT1030" s="11"/>
    </row>
    <row r="1031" spans="69:72" x14ac:dyDescent="0.25">
      <c r="BQ1031" s="11"/>
      <c r="BR1031" s="11"/>
      <c r="BS1031" s="11"/>
      <c r="BT1031" s="11"/>
    </row>
    <row r="1032" spans="69:72" x14ac:dyDescent="0.25">
      <c r="BQ1032" s="11"/>
      <c r="BR1032" s="11"/>
      <c r="BS1032" s="11"/>
      <c r="BT1032" s="11"/>
    </row>
    <row r="1033" spans="69:72" x14ac:dyDescent="0.25">
      <c r="BQ1033" s="11"/>
      <c r="BR1033" s="11"/>
      <c r="BS1033" s="11"/>
      <c r="BT1033" s="11"/>
    </row>
    <row r="1034" spans="69:72" x14ac:dyDescent="0.25">
      <c r="BQ1034" s="11"/>
      <c r="BR1034" s="11"/>
      <c r="BS1034" s="11"/>
      <c r="BT1034" s="11"/>
    </row>
    <row r="1035" spans="69:72" x14ac:dyDescent="0.25">
      <c r="BQ1035" s="11"/>
      <c r="BR1035" s="11"/>
      <c r="BS1035" s="11"/>
      <c r="BT1035" s="11"/>
    </row>
    <row r="1036" spans="69:72" x14ac:dyDescent="0.25">
      <c r="BQ1036" s="11"/>
      <c r="BR1036" s="11"/>
      <c r="BS1036" s="11"/>
      <c r="BT1036" s="11"/>
    </row>
    <row r="1037" spans="69:72" x14ac:dyDescent="0.25">
      <c r="BQ1037" s="11"/>
      <c r="BR1037" s="11"/>
      <c r="BS1037" s="11"/>
      <c r="BT1037" s="11"/>
    </row>
    <row r="1038" spans="69:72" x14ac:dyDescent="0.25">
      <c r="BQ1038" s="11"/>
      <c r="BR1038" s="11"/>
      <c r="BS1038" s="11"/>
      <c r="BT1038" s="11"/>
    </row>
    <row r="1039" spans="69:72" x14ac:dyDescent="0.25">
      <c r="BQ1039" s="11"/>
      <c r="BR1039" s="11"/>
      <c r="BS1039" s="11"/>
      <c r="BT1039" s="11"/>
    </row>
    <row r="1040" spans="69:72" x14ac:dyDescent="0.25">
      <c r="BQ1040" s="11"/>
      <c r="BR1040" s="11"/>
      <c r="BS1040" s="11"/>
      <c r="BT1040" s="11"/>
    </row>
    <row r="1041" spans="69:72" x14ac:dyDescent="0.25">
      <c r="BQ1041" s="11"/>
      <c r="BR1041" s="11"/>
      <c r="BS1041" s="11"/>
      <c r="BT1041" s="11"/>
    </row>
    <row r="1042" spans="69:72" x14ac:dyDescent="0.25">
      <c r="BQ1042" s="11"/>
      <c r="BR1042" s="11"/>
      <c r="BS1042" s="11"/>
      <c r="BT1042" s="11"/>
    </row>
    <row r="1043" spans="69:72" x14ac:dyDescent="0.25">
      <c r="BQ1043" s="11"/>
      <c r="BR1043" s="11"/>
      <c r="BS1043" s="11"/>
      <c r="BT1043" s="11"/>
    </row>
    <row r="1044" spans="69:72" x14ac:dyDescent="0.25">
      <c r="BQ1044" s="11"/>
      <c r="BR1044" s="11"/>
      <c r="BS1044" s="11"/>
      <c r="BT1044" s="11"/>
    </row>
    <row r="1045" spans="69:72" x14ac:dyDescent="0.25">
      <c r="BQ1045" s="11"/>
      <c r="BR1045" s="11"/>
      <c r="BS1045" s="11"/>
      <c r="BT1045" s="11"/>
    </row>
    <row r="1046" spans="69:72" x14ac:dyDescent="0.25">
      <c r="BQ1046" s="11"/>
      <c r="BR1046" s="11"/>
      <c r="BS1046" s="11"/>
      <c r="BT1046" s="11"/>
    </row>
    <row r="1047" spans="69:72" x14ac:dyDescent="0.25">
      <c r="BQ1047" s="11"/>
      <c r="BR1047" s="11"/>
      <c r="BS1047" s="11"/>
      <c r="BT1047" s="11"/>
    </row>
    <row r="1048" spans="69:72" x14ac:dyDescent="0.25">
      <c r="BQ1048" s="11"/>
      <c r="BR1048" s="11"/>
      <c r="BS1048" s="11"/>
      <c r="BT1048" s="11"/>
    </row>
    <row r="1049" spans="69:72" x14ac:dyDescent="0.25">
      <c r="BQ1049" s="11"/>
      <c r="BR1049" s="11"/>
      <c r="BS1049" s="11"/>
      <c r="BT1049" s="11"/>
    </row>
    <row r="1050" spans="69:72" x14ac:dyDescent="0.25">
      <c r="BQ1050" s="11"/>
      <c r="BR1050" s="11"/>
      <c r="BS1050" s="11"/>
      <c r="BT1050" s="11"/>
    </row>
    <row r="1051" spans="69:72" x14ac:dyDescent="0.25">
      <c r="BQ1051" s="11"/>
      <c r="BR1051" s="11"/>
      <c r="BS1051" s="11"/>
      <c r="BT1051" s="11"/>
    </row>
    <row r="1052" spans="69:72" x14ac:dyDescent="0.25">
      <c r="BQ1052" s="11"/>
      <c r="BR1052" s="11"/>
      <c r="BS1052" s="11"/>
      <c r="BT1052" s="11"/>
    </row>
    <row r="1053" spans="69:72" x14ac:dyDescent="0.25">
      <c r="BQ1053" s="11"/>
      <c r="BR1053" s="11"/>
      <c r="BS1053" s="11"/>
      <c r="BT1053" s="11"/>
    </row>
    <row r="1054" spans="69:72" x14ac:dyDescent="0.25">
      <c r="BQ1054" s="11"/>
      <c r="BR1054" s="11"/>
      <c r="BS1054" s="11"/>
      <c r="BT1054" s="11"/>
    </row>
    <row r="1055" spans="69:72" x14ac:dyDescent="0.25">
      <c r="BQ1055" s="11"/>
      <c r="BR1055" s="11"/>
      <c r="BS1055" s="11"/>
      <c r="BT1055" s="11"/>
    </row>
    <row r="1056" spans="69:72" x14ac:dyDescent="0.25">
      <c r="BQ1056" s="11"/>
      <c r="BR1056" s="11"/>
      <c r="BS1056" s="11"/>
      <c r="BT1056" s="11"/>
    </row>
    <row r="1057" spans="69:72" x14ac:dyDescent="0.25">
      <c r="BQ1057" s="11"/>
      <c r="BR1057" s="11"/>
      <c r="BS1057" s="11"/>
      <c r="BT1057" s="11"/>
    </row>
    <row r="1058" spans="69:72" x14ac:dyDescent="0.25">
      <c r="BQ1058" s="11"/>
      <c r="BR1058" s="11"/>
      <c r="BS1058" s="11"/>
      <c r="BT1058" s="11"/>
    </row>
    <row r="1059" spans="69:72" x14ac:dyDescent="0.25">
      <c r="BQ1059" s="11"/>
      <c r="BR1059" s="11"/>
      <c r="BS1059" s="11"/>
      <c r="BT1059" s="11"/>
    </row>
    <row r="1060" spans="69:72" x14ac:dyDescent="0.25">
      <c r="BQ1060" s="11"/>
      <c r="BR1060" s="11"/>
      <c r="BS1060" s="11"/>
      <c r="BT1060" s="11"/>
    </row>
    <row r="1061" spans="69:72" x14ac:dyDescent="0.25">
      <c r="BQ1061" s="11"/>
      <c r="BR1061" s="11"/>
      <c r="BS1061" s="11"/>
      <c r="BT1061" s="11"/>
    </row>
    <row r="1062" spans="69:72" x14ac:dyDescent="0.25">
      <c r="BQ1062" s="11"/>
      <c r="BR1062" s="11"/>
      <c r="BS1062" s="11"/>
      <c r="BT1062" s="11"/>
    </row>
    <row r="1063" spans="69:72" x14ac:dyDescent="0.25">
      <c r="BQ1063" s="11"/>
      <c r="BR1063" s="11"/>
      <c r="BS1063" s="11"/>
      <c r="BT1063" s="11"/>
    </row>
    <row r="1064" spans="69:72" x14ac:dyDescent="0.25">
      <c r="BQ1064" s="11"/>
      <c r="BR1064" s="11"/>
      <c r="BS1064" s="11"/>
      <c r="BT1064" s="11"/>
    </row>
    <row r="1065" spans="69:72" x14ac:dyDescent="0.25">
      <c r="BQ1065" s="11"/>
      <c r="BR1065" s="11"/>
      <c r="BS1065" s="11"/>
      <c r="BT1065" s="11"/>
    </row>
    <row r="1066" spans="69:72" x14ac:dyDescent="0.25">
      <c r="BQ1066" s="11"/>
      <c r="BR1066" s="11"/>
      <c r="BS1066" s="11"/>
      <c r="BT1066" s="11"/>
    </row>
    <row r="1067" spans="69:72" x14ac:dyDescent="0.25">
      <c r="BQ1067" s="11"/>
      <c r="BR1067" s="11"/>
      <c r="BS1067" s="11"/>
      <c r="BT1067" s="11"/>
    </row>
    <row r="1068" spans="69:72" x14ac:dyDescent="0.25">
      <c r="BQ1068" s="11"/>
      <c r="BR1068" s="11"/>
      <c r="BS1068" s="11"/>
      <c r="BT1068" s="11"/>
    </row>
    <row r="1069" spans="69:72" x14ac:dyDescent="0.25">
      <c r="BQ1069" s="11"/>
      <c r="BR1069" s="11"/>
      <c r="BS1069" s="11"/>
      <c r="BT1069" s="11"/>
    </row>
    <row r="1070" spans="69:72" x14ac:dyDescent="0.25">
      <c r="BQ1070" s="11"/>
      <c r="BR1070" s="11"/>
      <c r="BS1070" s="11"/>
      <c r="BT1070" s="11"/>
    </row>
    <row r="1071" spans="69:72" x14ac:dyDescent="0.25">
      <c r="BQ1071" s="11"/>
      <c r="BR1071" s="11"/>
      <c r="BS1071" s="11"/>
      <c r="BT1071" s="11"/>
    </row>
    <row r="1072" spans="69:72" x14ac:dyDescent="0.25">
      <c r="BQ1072" s="11"/>
      <c r="BR1072" s="11"/>
      <c r="BS1072" s="11"/>
      <c r="BT1072" s="11"/>
    </row>
    <row r="1073" spans="69:72" x14ac:dyDescent="0.25">
      <c r="BQ1073" s="11"/>
      <c r="BR1073" s="11"/>
      <c r="BS1073" s="11"/>
      <c r="BT1073" s="11"/>
    </row>
    <row r="1074" spans="69:72" x14ac:dyDescent="0.25">
      <c r="BQ1074" s="11"/>
      <c r="BR1074" s="11"/>
      <c r="BS1074" s="11"/>
      <c r="BT1074" s="11"/>
    </row>
    <row r="1075" spans="69:72" x14ac:dyDescent="0.25">
      <c r="BQ1075" s="11"/>
      <c r="BR1075" s="11"/>
      <c r="BS1075" s="11"/>
      <c r="BT1075" s="11"/>
    </row>
    <row r="1076" spans="69:72" x14ac:dyDescent="0.25">
      <c r="BQ1076" s="11"/>
      <c r="BR1076" s="11"/>
      <c r="BS1076" s="11"/>
      <c r="BT1076" s="11"/>
    </row>
    <row r="1077" spans="69:72" x14ac:dyDescent="0.25">
      <c r="BQ1077" s="11"/>
      <c r="BR1077" s="11"/>
      <c r="BS1077" s="11"/>
      <c r="BT1077" s="11"/>
    </row>
    <row r="1078" spans="69:72" x14ac:dyDescent="0.25">
      <c r="BQ1078" s="11"/>
      <c r="BR1078" s="11"/>
      <c r="BS1078" s="11"/>
      <c r="BT1078" s="11"/>
    </row>
    <row r="1079" spans="69:72" x14ac:dyDescent="0.25">
      <c r="BQ1079" s="11"/>
      <c r="BR1079" s="11"/>
      <c r="BS1079" s="11"/>
      <c r="BT1079" s="11"/>
    </row>
    <row r="1080" spans="69:72" x14ac:dyDescent="0.25">
      <c r="BQ1080" s="11"/>
      <c r="BR1080" s="11"/>
      <c r="BS1080" s="11"/>
      <c r="BT1080" s="11"/>
    </row>
    <row r="1081" spans="69:72" x14ac:dyDescent="0.25">
      <c r="BQ1081" s="11"/>
      <c r="BR1081" s="11"/>
      <c r="BS1081" s="11"/>
      <c r="BT1081" s="11"/>
    </row>
    <row r="1082" spans="69:72" x14ac:dyDescent="0.25">
      <c r="BQ1082" s="11"/>
      <c r="BR1082" s="11"/>
      <c r="BS1082" s="11"/>
      <c r="BT1082" s="11"/>
    </row>
    <row r="1083" spans="69:72" x14ac:dyDescent="0.25">
      <c r="BQ1083" s="11"/>
      <c r="BR1083" s="11"/>
      <c r="BS1083" s="11"/>
      <c r="BT1083" s="11"/>
    </row>
    <row r="1084" spans="69:72" x14ac:dyDescent="0.25">
      <c r="BQ1084" s="11"/>
      <c r="BR1084" s="11"/>
      <c r="BS1084" s="11"/>
      <c r="BT1084" s="11"/>
    </row>
    <row r="1085" spans="69:72" x14ac:dyDescent="0.25">
      <c r="BQ1085" s="11"/>
      <c r="BR1085" s="11"/>
      <c r="BS1085" s="11"/>
      <c r="BT1085" s="11"/>
    </row>
    <row r="1086" spans="69:72" x14ac:dyDescent="0.25">
      <c r="BQ1086" s="11"/>
      <c r="BR1086" s="11"/>
      <c r="BS1086" s="11"/>
      <c r="BT1086" s="11"/>
    </row>
    <row r="1087" spans="69:72" x14ac:dyDescent="0.25">
      <c r="BQ1087" s="11"/>
      <c r="BR1087" s="11"/>
      <c r="BS1087" s="11"/>
      <c r="BT1087" s="11"/>
    </row>
    <row r="1088" spans="69:72" x14ac:dyDescent="0.25">
      <c r="BQ1088" s="11"/>
      <c r="BR1088" s="11"/>
      <c r="BS1088" s="11"/>
      <c r="BT1088" s="11"/>
    </row>
    <row r="1089" spans="69:72" x14ac:dyDescent="0.25">
      <c r="BQ1089" s="11"/>
      <c r="BR1089" s="11"/>
      <c r="BS1089" s="11"/>
      <c r="BT1089" s="11"/>
    </row>
    <row r="1090" spans="69:72" x14ac:dyDescent="0.25">
      <c r="BQ1090" s="11"/>
      <c r="BR1090" s="11"/>
      <c r="BS1090" s="11"/>
      <c r="BT1090" s="11"/>
    </row>
    <row r="1091" spans="69:72" x14ac:dyDescent="0.25">
      <c r="BQ1091" s="11"/>
      <c r="BR1091" s="11"/>
      <c r="BS1091" s="11"/>
      <c r="BT1091" s="11"/>
    </row>
    <row r="1092" spans="69:72" x14ac:dyDescent="0.25">
      <c r="BQ1092" s="11"/>
      <c r="BR1092" s="11"/>
      <c r="BS1092" s="11"/>
      <c r="BT1092" s="11"/>
    </row>
    <row r="1093" spans="69:72" x14ac:dyDescent="0.25">
      <c r="BQ1093" s="11"/>
      <c r="BR1093" s="11"/>
      <c r="BS1093" s="11"/>
      <c r="BT1093" s="11"/>
    </row>
    <row r="1094" spans="69:72" x14ac:dyDescent="0.25">
      <c r="BQ1094" s="11"/>
      <c r="BR1094" s="11"/>
      <c r="BS1094" s="11"/>
      <c r="BT1094" s="11"/>
    </row>
    <row r="1095" spans="69:72" x14ac:dyDescent="0.25">
      <c r="BQ1095" s="11"/>
      <c r="BR1095" s="11"/>
      <c r="BS1095" s="11"/>
      <c r="BT1095" s="11"/>
    </row>
    <row r="1096" spans="69:72" x14ac:dyDescent="0.25">
      <c r="BQ1096" s="11"/>
      <c r="BR1096" s="11"/>
      <c r="BS1096" s="11"/>
      <c r="BT1096" s="11"/>
    </row>
    <row r="1097" spans="69:72" x14ac:dyDescent="0.25">
      <c r="BQ1097" s="11"/>
      <c r="BR1097" s="11"/>
      <c r="BS1097" s="11"/>
      <c r="BT1097" s="11"/>
    </row>
    <row r="1098" spans="69:72" x14ac:dyDescent="0.25">
      <c r="BQ1098" s="11"/>
      <c r="BR1098" s="11"/>
      <c r="BS1098" s="11"/>
      <c r="BT1098" s="11"/>
    </row>
    <row r="1099" spans="69:72" x14ac:dyDescent="0.25">
      <c r="BQ1099" s="11"/>
      <c r="BR1099" s="11"/>
      <c r="BS1099" s="11"/>
      <c r="BT1099" s="11"/>
    </row>
    <row r="1100" spans="69:72" x14ac:dyDescent="0.25">
      <c r="BQ1100" s="11"/>
      <c r="BR1100" s="11"/>
      <c r="BS1100" s="11"/>
      <c r="BT1100" s="11"/>
    </row>
    <row r="1101" spans="69:72" x14ac:dyDescent="0.25">
      <c r="BQ1101" s="11"/>
      <c r="BR1101" s="11"/>
      <c r="BS1101" s="11"/>
      <c r="BT1101" s="11"/>
    </row>
    <row r="1102" spans="69:72" x14ac:dyDescent="0.25">
      <c r="BQ1102" s="11"/>
      <c r="BR1102" s="11"/>
      <c r="BS1102" s="11"/>
      <c r="BT1102" s="11"/>
    </row>
    <row r="1103" spans="69:72" x14ac:dyDescent="0.25">
      <c r="BQ1103" s="11"/>
      <c r="BR1103" s="11"/>
      <c r="BS1103" s="11"/>
      <c r="BT1103" s="11"/>
    </row>
    <row r="1104" spans="69:72" x14ac:dyDescent="0.25">
      <c r="BQ1104" s="11"/>
      <c r="BR1104" s="11"/>
      <c r="BS1104" s="11"/>
      <c r="BT1104" s="11"/>
    </row>
    <row r="1105" spans="69:72" x14ac:dyDescent="0.25">
      <c r="BQ1105" s="11"/>
      <c r="BR1105" s="11"/>
      <c r="BS1105" s="11"/>
      <c r="BT1105" s="11"/>
    </row>
    <row r="1106" spans="69:72" x14ac:dyDescent="0.25">
      <c r="BQ1106" s="11"/>
      <c r="BR1106" s="11"/>
      <c r="BS1106" s="11"/>
      <c r="BT1106" s="11"/>
    </row>
    <row r="1107" spans="69:72" x14ac:dyDescent="0.25">
      <c r="BQ1107" s="11"/>
      <c r="BR1107" s="11"/>
      <c r="BS1107" s="11"/>
      <c r="BT1107" s="11"/>
    </row>
    <row r="1108" spans="69:72" x14ac:dyDescent="0.25">
      <c r="BQ1108" s="11"/>
      <c r="BR1108" s="11"/>
      <c r="BS1108" s="11"/>
      <c r="BT1108" s="11"/>
    </row>
    <row r="1109" spans="69:72" x14ac:dyDescent="0.25">
      <c r="BQ1109" s="11"/>
      <c r="BR1109" s="11"/>
      <c r="BS1109" s="11"/>
      <c r="BT1109" s="11"/>
    </row>
    <row r="1110" spans="69:72" x14ac:dyDescent="0.25">
      <c r="BQ1110" s="11"/>
      <c r="BR1110" s="11"/>
      <c r="BS1110" s="11"/>
      <c r="BT1110" s="11"/>
    </row>
    <row r="1111" spans="69:72" x14ac:dyDescent="0.25">
      <c r="BQ1111" s="11"/>
      <c r="BR1111" s="11"/>
      <c r="BS1111" s="11"/>
      <c r="BT1111" s="11"/>
    </row>
    <row r="1112" spans="69:72" x14ac:dyDescent="0.25">
      <c r="BQ1112" s="11"/>
      <c r="BR1112" s="11"/>
      <c r="BS1112" s="11"/>
      <c r="BT1112" s="11"/>
    </row>
    <row r="1113" spans="69:72" x14ac:dyDescent="0.25">
      <c r="BQ1113" s="11"/>
      <c r="BR1113" s="11"/>
      <c r="BS1113" s="11"/>
      <c r="BT1113" s="11"/>
    </row>
    <row r="1114" spans="69:72" x14ac:dyDescent="0.25">
      <c r="BQ1114" s="11"/>
      <c r="BR1114" s="11"/>
      <c r="BS1114" s="11"/>
      <c r="BT1114" s="11"/>
    </row>
    <row r="1115" spans="69:72" x14ac:dyDescent="0.25">
      <c r="BQ1115" s="11"/>
      <c r="BR1115" s="11"/>
      <c r="BS1115" s="11"/>
      <c r="BT1115" s="11"/>
    </row>
    <row r="1116" spans="69:72" x14ac:dyDescent="0.25">
      <c r="BQ1116" s="11"/>
      <c r="BR1116" s="11"/>
      <c r="BS1116" s="11"/>
      <c r="BT1116" s="11"/>
    </row>
    <row r="1117" spans="69:72" x14ac:dyDescent="0.25">
      <c r="BQ1117" s="11"/>
      <c r="BR1117" s="11"/>
      <c r="BS1117" s="11"/>
      <c r="BT1117" s="11"/>
    </row>
    <row r="1118" spans="69:72" x14ac:dyDescent="0.25">
      <c r="BQ1118" s="11"/>
      <c r="BR1118" s="11"/>
      <c r="BS1118" s="11"/>
      <c r="BT1118" s="11"/>
    </row>
    <row r="1119" spans="69:72" x14ac:dyDescent="0.25">
      <c r="BQ1119" s="11"/>
      <c r="BR1119" s="11"/>
      <c r="BS1119" s="11"/>
      <c r="BT1119" s="11"/>
    </row>
    <row r="1120" spans="69:72" x14ac:dyDescent="0.25">
      <c r="BQ1120" s="11"/>
      <c r="BR1120" s="11"/>
      <c r="BS1120" s="11"/>
      <c r="BT1120" s="11"/>
    </row>
    <row r="1121" spans="69:72" x14ac:dyDescent="0.25">
      <c r="BQ1121" s="11"/>
      <c r="BR1121" s="11"/>
      <c r="BS1121" s="11"/>
      <c r="BT1121" s="11"/>
    </row>
    <row r="1122" spans="69:72" x14ac:dyDescent="0.25">
      <c r="BQ1122" s="11"/>
      <c r="BR1122" s="11"/>
      <c r="BS1122" s="11"/>
      <c r="BT1122" s="11"/>
    </row>
    <row r="1123" spans="69:72" x14ac:dyDescent="0.25">
      <c r="BQ1123" s="11"/>
      <c r="BR1123" s="11"/>
      <c r="BS1123" s="11"/>
      <c r="BT1123" s="11"/>
    </row>
    <row r="1124" spans="69:72" x14ac:dyDescent="0.25">
      <c r="BQ1124" s="11"/>
      <c r="BR1124" s="11"/>
      <c r="BS1124" s="11"/>
      <c r="BT1124" s="11"/>
    </row>
    <row r="1125" spans="69:72" x14ac:dyDescent="0.25">
      <c r="BQ1125" s="11"/>
      <c r="BR1125" s="11"/>
      <c r="BS1125" s="11"/>
      <c r="BT1125" s="11"/>
    </row>
    <row r="1126" spans="69:72" x14ac:dyDescent="0.25">
      <c r="BQ1126" s="11"/>
      <c r="BR1126" s="11"/>
      <c r="BS1126" s="11"/>
      <c r="BT1126" s="11"/>
    </row>
    <row r="1127" spans="69:72" x14ac:dyDescent="0.25">
      <c r="BQ1127" s="11"/>
      <c r="BR1127" s="11"/>
      <c r="BS1127" s="11"/>
      <c r="BT1127" s="11"/>
    </row>
    <row r="1128" spans="69:72" x14ac:dyDescent="0.25">
      <c r="BQ1128" s="11"/>
      <c r="BR1128" s="11"/>
      <c r="BS1128" s="11"/>
      <c r="BT1128" s="11"/>
    </row>
    <row r="1129" spans="69:72" x14ac:dyDescent="0.25">
      <c r="BQ1129" s="11"/>
      <c r="BR1129" s="11"/>
      <c r="BS1129" s="11"/>
      <c r="BT1129" s="11"/>
    </row>
    <row r="1130" spans="69:72" x14ac:dyDescent="0.25">
      <c r="BQ1130" s="11"/>
      <c r="BR1130" s="11"/>
      <c r="BS1130" s="11"/>
      <c r="BT1130" s="11"/>
    </row>
    <row r="1131" spans="69:72" x14ac:dyDescent="0.25">
      <c r="BQ1131" s="11"/>
      <c r="BR1131" s="11"/>
      <c r="BS1131" s="11"/>
      <c r="BT1131" s="11"/>
    </row>
    <row r="1132" spans="69:72" x14ac:dyDescent="0.25">
      <c r="BQ1132" s="11"/>
      <c r="BR1132" s="11"/>
      <c r="BS1132" s="11"/>
      <c r="BT1132" s="11"/>
    </row>
    <row r="1133" spans="69:72" x14ac:dyDescent="0.25">
      <c r="BQ1133" s="11"/>
      <c r="BR1133" s="11"/>
      <c r="BS1133" s="11"/>
      <c r="BT1133" s="11"/>
    </row>
    <row r="1134" spans="69:72" x14ac:dyDescent="0.25">
      <c r="BQ1134" s="11"/>
      <c r="BR1134" s="11"/>
      <c r="BS1134" s="11"/>
      <c r="BT1134" s="11"/>
    </row>
    <row r="1135" spans="69:72" x14ac:dyDescent="0.25">
      <c r="BQ1135" s="11"/>
      <c r="BR1135" s="11"/>
      <c r="BS1135" s="11"/>
      <c r="BT1135" s="11"/>
    </row>
    <row r="1136" spans="69:72" x14ac:dyDescent="0.25">
      <c r="BQ1136" s="11"/>
      <c r="BR1136" s="11"/>
      <c r="BS1136" s="11"/>
      <c r="BT1136" s="11"/>
    </row>
    <row r="1137" spans="69:72" x14ac:dyDescent="0.25">
      <c r="BQ1137" s="11"/>
      <c r="BR1137" s="11"/>
      <c r="BS1137" s="11"/>
      <c r="BT1137" s="11"/>
    </row>
    <row r="1138" spans="69:72" x14ac:dyDescent="0.25">
      <c r="BQ1138" s="11"/>
      <c r="BR1138" s="11"/>
      <c r="BS1138" s="11"/>
      <c r="BT1138" s="11"/>
    </row>
    <row r="1139" spans="69:72" x14ac:dyDescent="0.25">
      <c r="BQ1139" s="11"/>
      <c r="BR1139" s="11"/>
      <c r="BS1139" s="11"/>
      <c r="BT1139" s="11"/>
    </row>
    <row r="1140" spans="69:72" x14ac:dyDescent="0.25">
      <c r="BQ1140" s="11"/>
      <c r="BR1140" s="11"/>
      <c r="BS1140" s="11"/>
      <c r="BT1140" s="11"/>
    </row>
    <row r="1141" spans="69:72" x14ac:dyDescent="0.25">
      <c r="BQ1141" s="11"/>
      <c r="BR1141" s="11"/>
      <c r="BS1141" s="11"/>
      <c r="BT1141" s="11"/>
    </row>
    <row r="1142" spans="69:72" x14ac:dyDescent="0.25">
      <c r="BQ1142" s="11"/>
      <c r="BR1142" s="11"/>
      <c r="BS1142" s="11"/>
      <c r="BT1142" s="11"/>
    </row>
    <row r="1143" spans="69:72" x14ac:dyDescent="0.25">
      <c r="BQ1143" s="11"/>
      <c r="BR1143" s="11"/>
      <c r="BS1143" s="11"/>
      <c r="BT1143" s="11"/>
    </row>
    <row r="1144" spans="69:72" x14ac:dyDescent="0.25">
      <c r="BQ1144" s="11"/>
      <c r="BR1144" s="11"/>
      <c r="BS1144" s="11"/>
      <c r="BT1144" s="11"/>
    </row>
    <row r="1145" spans="69:72" x14ac:dyDescent="0.25">
      <c r="BQ1145" s="11"/>
      <c r="BR1145" s="11"/>
      <c r="BS1145" s="11"/>
      <c r="BT1145" s="11"/>
    </row>
    <row r="1146" spans="69:72" x14ac:dyDescent="0.25">
      <c r="BQ1146" s="11"/>
      <c r="BR1146" s="11"/>
      <c r="BS1146" s="11"/>
      <c r="BT1146" s="11"/>
    </row>
    <row r="1147" spans="69:72" x14ac:dyDescent="0.25">
      <c r="BQ1147" s="11"/>
      <c r="BR1147" s="11"/>
      <c r="BS1147" s="11"/>
      <c r="BT1147" s="11"/>
    </row>
    <row r="1148" spans="69:72" x14ac:dyDescent="0.25">
      <c r="BQ1148" s="11"/>
      <c r="BR1148" s="11"/>
      <c r="BS1148" s="11"/>
      <c r="BT1148" s="11"/>
    </row>
    <row r="1149" spans="69:72" x14ac:dyDescent="0.25">
      <c r="BQ1149" s="11"/>
      <c r="BR1149" s="11"/>
      <c r="BS1149" s="11"/>
      <c r="BT1149" s="11"/>
    </row>
    <row r="1150" spans="69:72" x14ac:dyDescent="0.25">
      <c r="BQ1150" s="11"/>
      <c r="BR1150" s="11"/>
      <c r="BS1150" s="11"/>
      <c r="BT1150" s="11"/>
    </row>
    <row r="1151" spans="69:72" x14ac:dyDescent="0.25">
      <c r="BQ1151" s="11"/>
      <c r="BR1151" s="11"/>
      <c r="BS1151" s="11"/>
      <c r="BT1151" s="11"/>
    </row>
    <row r="1152" spans="69:72" x14ac:dyDescent="0.25">
      <c r="BQ1152" s="11"/>
      <c r="BR1152" s="11"/>
      <c r="BS1152" s="11"/>
      <c r="BT1152" s="11"/>
    </row>
    <row r="1153" spans="69:72" x14ac:dyDescent="0.25">
      <c r="BQ1153" s="11"/>
      <c r="BR1153" s="11"/>
      <c r="BS1153" s="11"/>
      <c r="BT1153" s="11"/>
    </row>
    <row r="1154" spans="69:72" x14ac:dyDescent="0.25">
      <c r="BQ1154" s="11"/>
      <c r="BR1154" s="11"/>
      <c r="BS1154" s="11"/>
      <c r="BT1154" s="11"/>
    </row>
    <row r="1155" spans="69:72" x14ac:dyDescent="0.25">
      <c r="BQ1155" s="11"/>
      <c r="BR1155" s="11"/>
      <c r="BS1155" s="11"/>
      <c r="BT1155" s="11"/>
    </row>
    <row r="1156" spans="69:72" x14ac:dyDescent="0.25">
      <c r="BQ1156" s="11"/>
      <c r="BR1156" s="11"/>
      <c r="BS1156" s="11"/>
      <c r="BT1156" s="11"/>
    </row>
    <row r="1157" spans="69:72" x14ac:dyDescent="0.25">
      <c r="BQ1157" s="11"/>
      <c r="BR1157" s="11"/>
      <c r="BS1157" s="11"/>
      <c r="BT1157" s="11"/>
    </row>
    <row r="1158" spans="69:72" x14ac:dyDescent="0.25">
      <c r="BQ1158" s="11"/>
      <c r="BR1158" s="11"/>
      <c r="BS1158" s="11"/>
      <c r="BT1158" s="11"/>
    </row>
    <row r="1159" spans="69:72" x14ac:dyDescent="0.25">
      <c r="BQ1159" s="11"/>
      <c r="BR1159" s="11"/>
      <c r="BS1159" s="11"/>
      <c r="BT1159" s="11"/>
    </row>
    <row r="1160" spans="69:72" x14ac:dyDescent="0.25">
      <c r="BQ1160" s="11"/>
      <c r="BR1160" s="11"/>
      <c r="BS1160" s="11"/>
      <c r="BT1160" s="11"/>
    </row>
    <row r="1161" spans="69:72" x14ac:dyDescent="0.25">
      <c r="BQ1161" s="11"/>
      <c r="BR1161" s="11"/>
      <c r="BS1161" s="11"/>
      <c r="BT1161" s="11"/>
    </row>
    <row r="1162" spans="69:72" x14ac:dyDescent="0.25">
      <c r="BQ1162" s="11"/>
      <c r="BR1162" s="11"/>
      <c r="BS1162" s="11"/>
      <c r="BT1162" s="11"/>
    </row>
    <row r="1163" spans="69:72" x14ac:dyDescent="0.25">
      <c r="BQ1163" s="11"/>
      <c r="BR1163" s="11"/>
      <c r="BS1163" s="11"/>
      <c r="BT1163" s="11"/>
    </row>
    <row r="1164" spans="69:72" x14ac:dyDescent="0.25">
      <c r="BQ1164" s="11"/>
      <c r="BR1164" s="11"/>
      <c r="BS1164" s="11"/>
      <c r="BT1164" s="11"/>
    </row>
    <row r="1165" spans="69:72" x14ac:dyDescent="0.25">
      <c r="BQ1165" s="11"/>
      <c r="BR1165" s="11"/>
      <c r="BS1165" s="11"/>
      <c r="BT1165" s="11"/>
    </row>
    <row r="1166" spans="69:72" x14ac:dyDescent="0.25">
      <c r="BQ1166" s="11"/>
      <c r="BR1166" s="11"/>
      <c r="BS1166" s="11"/>
      <c r="BT1166" s="11"/>
    </row>
    <row r="1167" spans="69:72" x14ac:dyDescent="0.25">
      <c r="BQ1167" s="11"/>
      <c r="BR1167" s="11"/>
      <c r="BS1167" s="11"/>
      <c r="BT1167" s="11"/>
    </row>
    <row r="1168" spans="69:72" x14ac:dyDescent="0.25">
      <c r="BQ1168" s="11"/>
      <c r="BR1168" s="11"/>
      <c r="BS1168" s="11"/>
      <c r="BT1168" s="11"/>
    </row>
    <row r="1169" spans="69:72" x14ac:dyDescent="0.25">
      <c r="BQ1169" s="11"/>
      <c r="BR1169" s="11"/>
      <c r="BS1169" s="11"/>
      <c r="BT1169" s="11"/>
    </row>
    <row r="1170" spans="69:72" x14ac:dyDescent="0.25">
      <c r="BQ1170" s="11"/>
      <c r="BR1170" s="11"/>
      <c r="BS1170" s="11"/>
      <c r="BT1170" s="11"/>
    </row>
    <row r="1171" spans="69:72" x14ac:dyDescent="0.25">
      <c r="BQ1171" s="11"/>
      <c r="BR1171" s="11"/>
      <c r="BS1171" s="11"/>
      <c r="BT1171" s="11"/>
    </row>
    <row r="1172" spans="69:72" x14ac:dyDescent="0.25">
      <c r="BQ1172" s="11"/>
      <c r="BR1172" s="11"/>
      <c r="BS1172" s="11"/>
      <c r="BT1172" s="11"/>
    </row>
    <row r="1173" spans="69:72" x14ac:dyDescent="0.25">
      <c r="BQ1173" s="11"/>
      <c r="BR1173" s="11"/>
      <c r="BS1173" s="11"/>
      <c r="BT1173" s="11"/>
    </row>
    <row r="1174" spans="69:72" x14ac:dyDescent="0.25">
      <c r="BQ1174" s="11"/>
      <c r="BR1174" s="11"/>
      <c r="BS1174" s="11"/>
      <c r="BT1174" s="11"/>
    </row>
    <row r="1175" spans="69:72" x14ac:dyDescent="0.25">
      <c r="BQ1175" s="11"/>
      <c r="BR1175" s="11"/>
      <c r="BS1175" s="11"/>
      <c r="BT1175" s="11"/>
    </row>
    <row r="1176" spans="69:72" x14ac:dyDescent="0.25">
      <c r="BQ1176" s="11"/>
      <c r="BR1176" s="11"/>
      <c r="BS1176" s="11"/>
      <c r="BT1176" s="11"/>
    </row>
    <row r="1177" spans="69:72" x14ac:dyDescent="0.25">
      <c r="BQ1177" s="11"/>
      <c r="BR1177" s="11"/>
      <c r="BS1177" s="11"/>
      <c r="BT1177" s="11"/>
    </row>
    <row r="1178" spans="69:72" x14ac:dyDescent="0.25">
      <c r="BQ1178" s="11"/>
      <c r="BR1178" s="11"/>
      <c r="BS1178" s="11"/>
      <c r="BT1178" s="11"/>
    </row>
    <row r="1179" spans="69:72" x14ac:dyDescent="0.25">
      <c r="BQ1179" s="11"/>
      <c r="BR1179" s="11"/>
      <c r="BS1179" s="11"/>
      <c r="BT1179" s="11"/>
    </row>
    <row r="1180" spans="69:72" x14ac:dyDescent="0.25">
      <c r="BQ1180" s="11"/>
      <c r="BR1180" s="11"/>
      <c r="BS1180" s="11"/>
      <c r="BT1180" s="11"/>
    </row>
    <row r="1181" spans="69:72" x14ac:dyDescent="0.25">
      <c r="BQ1181" s="11"/>
      <c r="BR1181" s="11"/>
      <c r="BS1181" s="11"/>
      <c r="BT1181" s="11"/>
    </row>
    <row r="1182" spans="69:72" x14ac:dyDescent="0.25">
      <c r="BQ1182" s="11"/>
      <c r="BR1182" s="11"/>
      <c r="BS1182" s="11"/>
      <c r="BT1182" s="11"/>
    </row>
    <row r="1183" spans="69:72" x14ac:dyDescent="0.25">
      <c r="BQ1183" s="11"/>
      <c r="BR1183" s="11"/>
      <c r="BS1183" s="11"/>
      <c r="BT1183" s="11"/>
    </row>
    <row r="1184" spans="69:72" x14ac:dyDescent="0.25">
      <c r="BQ1184" s="11"/>
      <c r="BR1184" s="11"/>
      <c r="BS1184" s="11"/>
      <c r="BT1184" s="11"/>
    </row>
    <row r="1185" spans="69:72" x14ac:dyDescent="0.25">
      <c r="BQ1185" s="11"/>
      <c r="BR1185" s="11"/>
      <c r="BS1185" s="11"/>
      <c r="BT1185" s="11"/>
    </row>
    <row r="1186" spans="69:72" x14ac:dyDescent="0.25">
      <c r="BQ1186" s="11"/>
      <c r="BR1186" s="11"/>
      <c r="BS1186" s="11"/>
      <c r="BT1186" s="11"/>
    </row>
    <row r="1187" spans="69:72" x14ac:dyDescent="0.25">
      <c r="BQ1187" s="11"/>
      <c r="BR1187" s="11"/>
      <c r="BS1187" s="11"/>
      <c r="BT1187" s="11"/>
    </row>
    <row r="1188" spans="69:72" x14ac:dyDescent="0.25">
      <c r="BQ1188" s="11"/>
      <c r="BR1188" s="11"/>
      <c r="BS1188" s="11"/>
      <c r="BT1188" s="11"/>
    </row>
    <row r="1189" spans="69:72" x14ac:dyDescent="0.25">
      <c r="BQ1189" s="11"/>
      <c r="BR1189" s="11"/>
      <c r="BS1189" s="11"/>
      <c r="BT1189" s="11"/>
    </row>
    <row r="1190" spans="69:72" x14ac:dyDescent="0.25">
      <c r="BQ1190" s="11"/>
      <c r="BR1190" s="11"/>
      <c r="BS1190" s="11"/>
      <c r="BT1190" s="11"/>
    </row>
    <row r="1191" spans="69:72" x14ac:dyDescent="0.25">
      <c r="BQ1191" s="11"/>
      <c r="BR1191" s="11"/>
      <c r="BS1191" s="11"/>
      <c r="BT1191" s="11"/>
    </row>
    <row r="1192" spans="69:72" x14ac:dyDescent="0.25">
      <c r="BQ1192" s="11"/>
      <c r="BR1192" s="11"/>
      <c r="BS1192" s="11"/>
      <c r="BT1192" s="11"/>
    </row>
    <row r="1193" spans="69:72" x14ac:dyDescent="0.25">
      <c r="BQ1193" s="11"/>
      <c r="BR1193" s="11"/>
      <c r="BS1193" s="11"/>
      <c r="BT1193" s="11"/>
    </row>
    <row r="1194" spans="69:72" x14ac:dyDescent="0.25">
      <c r="BQ1194" s="11"/>
      <c r="BR1194" s="11"/>
      <c r="BS1194" s="11"/>
      <c r="BT1194" s="11"/>
    </row>
    <row r="1195" spans="69:72" x14ac:dyDescent="0.25">
      <c r="BQ1195" s="11"/>
      <c r="BR1195" s="11"/>
      <c r="BS1195" s="11"/>
      <c r="BT1195" s="11"/>
    </row>
    <row r="1196" spans="69:72" x14ac:dyDescent="0.25">
      <c r="BQ1196" s="11"/>
      <c r="BR1196" s="11"/>
      <c r="BS1196" s="11"/>
      <c r="BT1196" s="11"/>
    </row>
    <row r="1197" spans="69:72" x14ac:dyDescent="0.25">
      <c r="BQ1197" s="11"/>
      <c r="BR1197" s="11"/>
      <c r="BS1197" s="11"/>
      <c r="BT1197" s="11"/>
    </row>
    <row r="1198" spans="69:72" x14ac:dyDescent="0.25">
      <c r="BQ1198" s="11"/>
      <c r="BR1198" s="11"/>
      <c r="BS1198" s="11"/>
      <c r="BT1198" s="11"/>
    </row>
    <row r="1199" spans="69:72" x14ac:dyDescent="0.25">
      <c r="BQ1199" s="11"/>
      <c r="BR1199" s="11"/>
      <c r="BS1199" s="11"/>
      <c r="BT1199" s="11"/>
    </row>
    <row r="1200" spans="69:72" x14ac:dyDescent="0.25">
      <c r="BQ1200" s="11"/>
      <c r="BR1200" s="11"/>
      <c r="BS1200" s="11"/>
      <c r="BT1200" s="11"/>
    </row>
    <row r="1201" spans="69:72" x14ac:dyDescent="0.25">
      <c r="BQ1201" s="11"/>
      <c r="BR1201" s="11"/>
      <c r="BS1201" s="11"/>
      <c r="BT1201" s="11"/>
    </row>
    <row r="1202" spans="69:72" x14ac:dyDescent="0.25">
      <c r="BQ1202" s="11"/>
      <c r="BR1202" s="11"/>
      <c r="BS1202" s="11"/>
      <c r="BT1202" s="11"/>
    </row>
    <row r="1203" spans="69:72" x14ac:dyDescent="0.25">
      <c r="BQ1203" s="11"/>
      <c r="BR1203" s="11"/>
      <c r="BS1203" s="11"/>
      <c r="BT1203" s="11"/>
    </row>
    <row r="1204" spans="69:72" x14ac:dyDescent="0.25">
      <c r="BQ1204" s="11"/>
      <c r="BR1204" s="11"/>
      <c r="BS1204" s="11"/>
      <c r="BT1204" s="11"/>
    </row>
    <row r="1205" spans="69:72" x14ac:dyDescent="0.25">
      <c r="BQ1205" s="11"/>
      <c r="BR1205" s="11"/>
      <c r="BS1205" s="11"/>
      <c r="BT1205" s="11"/>
    </row>
    <row r="1206" spans="69:72" x14ac:dyDescent="0.25">
      <c r="BQ1206" s="11"/>
      <c r="BR1206" s="11"/>
      <c r="BS1206" s="11"/>
      <c r="BT1206" s="11"/>
    </row>
    <row r="1207" spans="69:72" x14ac:dyDescent="0.25">
      <c r="BQ1207" s="11"/>
      <c r="BR1207" s="11"/>
      <c r="BS1207" s="11"/>
      <c r="BT1207" s="11"/>
    </row>
    <row r="1208" spans="69:72" x14ac:dyDescent="0.25">
      <c r="BQ1208" s="11"/>
      <c r="BR1208" s="11"/>
      <c r="BS1208" s="11"/>
      <c r="BT1208" s="11"/>
    </row>
    <row r="1209" spans="69:72" x14ac:dyDescent="0.25">
      <c r="BQ1209" s="11"/>
      <c r="BR1209" s="11"/>
      <c r="BS1209" s="11"/>
      <c r="BT1209" s="11"/>
    </row>
    <row r="1210" spans="69:72" x14ac:dyDescent="0.25">
      <c r="BQ1210" s="11"/>
      <c r="BR1210" s="11"/>
      <c r="BS1210" s="11"/>
      <c r="BT1210" s="11"/>
    </row>
    <row r="1211" spans="69:72" x14ac:dyDescent="0.25">
      <c r="BQ1211" s="11"/>
      <c r="BR1211" s="11"/>
      <c r="BS1211" s="11"/>
      <c r="BT1211" s="11"/>
    </row>
    <row r="1212" spans="69:72" x14ac:dyDescent="0.25">
      <c r="BQ1212" s="11"/>
      <c r="BR1212" s="11"/>
      <c r="BS1212" s="11"/>
      <c r="BT1212" s="11"/>
    </row>
    <row r="1213" spans="69:72" x14ac:dyDescent="0.25">
      <c r="BQ1213" s="11"/>
      <c r="BR1213" s="11"/>
      <c r="BS1213" s="11"/>
      <c r="BT1213" s="11"/>
    </row>
    <row r="1214" spans="69:72" x14ac:dyDescent="0.25">
      <c r="BQ1214" s="11"/>
      <c r="BR1214" s="11"/>
      <c r="BS1214" s="11"/>
      <c r="BT1214" s="11"/>
    </row>
    <row r="1215" spans="69:72" x14ac:dyDescent="0.25">
      <c r="BQ1215" s="11"/>
      <c r="BR1215" s="11"/>
      <c r="BS1215" s="11"/>
      <c r="BT1215" s="11"/>
    </row>
    <row r="1216" spans="69:72" x14ac:dyDescent="0.25">
      <c r="BQ1216" s="11"/>
      <c r="BR1216" s="11"/>
      <c r="BS1216" s="11"/>
      <c r="BT1216" s="11"/>
    </row>
    <row r="1217" spans="69:72" x14ac:dyDescent="0.25">
      <c r="BQ1217" s="11"/>
      <c r="BR1217" s="11"/>
      <c r="BS1217" s="11"/>
      <c r="BT1217" s="11"/>
    </row>
    <row r="1218" spans="69:72" x14ac:dyDescent="0.25">
      <c r="BQ1218" s="11"/>
      <c r="BR1218" s="11"/>
      <c r="BS1218" s="11"/>
      <c r="BT1218" s="11"/>
    </row>
    <row r="1219" spans="69:72" x14ac:dyDescent="0.25">
      <c r="BQ1219" s="11"/>
      <c r="BR1219" s="11"/>
      <c r="BS1219" s="11"/>
      <c r="BT1219" s="11"/>
    </row>
    <row r="1220" spans="69:72" x14ac:dyDescent="0.25">
      <c r="BQ1220" s="11"/>
      <c r="BR1220" s="11"/>
      <c r="BS1220" s="11"/>
      <c r="BT1220" s="11"/>
    </row>
    <row r="1221" spans="69:72" x14ac:dyDescent="0.25">
      <c r="BQ1221" s="11"/>
      <c r="BR1221" s="11"/>
      <c r="BS1221" s="11"/>
      <c r="BT1221" s="11"/>
    </row>
    <row r="1222" spans="69:72" x14ac:dyDescent="0.25">
      <c r="BQ1222" s="11"/>
      <c r="BR1222" s="11"/>
      <c r="BS1222" s="11"/>
      <c r="BT1222" s="11"/>
    </row>
    <row r="1223" spans="69:72" x14ac:dyDescent="0.25">
      <c r="BQ1223" s="11"/>
      <c r="BR1223" s="11"/>
      <c r="BS1223" s="11"/>
      <c r="BT1223" s="11"/>
    </row>
    <row r="1224" spans="69:72" x14ac:dyDescent="0.25">
      <c r="BQ1224" s="11"/>
      <c r="BR1224" s="11"/>
      <c r="BS1224" s="11"/>
      <c r="BT1224" s="11"/>
    </row>
    <row r="1225" spans="69:72" x14ac:dyDescent="0.25">
      <c r="BQ1225" s="11"/>
      <c r="BR1225" s="11"/>
      <c r="BS1225" s="11"/>
      <c r="BT1225" s="11"/>
    </row>
    <row r="1226" spans="69:72" x14ac:dyDescent="0.25">
      <c r="BQ1226" s="11"/>
      <c r="BR1226" s="11"/>
      <c r="BS1226" s="11"/>
      <c r="BT1226" s="11"/>
    </row>
    <row r="1227" spans="69:72" x14ac:dyDescent="0.25">
      <c r="BQ1227" s="11"/>
      <c r="BR1227" s="11"/>
      <c r="BS1227" s="11"/>
      <c r="BT1227" s="11"/>
    </row>
    <row r="1228" spans="69:72" x14ac:dyDescent="0.25">
      <c r="BQ1228" s="11"/>
      <c r="BR1228" s="11"/>
      <c r="BS1228" s="11"/>
      <c r="BT1228" s="11"/>
    </row>
    <row r="1229" spans="69:72" x14ac:dyDescent="0.25">
      <c r="BQ1229" s="11"/>
      <c r="BR1229" s="11"/>
      <c r="BS1229" s="11"/>
      <c r="BT1229" s="11"/>
    </row>
    <row r="1230" spans="69:72" x14ac:dyDescent="0.25">
      <c r="BQ1230" s="11"/>
      <c r="BR1230" s="11"/>
      <c r="BS1230" s="11"/>
      <c r="BT1230" s="11"/>
    </row>
    <row r="1231" spans="69:72" x14ac:dyDescent="0.25">
      <c r="BQ1231" s="11"/>
      <c r="BR1231" s="11"/>
      <c r="BS1231" s="11"/>
      <c r="BT1231" s="11"/>
    </row>
    <row r="1232" spans="69:72" x14ac:dyDescent="0.25">
      <c r="BQ1232" s="11"/>
      <c r="BR1232" s="11"/>
      <c r="BS1232" s="11"/>
      <c r="BT1232" s="11"/>
    </row>
    <row r="1233" spans="69:72" x14ac:dyDescent="0.25">
      <c r="BQ1233" s="11"/>
      <c r="BR1233" s="11"/>
      <c r="BS1233" s="11"/>
      <c r="BT1233" s="11"/>
    </row>
    <row r="1234" spans="69:72" x14ac:dyDescent="0.25">
      <c r="BQ1234" s="11"/>
      <c r="BR1234" s="11"/>
      <c r="BS1234" s="11"/>
      <c r="BT1234" s="11"/>
    </row>
    <row r="1235" spans="69:72" x14ac:dyDescent="0.25">
      <c r="BQ1235" s="11"/>
      <c r="BR1235" s="11"/>
      <c r="BS1235" s="11"/>
      <c r="BT1235" s="11"/>
    </row>
    <row r="1236" spans="69:72" x14ac:dyDescent="0.25">
      <c r="BQ1236" s="11"/>
      <c r="BR1236" s="11"/>
      <c r="BS1236" s="11"/>
      <c r="BT1236" s="11"/>
    </row>
    <row r="1237" spans="69:72" x14ac:dyDescent="0.25">
      <c r="BQ1237" s="11"/>
      <c r="BR1237" s="11"/>
      <c r="BS1237" s="11"/>
      <c r="BT1237" s="11"/>
    </row>
    <row r="1238" spans="69:72" x14ac:dyDescent="0.25">
      <c r="BQ1238" s="11"/>
      <c r="BR1238" s="11"/>
      <c r="BS1238" s="11"/>
      <c r="BT1238" s="11"/>
    </row>
    <row r="1239" spans="69:72" x14ac:dyDescent="0.25">
      <c r="BQ1239" s="11"/>
      <c r="BR1239" s="11"/>
      <c r="BS1239" s="11"/>
      <c r="BT1239" s="11"/>
    </row>
    <row r="1240" spans="69:72" x14ac:dyDescent="0.25">
      <c r="BQ1240" s="11"/>
      <c r="BR1240" s="11"/>
      <c r="BS1240" s="11"/>
      <c r="BT1240" s="11"/>
    </row>
    <row r="1241" spans="69:72" x14ac:dyDescent="0.25">
      <c r="BQ1241" s="11"/>
      <c r="BR1241" s="11"/>
      <c r="BS1241" s="11"/>
      <c r="BT1241" s="11"/>
    </row>
    <row r="1242" spans="69:72" x14ac:dyDescent="0.25">
      <c r="BQ1242" s="11"/>
      <c r="BR1242" s="11"/>
      <c r="BS1242" s="11"/>
      <c r="BT1242" s="11"/>
    </row>
    <row r="1243" spans="69:72" x14ac:dyDescent="0.25">
      <c r="BQ1243" s="11"/>
      <c r="BR1243" s="11"/>
      <c r="BS1243" s="11"/>
      <c r="BT1243" s="11"/>
    </row>
    <row r="1244" spans="69:72" x14ac:dyDescent="0.25">
      <c r="BQ1244" s="11"/>
      <c r="BR1244" s="11"/>
      <c r="BS1244" s="11"/>
      <c r="BT1244" s="11"/>
    </row>
    <row r="1245" spans="69:72" x14ac:dyDescent="0.25">
      <c r="BQ1245" s="11"/>
      <c r="BR1245" s="11"/>
      <c r="BS1245" s="11"/>
      <c r="BT1245" s="11"/>
    </row>
    <row r="1246" spans="69:72" x14ac:dyDescent="0.25">
      <c r="BQ1246" s="11"/>
      <c r="BR1246" s="11"/>
      <c r="BS1246" s="11"/>
      <c r="BT1246" s="11"/>
    </row>
    <row r="1247" spans="69:72" x14ac:dyDescent="0.25">
      <c r="BQ1247" s="11"/>
      <c r="BR1247" s="11"/>
      <c r="BS1247" s="11"/>
      <c r="BT1247" s="11"/>
    </row>
    <row r="1248" spans="69:72" x14ac:dyDescent="0.25">
      <c r="BQ1248" s="11"/>
      <c r="BR1248" s="11"/>
      <c r="BS1248" s="11"/>
      <c r="BT1248" s="11"/>
    </row>
    <row r="1249" spans="69:72" x14ac:dyDescent="0.25">
      <c r="BQ1249" s="11"/>
      <c r="BR1249" s="11"/>
      <c r="BS1249" s="11"/>
      <c r="BT1249" s="11"/>
    </row>
    <row r="1250" spans="69:72" x14ac:dyDescent="0.25">
      <c r="BQ1250" s="11"/>
      <c r="BR1250" s="11"/>
      <c r="BS1250" s="11"/>
      <c r="BT1250" s="11"/>
    </row>
    <row r="1251" spans="69:72" x14ac:dyDescent="0.25">
      <c r="BQ1251" s="11"/>
      <c r="BR1251" s="11"/>
      <c r="BS1251" s="11"/>
      <c r="BT1251" s="11"/>
    </row>
    <row r="1252" spans="69:72" x14ac:dyDescent="0.25">
      <c r="BQ1252" s="11"/>
      <c r="BR1252" s="11"/>
      <c r="BS1252" s="11"/>
      <c r="BT1252" s="11"/>
    </row>
    <row r="1253" spans="69:72" x14ac:dyDescent="0.25">
      <c r="BQ1253" s="11"/>
      <c r="BR1253" s="11"/>
      <c r="BS1253" s="11"/>
      <c r="BT1253" s="11"/>
    </row>
    <row r="1254" spans="69:72" x14ac:dyDescent="0.25">
      <c r="BQ1254" s="11"/>
      <c r="BR1254" s="11"/>
      <c r="BS1254" s="11"/>
      <c r="BT1254" s="11"/>
    </row>
    <row r="1255" spans="69:72" x14ac:dyDescent="0.25">
      <c r="BQ1255" s="11"/>
      <c r="BR1255" s="11"/>
      <c r="BS1255" s="11"/>
      <c r="BT1255" s="11"/>
    </row>
    <row r="1256" spans="69:72" x14ac:dyDescent="0.25">
      <c r="BQ1256" s="11"/>
      <c r="BR1256" s="11"/>
      <c r="BS1256" s="11"/>
      <c r="BT1256" s="11"/>
    </row>
    <row r="1257" spans="69:72" x14ac:dyDescent="0.25">
      <c r="BQ1257" s="11"/>
      <c r="BR1257" s="11"/>
      <c r="BS1257" s="11"/>
      <c r="BT1257" s="11"/>
    </row>
    <row r="1258" spans="69:72" x14ac:dyDescent="0.25">
      <c r="BQ1258" s="11"/>
      <c r="BR1258" s="11"/>
      <c r="BS1258" s="11"/>
      <c r="BT1258" s="11"/>
    </row>
    <row r="1259" spans="69:72" x14ac:dyDescent="0.25">
      <c r="BQ1259" s="11"/>
      <c r="BR1259" s="11"/>
      <c r="BS1259" s="11"/>
      <c r="BT1259" s="11"/>
    </row>
    <row r="1260" spans="69:72" x14ac:dyDescent="0.25">
      <c r="BQ1260" s="11"/>
      <c r="BR1260" s="11"/>
      <c r="BS1260" s="11"/>
      <c r="BT1260" s="11"/>
    </row>
    <row r="1261" spans="69:72" x14ac:dyDescent="0.25">
      <c r="BQ1261" s="11"/>
      <c r="BR1261" s="11"/>
      <c r="BS1261" s="11"/>
      <c r="BT1261" s="11"/>
    </row>
    <row r="1262" spans="69:72" x14ac:dyDescent="0.25">
      <c r="BQ1262" s="11"/>
      <c r="BR1262" s="11"/>
      <c r="BS1262" s="11"/>
      <c r="BT1262" s="11"/>
    </row>
    <row r="1263" spans="69:72" x14ac:dyDescent="0.25">
      <c r="BQ1263" s="11"/>
      <c r="BR1263" s="11"/>
      <c r="BS1263" s="11"/>
      <c r="BT1263" s="11"/>
    </row>
    <row r="1264" spans="69:72" x14ac:dyDescent="0.25">
      <c r="BQ1264" s="11"/>
      <c r="BR1264" s="11"/>
      <c r="BS1264" s="11"/>
      <c r="BT1264" s="11"/>
    </row>
    <row r="1265" spans="69:72" x14ac:dyDescent="0.25">
      <c r="BQ1265" s="11"/>
      <c r="BR1265" s="11"/>
      <c r="BS1265" s="11"/>
      <c r="BT1265" s="11"/>
    </row>
    <row r="1266" spans="69:72" x14ac:dyDescent="0.25">
      <c r="BQ1266" s="11"/>
      <c r="BR1266" s="11"/>
      <c r="BS1266" s="11"/>
      <c r="BT1266" s="11"/>
    </row>
    <row r="1267" spans="69:72" x14ac:dyDescent="0.25">
      <c r="BQ1267" s="11"/>
      <c r="BR1267" s="11"/>
      <c r="BS1267" s="11"/>
      <c r="BT1267" s="11"/>
    </row>
    <row r="1268" spans="69:72" x14ac:dyDescent="0.25">
      <c r="BQ1268" s="11"/>
      <c r="BR1268" s="11"/>
      <c r="BS1268" s="11"/>
      <c r="BT1268" s="11"/>
    </row>
    <row r="1269" spans="69:72" x14ac:dyDescent="0.25">
      <c r="BQ1269" s="11"/>
      <c r="BR1269" s="11"/>
      <c r="BS1269" s="11"/>
      <c r="BT1269" s="11"/>
    </row>
    <row r="1270" spans="69:72" x14ac:dyDescent="0.25">
      <c r="BQ1270" s="11"/>
      <c r="BR1270" s="11"/>
      <c r="BS1270" s="11"/>
      <c r="BT1270" s="11"/>
    </row>
    <row r="1271" spans="69:72" x14ac:dyDescent="0.25">
      <c r="BQ1271" s="11"/>
      <c r="BR1271" s="11"/>
      <c r="BS1271" s="11"/>
      <c r="BT1271" s="11"/>
    </row>
    <row r="1272" spans="69:72" x14ac:dyDescent="0.25">
      <c r="BQ1272" s="11"/>
      <c r="BR1272" s="11"/>
      <c r="BS1272" s="11"/>
      <c r="BT1272" s="11"/>
    </row>
    <row r="1273" spans="69:72" x14ac:dyDescent="0.25">
      <c r="BQ1273" s="11"/>
      <c r="BR1273" s="11"/>
      <c r="BS1273" s="11"/>
      <c r="BT1273" s="11"/>
    </row>
    <row r="1274" spans="69:72" x14ac:dyDescent="0.25">
      <c r="BQ1274" s="11"/>
      <c r="BR1274" s="11"/>
      <c r="BS1274" s="11"/>
      <c r="BT1274" s="11"/>
    </row>
    <row r="1275" spans="69:72" x14ac:dyDescent="0.25">
      <c r="BQ1275" s="11"/>
      <c r="BR1275" s="11"/>
      <c r="BS1275" s="11"/>
      <c r="BT1275" s="11"/>
    </row>
    <row r="1276" spans="69:72" x14ac:dyDescent="0.25">
      <c r="BQ1276" s="11"/>
      <c r="BR1276" s="11"/>
      <c r="BS1276" s="11"/>
      <c r="BT1276" s="11"/>
    </row>
    <row r="1277" spans="69:72" x14ac:dyDescent="0.25">
      <c r="BQ1277" s="11"/>
      <c r="BR1277" s="11"/>
      <c r="BS1277" s="11"/>
      <c r="BT1277" s="11"/>
    </row>
    <row r="1278" spans="69:72" x14ac:dyDescent="0.25">
      <c r="BQ1278" s="11"/>
      <c r="BR1278" s="11"/>
      <c r="BS1278" s="11"/>
      <c r="BT1278" s="11"/>
    </row>
    <row r="1279" spans="69:72" x14ac:dyDescent="0.25">
      <c r="BQ1279" s="11"/>
      <c r="BR1279" s="11"/>
      <c r="BS1279" s="11"/>
      <c r="BT1279" s="11"/>
    </row>
    <row r="1280" spans="69:72" x14ac:dyDescent="0.25">
      <c r="BQ1280" s="11"/>
      <c r="BR1280" s="11"/>
      <c r="BS1280" s="11"/>
      <c r="BT1280" s="11"/>
    </row>
    <row r="1281" spans="69:72" x14ac:dyDescent="0.25">
      <c r="BQ1281" s="11"/>
      <c r="BR1281" s="11"/>
      <c r="BS1281" s="11"/>
      <c r="BT1281" s="11"/>
    </row>
    <row r="1282" spans="69:72" x14ac:dyDescent="0.25">
      <c r="BQ1282" s="11"/>
      <c r="BR1282" s="11"/>
      <c r="BS1282" s="11"/>
      <c r="BT1282" s="11"/>
    </row>
    <row r="1283" spans="69:72" x14ac:dyDescent="0.25">
      <c r="BQ1283" s="11"/>
      <c r="BR1283" s="11"/>
      <c r="BS1283" s="11"/>
      <c r="BT1283" s="11"/>
    </row>
    <row r="1284" spans="69:72" x14ac:dyDescent="0.25">
      <c r="BQ1284" s="11"/>
      <c r="BR1284" s="11"/>
      <c r="BS1284" s="11"/>
      <c r="BT1284" s="11"/>
    </row>
    <row r="1285" spans="69:72" x14ac:dyDescent="0.25">
      <c r="BQ1285" s="11"/>
      <c r="BR1285" s="11"/>
      <c r="BS1285" s="11"/>
      <c r="BT1285" s="11"/>
    </row>
    <row r="1286" spans="69:72" x14ac:dyDescent="0.25">
      <c r="BQ1286" s="11"/>
      <c r="BR1286" s="11"/>
      <c r="BS1286" s="11"/>
      <c r="BT1286" s="11"/>
    </row>
    <row r="1287" spans="69:72" x14ac:dyDescent="0.25">
      <c r="BQ1287" s="11"/>
      <c r="BR1287" s="11"/>
      <c r="BS1287" s="11"/>
      <c r="BT1287" s="11"/>
    </row>
    <row r="1288" spans="69:72" x14ac:dyDescent="0.25">
      <c r="BQ1288" s="11"/>
      <c r="BR1288" s="11"/>
      <c r="BS1288" s="11"/>
      <c r="BT1288" s="11"/>
    </row>
    <row r="1289" spans="69:72" x14ac:dyDescent="0.25">
      <c r="BQ1289" s="11"/>
      <c r="BR1289" s="11"/>
      <c r="BS1289" s="11"/>
      <c r="BT1289" s="11"/>
    </row>
    <row r="1290" spans="69:72" x14ac:dyDescent="0.25">
      <c r="BQ1290" s="11"/>
      <c r="BR1290" s="11"/>
      <c r="BS1290" s="11"/>
      <c r="BT1290" s="11"/>
    </row>
    <row r="1291" spans="69:72" x14ac:dyDescent="0.25">
      <c r="BQ1291" s="11"/>
      <c r="BR1291" s="11"/>
      <c r="BS1291" s="11"/>
      <c r="BT1291" s="11"/>
    </row>
    <row r="1292" spans="69:72" x14ac:dyDescent="0.25">
      <c r="BQ1292" s="11"/>
      <c r="BR1292" s="11"/>
      <c r="BS1292" s="11"/>
      <c r="BT1292" s="11"/>
    </row>
    <row r="1293" spans="69:72" x14ac:dyDescent="0.25">
      <c r="BQ1293" s="11"/>
      <c r="BR1293" s="11"/>
      <c r="BS1293" s="11"/>
      <c r="BT1293" s="11"/>
    </row>
    <row r="1294" spans="69:72" x14ac:dyDescent="0.25">
      <c r="BQ1294" s="11"/>
      <c r="BR1294" s="11"/>
      <c r="BS1294" s="11"/>
      <c r="BT1294" s="11"/>
    </row>
    <row r="1295" spans="69:72" x14ac:dyDescent="0.25">
      <c r="BQ1295" s="11"/>
      <c r="BR1295" s="11"/>
      <c r="BS1295" s="11"/>
      <c r="BT1295" s="11"/>
    </row>
    <row r="1296" spans="69:72" x14ac:dyDescent="0.25">
      <c r="BQ1296" s="11"/>
      <c r="BR1296" s="11"/>
      <c r="BS1296" s="11"/>
      <c r="BT1296" s="11"/>
    </row>
    <row r="1297" spans="69:72" x14ac:dyDescent="0.25">
      <c r="BQ1297" s="11"/>
      <c r="BR1297" s="11"/>
      <c r="BS1297" s="11"/>
      <c r="BT1297" s="11"/>
    </row>
    <row r="1298" spans="69:72" x14ac:dyDescent="0.25">
      <c r="BQ1298" s="11"/>
      <c r="BR1298" s="11"/>
      <c r="BS1298" s="11"/>
      <c r="BT1298" s="11"/>
    </row>
    <row r="1299" spans="69:72" x14ac:dyDescent="0.25">
      <c r="BQ1299" s="11"/>
      <c r="BR1299" s="11"/>
      <c r="BS1299" s="11"/>
      <c r="BT1299" s="11"/>
    </row>
    <row r="1300" spans="69:72" x14ac:dyDescent="0.25">
      <c r="BQ1300" s="11"/>
      <c r="BR1300" s="11"/>
      <c r="BS1300" s="11"/>
      <c r="BT1300" s="11"/>
    </row>
    <row r="1301" spans="69:72" x14ac:dyDescent="0.25">
      <c r="BQ1301" s="11"/>
      <c r="BR1301" s="11"/>
      <c r="BS1301" s="11"/>
      <c r="BT1301" s="11"/>
    </row>
    <row r="1302" spans="69:72" x14ac:dyDescent="0.25">
      <c r="BQ1302" s="11"/>
      <c r="BR1302" s="11"/>
      <c r="BS1302" s="11"/>
      <c r="BT1302" s="11"/>
    </row>
    <row r="1303" spans="69:72" x14ac:dyDescent="0.25">
      <c r="BQ1303" s="11"/>
      <c r="BR1303" s="11"/>
      <c r="BS1303" s="11"/>
      <c r="BT1303" s="11"/>
    </row>
    <row r="1304" spans="69:72" x14ac:dyDescent="0.25">
      <c r="BQ1304" s="11"/>
      <c r="BR1304" s="11"/>
      <c r="BS1304" s="11"/>
      <c r="BT1304" s="11"/>
    </row>
    <row r="1305" spans="69:72" x14ac:dyDescent="0.25">
      <c r="BQ1305" s="11"/>
      <c r="BR1305" s="11"/>
      <c r="BS1305" s="11"/>
      <c r="BT1305" s="11"/>
    </row>
    <row r="1306" spans="69:72" x14ac:dyDescent="0.25">
      <c r="BQ1306" s="11"/>
      <c r="BR1306" s="11"/>
      <c r="BS1306" s="11"/>
      <c r="BT1306" s="11"/>
    </row>
    <row r="1307" spans="69:72" x14ac:dyDescent="0.25">
      <c r="BQ1307" s="11"/>
      <c r="BR1307" s="11"/>
      <c r="BS1307" s="11"/>
      <c r="BT1307" s="11"/>
    </row>
    <row r="1308" spans="69:72" x14ac:dyDescent="0.25">
      <c r="BQ1308" s="11"/>
      <c r="BR1308" s="11"/>
      <c r="BS1308" s="11"/>
      <c r="BT1308" s="11"/>
    </row>
    <row r="1309" spans="69:72" x14ac:dyDescent="0.25">
      <c r="BQ1309" s="11"/>
      <c r="BR1309" s="11"/>
      <c r="BS1309" s="11"/>
      <c r="BT1309" s="11"/>
    </row>
    <row r="1310" spans="69:72" x14ac:dyDescent="0.25">
      <c r="BQ1310" s="11"/>
      <c r="BR1310" s="11"/>
      <c r="BS1310" s="11"/>
      <c r="BT1310" s="11"/>
    </row>
    <row r="1311" spans="69:72" x14ac:dyDescent="0.25">
      <c r="BQ1311" s="11"/>
      <c r="BR1311" s="11"/>
      <c r="BS1311" s="11"/>
      <c r="BT1311" s="11"/>
    </row>
    <row r="1312" spans="69:72" x14ac:dyDescent="0.25">
      <c r="BQ1312" s="11"/>
      <c r="BR1312" s="11"/>
      <c r="BS1312" s="11"/>
      <c r="BT1312" s="11"/>
    </row>
    <row r="1313" spans="69:72" x14ac:dyDescent="0.25">
      <c r="BQ1313" s="11"/>
      <c r="BR1313" s="11"/>
      <c r="BS1313" s="11"/>
      <c r="BT1313" s="11"/>
    </row>
    <row r="1314" spans="69:72" x14ac:dyDescent="0.25">
      <c r="BQ1314" s="11"/>
      <c r="BR1314" s="11"/>
      <c r="BS1314" s="11"/>
      <c r="BT1314" s="11"/>
    </row>
    <row r="1315" spans="69:72" x14ac:dyDescent="0.25">
      <c r="BQ1315" s="11"/>
      <c r="BR1315" s="11"/>
      <c r="BS1315" s="11"/>
      <c r="BT1315" s="11"/>
    </row>
    <row r="1316" spans="69:72" x14ac:dyDescent="0.25">
      <c r="BQ1316" s="11"/>
      <c r="BR1316" s="11"/>
      <c r="BS1316" s="11"/>
      <c r="BT1316" s="11"/>
    </row>
    <row r="1317" spans="69:72" x14ac:dyDescent="0.25">
      <c r="BQ1317" s="11"/>
      <c r="BR1317" s="11"/>
      <c r="BS1317" s="11"/>
      <c r="BT1317" s="11"/>
    </row>
    <row r="1318" spans="69:72" x14ac:dyDescent="0.25">
      <c r="BQ1318" s="11"/>
      <c r="BR1318" s="11"/>
      <c r="BS1318" s="11"/>
      <c r="BT1318" s="11"/>
    </row>
    <row r="1319" spans="69:72" x14ac:dyDescent="0.25">
      <c r="BQ1319" s="11"/>
      <c r="BR1319" s="11"/>
      <c r="BS1319" s="11"/>
      <c r="BT1319" s="11"/>
    </row>
    <row r="1320" spans="69:72" x14ac:dyDescent="0.25">
      <c r="BQ1320" s="11"/>
      <c r="BR1320" s="11"/>
      <c r="BS1320" s="11"/>
      <c r="BT1320" s="11"/>
    </row>
    <row r="1321" spans="69:72" x14ac:dyDescent="0.25">
      <c r="BQ1321" s="11"/>
      <c r="BR1321" s="11"/>
      <c r="BS1321" s="11"/>
      <c r="BT1321" s="11"/>
    </row>
    <row r="1322" spans="69:72" x14ac:dyDescent="0.25">
      <c r="BQ1322" s="11"/>
      <c r="BR1322" s="11"/>
      <c r="BS1322" s="11"/>
      <c r="BT1322" s="11"/>
    </row>
    <row r="1323" spans="69:72" x14ac:dyDescent="0.25">
      <c r="BQ1323" s="11"/>
      <c r="BR1323" s="11"/>
      <c r="BS1323" s="11"/>
      <c r="BT1323" s="11"/>
    </row>
    <row r="1324" spans="69:72" x14ac:dyDescent="0.25">
      <c r="BQ1324" s="11"/>
      <c r="BR1324" s="11"/>
      <c r="BS1324" s="11"/>
      <c r="BT1324" s="11"/>
    </row>
    <row r="1325" spans="69:72" x14ac:dyDescent="0.25">
      <c r="BQ1325" s="11"/>
      <c r="BR1325" s="11"/>
      <c r="BS1325" s="11"/>
      <c r="BT1325" s="11"/>
    </row>
    <row r="1326" spans="69:72" x14ac:dyDescent="0.25">
      <c r="BQ1326" s="11"/>
      <c r="BR1326" s="11"/>
      <c r="BS1326" s="11"/>
      <c r="BT1326" s="11"/>
    </row>
    <row r="1327" spans="69:72" x14ac:dyDescent="0.25">
      <c r="BQ1327" s="11"/>
      <c r="BR1327" s="11"/>
      <c r="BS1327" s="11"/>
      <c r="BT1327" s="11"/>
    </row>
    <row r="1328" spans="69:72" x14ac:dyDescent="0.25">
      <c r="BQ1328" s="11"/>
      <c r="BR1328" s="11"/>
      <c r="BS1328" s="11"/>
      <c r="BT1328" s="11"/>
    </row>
    <row r="1329" spans="69:72" x14ac:dyDescent="0.25">
      <c r="BQ1329" s="11"/>
      <c r="BR1329" s="11"/>
      <c r="BS1329" s="11"/>
      <c r="BT1329" s="11"/>
    </row>
    <row r="1330" spans="69:72" x14ac:dyDescent="0.25">
      <c r="BQ1330" s="11"/>
      <c r="BR1330" s="11"/>
      <c r="BS1330" s="11"/>
      <c r="BT1330" s="11"/>
    </row>
    <row r="1331" spans="69:72" x14ac:dyDescent="0.25">
      <c r="BQ1331" s="11"/>
      <c r="BR1331" s="11"/>
      <c r="BS1331" s="11"/>
      <c r="BT1331" s="11"/>
    </row>
    <row r="1332" spans="69:72" x14ac:dyDescent="0.25">
      <c r="BQ1332" s="11"/>
      <c r="BR1332" s="11"/>
      <c r="BS1332" s="11"/>
      <c r="BT1332" s="11"/>
    </row>
    <row r="1333" spans="69:72" x14ac:dyDescent="0.25">
      <c r="BQ1333" s="11"/>
      <c r="BR1333" s="11"/>
      <c r="BS1333" s="11"/>
      <c r="BT1333" s="11"/>
    </row>
    <row r="1334" spans="69:72" x14ac:dyDescent="0.25">
      <c r="BQ1334" s="11"/>
      <c r="BR1334" s="11"/>
      <c r="BS1334" s="11"/>
      <c r="BT1334" s="11"/>
    </row>
    <row r="1335" spans="69:72" x14ac:dyDescent="0.25">
      <c r="BQ1335" s="11"/>
      <c r="BR1335" s="11"/>
      <c r="BS1335" s="11"/>
      <c r="BT1335" s="11"/>
    </row>
    <row r="1336" spans="69:72" x14ac:dyDescent="0.25">
      <c r="BQ1336" s="11"/>
      <c r="BR1336" s="11"/>
      <c r="BS1336" s="11"/>
      <c r="BT1336" s="11"/>
    </row>
    <row r="1337" spans="69:72" x14ac:dyDescent="0.25">
      <c r="BQ1337" s="11"/>
      <c r="BR1337" s="11"/>
      <c r="BS1337" s="11"/>
      <c r="BT1337" s="11"/>
    </row>
    <row r="1338" spans="69:72" x14ac:dyDescent="0.25">
      <c r="BQ1338" s="11"/>
      <c r="BR1338" s="11"/>
      <c r="BS1338" s="11"/>
      <c r="BT1338" s="11"/>
    </row>
    <row r="1339" spans="69:72" x14ac:dyDescent="0.25">
      <c r="BQ1339" s="11"/>
      <c r="BR1339" s="11"/>
      <c r="BS1339" s="11"/>
      <c r="BT1339" s="11"/>
    </row>
    <row r="1340" spans="69:72" x14ac:dyDescent="0.25">
      <c r="BQ1340" s="11"/>
      <c r="BR1340" s="11"/>
      <c r="BS1340" s="11"/>
      <c r="BT1340" s="11"/>
    </row>
    <row r="1341" spans="69:72" x14ac:dyDescent="0.25">
      <c r="BQ1341" s="11"/>
      <c r="BR1341" s="11"/>
      <c r="BS1341" s="11"/>
      <c r="BT1341" s="11"/>
    </row>
    <row r="1342" spans="69:72" x14ac:dyDescent="0.25">
      <c r="BQ1342" s="11"/>
      <c r="BR1342" s="11"/>
      <c r="BS1342" s="11"/>
      <c r="BT1342" s="11"/>
    </row>
    <row r="1343" spans="69:72" x14ac:dyDescent="0.25">
      <c r="BQ1343" s="11"/>
      <c r="BR1343" s="11"/>
      <c r="BS1343" s="11"/>
      <c r="BT1343" s="11"/>
    </row>
    <row r="1344" spans="69:72" x14ac:dyDescent="0.25">
      <c r="BQ1344" s="11"/>
      <c r="BR1344" s="11"/>
      <c r="BS1344" s="11"/>
      <c r="BT1344" s="11"/>
    </row>
    <row r="1345" spans="69:72" x14ac:dyDescent="0.25">
      <c r="BQ1345" s="11"/>
      <c r="BR1345" s="11"/>
      <c r="BS1345" s="11"/>
      <c r="BT1345" s="11"/>
    </row>
    <row r="1346" spans="69:72" x14ac:dyDescent="0.25">
      <c r="BQ1346" s="11"/>
      <c r="BR1346" s="11"/>
      <c r="BS1346" s="11"/>
      <c r="BT1346" s="11"/>
    </row>
    <row r="1347" spans="69:72" x14ac:dyDescent="0.25">
      <c r="BQ1347" s="11"/>
      <c r="BR1347" s="11"/>
      <c r="BS1347" s="11"/>
      <c r="BT1347" s="11"/>
    </row>
    <row r="1348" spans="69:72" x14ac:dyDescent="0.25">
      <c r="BQ1348" s="11"/>
      <c r="BR1348" s="11"/>
      <c r="BS1348" s="11"/>
      <c r="BT1348" s="11"/>
    </row>
    <row r="1349" spans="69:72" x14ac:dyDescent="0.25">
      <c r="BQ1349" s="11"/>
      <c r="BR1349" s="11"/>
      <c r="BS1349" s="11"/>
      <c r="BT1349" s="11"/>
    </row>
    <row r="1350" spans="69:72" x14ac:dyDescent="0.25">
      <c r="BQ1350" s="11"/>
      <c r="BR1350" s="11"/>
      <c r="BS1350" s="11"/>
      <c r="BT1350" s="11"/>
    </row>
    <row r="1351" spans="69:72" x14ac:dyDescent="0.25">
      <c r="BQ1351" s="11"/>
      <c r="BR1351" s="11"/>
      <c r="BS1351" s="11"/>
      <c r="BT1351" s="11"/>
    </row>
    <row r="1352" spans="69:72" x14ac:dyDescent="0.25">
      <c r="BQ1352" s="11"/>
      <c r="BR1352" s="11"/>
      <c r="BS1352" s="11"/>
      <c r="BT1352" s="11"/>
    </row>
    <row r="1353" spans="69:72" x14ac:dyDescent="0.25">
      <c r="BQ1353" s="11"/>
      <c r="BR1353" s="11"/>
      <c r="BS1353" s="11"/>
      <c r="BT1353" s="11"/>
    </row>
    <row r="1354" spans="69:72" x14ac:dyDescent="0.25">
      <c r="BQ1354" s="11"/>
      <c r="BR1354" s="11"/>
      <c r="BS1354" s="11"/>
      <c r="BT1354" s="11"/>
    </row>
    <row r="1355" spans="69:72" x14ac:dyDescent="0.25">
      <c r="BQ1355" s="11"/>
      <c r="BR1355" s="11"/>
      <c r="BS1355" s="11"/>
      <c r="BT1355" s="11"/>
    </row>
    <row r="1356" spans="69:72" x14ac:dyDescent="0.25">
      <c r="BQ1356" s="11"/>
      <c r="BR1356" s="11"/>
      <c r="BS1356" s="11"/>
      <c r="BT1356" s="11"/>
    </row>
    <row r="1357" spans="69:72" x14ac:dyDescent="0.25">
      <c r="BQ1357" s="11"/>
      <c r="BR1357" s="11"/>
      <c r="BS1357" s="11"/>
      <c r="BT1357" s="11"/>
    </row>
    <row r="1358" spans="69:72" x14ac:dyDescent="0.25">
      <c r="BQ1358" s="11"/>
      <c r="BR1358" s="11"/>
      <c r="BS1358" s="11"/>
      <c r="BT1358" s="11"/>
    </row>
    <row r="1359" spans="69:72" x14ac:dyDescent="0.25">
      <c r="BQ1359" s="11"/>
      <c r="BR1359" s="11"/>
      <c r="BS1359" s="11"/>
      <c r="BT1359" s="11"/>
    </row>
    <row r="1360" spans="69:72" x14ac:dyDescent="0.25">
      <c r="BQ1360" s="11"/>
      <c r="BR1360" s="11"/>
      <c r="BS1360" s="11"/>
      <c r="BT1360" s="11"/>
    </row>
    <row r="1361" spans="69:72" x14ac:dyDescent="0.25">
      <c r="BQ1361" s="11"/>
      <c r="BR1361" s="11"/>
      <c r="BS1361" s="11"/>
      <c r="BT1361" s="11"/>
    </row>
    <row r="1362" spans="69:72" x14ac:dyDescent="0.25">
      <c r="BQ1362" s="11"/>
      <c r="BR1362" s="11"/>
      <c r="BS1362" s="11"/>
      <c r="BT1362" s="11"/>
    </row>
    <row r="1363" spans="69:72" x14ac:dyDescent="0.25">
      <c r="BQ1363" s="11"/>
      <c r="BR1363" s="11"/>
      <c r="BS1363" s="11"/>
      <c r="BT1363" s="11"/>
    </row>
    <row r="1364" spans="69:72" x14ac:dyDescent="0.25">
      <c r="BQ1364" s="11"/>
      <c r="BR1364" s="11"/>
      <c r="BS1364" s="11"/>
      <c r="BT1364" s="11"/>
    </row>
    <row r="1365" spans="69:72" x14ac:dyDescent="0.25">
      <c r="BQ1365" s="11"/>
      <c r="BR1365" s="11"/>
      <c r="BS1365" s="11"/>
      <c r="BT1365" s="11"/>
    </row>
    <row r="1366" spans="69:72" x14ac:dyDescent="0.25">
      <c r="BQ1366" s="11"/>
      <c r="BR1366" s="11"/>
      <c r="BS1366" s="11"/>
      <c r="BT1366" s="11"/>
    </row>
    <row r="1367" spans="69:72" x14ac:dyDescent="0.25">
      <c r="BQ1367" s="11"/>
      <c r="BR1367" s="11"/>
      <c r="BS1367" s="11"/>
      <c r="BT1367" s="11"/>
    </row>
    <row r="1368" spans="69:72" x14ac:dyDescent="0.25">
      <c r="BQ1368" s="11"/>
      <c r="BR1368" s="11"/>
      <c r="BS1368" s="11"/>
      <c r="BT1368" s="11"/>
    </row>
    <row r="1369" spans="69:72" x14ac:dyDescent="0.25">
      <c r="BQ1369" s="11"/>
      <c r="BR1369" s="11"/>
      <c r="BS1369" s="11"/>
      <c r="BT1369" s="11"/>
    </row>
    <row r="1370" spans="69:72" x14ac:dyDescent="0.25">
      <c r="BQ1370" s="11"/>
      <c r="BR1370" s="11"/>
      <c r="BS1370" s="11"/>
      <c r="BT1370" s="11"/>
    </row>
    <row r="1371" spans="69:72" x14ac:dyDescent="0.25">
      <c r="BQ1371" s="11"/>
      <c r="BR1371" s="11"/>
      <c r="BS1371" s="11"/>
      <c r="BT1371" s="11"/>
    </row>
    <row r="1372" spans="69:72" x14ac:dyDescent="0.25">
      <c r="BQ1372" s="11"/>
      <c r="BR1372" s="11"/>
      <c r="BS1372" s="11"/>
      <c r="BT1372" s="11"/>
    </row>
    <row r="1373" spans="69:72" x14ac:dyDescent="0.25">
      <c r="BQ1373" s="11"/>
      <c r="BR1373" s="11"/>
      <c r="BS1373" s="11"/>
      <c r="BT1373" s="11"/>
    </row>
    <row r="1374" spans="69:72" x14ac:dyDescent="0.25">
      <c r="BQ1374" s="11"/>
      <c r="BR1374" s="11"/>
      <c r="BS1374" s="11"/>
      <c r="BT1374" s="11"/>
    </row>
    <row r="1375" spans="69:72" x14ac:dyDescent="0.25">
      <c r="BQ1375" s="11"/>
      <c r="BR1375" s="11"/>
      <c r="BS1375" s="11"/>
      <c r="BT1375" s="11"/>
    </row>
    <row r="1376" spans="69:72" x14ac:dyDescent="0.25">
      <c r="BQ1376" s="11"/>
      <c r="BR1376" s="11"/>
      <c r="BS1376" s="11"/>
      <c r="BT1376" s="11"/>
    </row>
    <row r="1377" spans="69:72" x14ac:dyDescent="0.25">
      <c r="BQ1377" s="11"/>
      <c r="BR1377" s="11"/>
      <c r="BS1377" s="11"/>
      <c r="BT1377" s="11"/>
    </row>
    <row r="1378" spans="69:72" x14ac:dyDescent="0.25">
      <c r="BQ1378" s="11"/>
      <c r="BR1378" s="11"/>
      <c r="BS1378" s="11"/>
      <c r="BT1378" s="11"/>
    </row>
    <row r="1379" spans="69:72" x14ac:dyDescent="0.25">
      <c r="BQ1379" s="11"/>
      <c r="BR1379" s="11"/>
      <c r="BS1379" s="11"/>
      <c r="BT1379" s="11"/>
    </row>
    <row r="1380" spans="69:72" x14ac:dyDescent="0.25">
      <c r="BQ1380" s="11"/>
      <c r="BR1380" s="11"/>
      <c r="BS1380" s="11"/>
      <c r="BT1380" s="11"/>
    </row>
    <row r="1381" spans="69:72" x14ac:dyDescent="0.25">
      <c r="BQ1381" s="11"/>
      <c r="BR1381" s="11"/>
      <c r="BS1381" s="11"/>
      <c r="BT1381" s="11"/>
    </row>
    <row r="1382" spans="69:72" x14ac:dyDescent="0.25">
      <c r="BQ1382" s="11"/>
      <c r="BR1382" s="11"/>
      <c r="BS1382" s="11"/>
      <c r="BT1382" s="11"/>
    </row>
    <row r="1383" spans="69:72" x14ac:dyDescent="0.25">
      <c r="BQ1383" s="11"/>
      <c r="BR1383" s="11"/>
      <c r="BS1383" s="11"/>
      <c r="BT1383" s="11"/>
    </row>
    <row r="1384" spans="69:72" x14ac:dyDescent="0.25">
      <c r="BQ1384" s="11"/>
      <c r="BR1384" s="11"/>
      <c r="BS1384" s="11"/>
      <c r="BT1384" s="11"/>
    </row>
    <row r="1385" spans="69:72" x14ac:dyDescent="0.25">
      <c r="BQ1385" s="11"/>
      <c r="BR1385" s="11"/>
      <c r="BS1385" s="11"/>
      <c r="BT1385" s="11"/>
    </row>
    <row r="1386" spans="69:72" x14ac:dyDescent="0.25">
      <c r="BQ1386" s="11"/>
      <c r="BR1386" s="11"/>
      <c r="BS1386" s="11"/>
      <c r="BT1386" s="11"/>
    </row>
    <row r="1387" spans="69:72" x14ac:dyDescent="0.25">
      <c r="BQ1387" s="11"/>
      <c r="BR1387" s="11"/>
      <c r="BS1387" s="11"/>
      <c r="BT1387" s="11"/>
    </row>
    <row r="1388" spans="69:72" x14ac:dyDescent="0.25">
      <c r="BQ1388" s="11"/>
      <c r="BR1388" s="11"/>
      <c r="BS1388" s="11"/>
      <c r="BT1388" s="11"/>
    </row>
    <row r="1389" spans="69:72" x14ac:dyDescent="0.25">
      <c r="BQ1389" s="11"/>
      <c r="BR1389" s="11"/>
      <c r="BS1389" s="11"/>
      <c r="BT1389" s="11"/>
    </row>
    <row r="1390" spans="69:72" x14ac:dyDescent="0.25">
      <c r="BQ1390" s="11"/>
      <c r="BR1390" s="11"/>
      <c r="BS1390" s="11"/>
      <c r="BT1390" s="11"/>
    </row>
    <row r="1391" spans="69:72" x14ac:dyDescent="0.25">
      <c r="BQ1391" s="11"/>
      <c r="BR1391" s="11"/>
      <c r="BS1391" s="11"/>
      <c r="BT1391" s="11"/>
    </row>
    <row r="1392" spans="69:72" x14ac:dyDescent="0.25">
      <c r="BQ1392" s="11"/>
      <c r="BR1392" s="11"/>
      <c r="BS1392" s="11"/>
      <c r="BT1392" s="11"/>
    </row>
    <row r="1393" spans="69:72" x14ac:dyDescent="0.25">
      <c r="BQ1393" s="11"/>
      <c r="BR1393" s="11"/>
      <c r="BS1393" s="11"/>
      <c r="BT1393" s="11"/>
    </row>
    <row r="1394" spans="69:72" x14ac:dyDescent="0.25">
      <c r="BQ1394" s="11"/>
      <c r="BR1394" s="11"/>
      <c r="BS1394" s="11"/>
      <c r="BT1394" s="11"/>
    </row>
    <row r="1395" spans="69:72" x14ac:dyDescent="0.25">
      <c r="BQ1395" s="11"/>
      <c r="BR1395" s="11"/>
      <c r="BS1395" s="11"/>
      <c r="BT1395" s="11"/>
    </row>
    <row r="1396" spans="69:72" x14ac:dyDescent="0.25">
      <c r="BQ1396" s="11"/>
      <c r="BR1396" s="11"/>
      <c r="BS1396" s="11"/>
      <c r="BT1396" s="11"/>
    </row>
    <row r="1397" spans="69:72" x14ac:dyDescent="0.25">
      <c r="BQ1397" s="11"/>
      <c r="BR1397" s="11"/>
      <c r="BS1397" s="11"/>
      <c r="BT1397" s="11"/>
    </row>
    <row r="1398" spans="69:72" x14ac:dyDescent="0.25">
      <c r="BQ1398" s="11"/>
      <c r="BR1398" s="11"/>
      <c r="BS1398" s="11"/>
      <c r="BT1398" s="11"/>
    </row>
    <row r="1399" spans="69:72" x14ac:dyDescent="0.25">
      <c r="BQ1399" s="11"/>
      <c r="BR1399" s="11"/>
      <c r="BS1399" s="11"/>
      <c r="BT1399" s="11"/>
    </row>
    <row r="1400" spans="69:72" x14ac:dyDescent="0.25">
      <c r="BQ1400" s="11"/>
      <c r="BR1400" s="11"/>
      <c r="BS1400" s="11"/>
      <c r="BT1400" s="11"/>
    </row>
    <row r="1401" spans="69:72" x14ac:dyDescent="0.25">
      <c r="BQ1401" s="11"/>
      <c r="BR1401" s="11"/>
      <c r="BS1401" s="11"/>
      <c r="BT1401" s="11"/>
    </row>
    <row r="1402" spans="69:72" x14ac:dyDescent="0.25">
      <c r="BQ1402" s="11"/>
      <c r="BR1402" s="11"/>
      <c r="BS1402" s="11"/>
      <c r="BT1402" s="11"/>
    </row>
    <row r="1403" spans="69:72" x14ac:dyDescent="0.25">
      <c r="BQ1403" s="11"/>
      <c r="BR1403" s="11"/>
      <c r="BS1403" s="11"/>
      <c r="BT1403" s="11"/>
    </row>
    <row r="1404" spans="69:72" x14ac:dyDescent="0.25">
      <c r="BQ1404" s="11"/>
      <c r="BR1404" s="11"/>
      <c r="BS1404" s="11"/>
      <c r="BT1404" s="11"/>
    </row>
    <row r="1405" spans="69:72" x14ac:dyDescent="0.25">
      <c r="BQ1405" s="11"/>
      <c r="BR1405" s="11"/>
      <c r="BS1405" s="11"/>
      <c r="BT1405" s="11"/>
    </row>
    <row r="1406" spans="69:72" x14ac:dyDescent="0.25">
      <c r="BQ1406" s="11"/>
      <c r="BR1406" s="11"/>
      <c r="BS1406" s="11"/>
      <c r="BT1406" s="11"/>
    </row>
    <row r="1407" spans="69:72" x14ac:dyDescent="0.25">
      <c r="BQ1407" s="11"/>
      <c r="BR1407" s="11"/>
      <c r="BS1407" s="11"/>
      <c r="BT1407" s="11"/>
    </row>
    <row r="1408" spans="69:72" x14ac:dyDescent="0.25">
      <c r="BQ1408" s="11"/>
      <c r="BR1408" s="11"/>
      <c r="BS1408" s="11"/>
      <c r="BT1408" s="11"/>
    </row>
    <row r="1409" spans="69:72" x14ac:dyDescent="0.25">
      <c r="BQ1409" s="11"/>
      <c r="BR1409" s="11"/>
      <c r="BS1409" s="11"/>
      <c r="BT1409" s="11"/>
    </row>
    <row r="1410" spans="69:72" x14ac:dyDescent="0.25">
      <c r="BQ1410" s="11"/>
      <c r="BR1410" s="11"/>
      <c r="BS1410" s="11"/>
      <c r="BT1410" s="11"/>
    </row>
    <row r="1411" spans="69:72" x14ac:dyDescent="0.25">
      <c r="BQ1411" s="11"/>
      <c r="BR1411" s="11"/>
      <c r="BS1411" s="11"/>
      <c r="BT1411" s="11"/>
    </row>
    <row r="1412" spans="69:72" x14ac:dyDescent="0.25">
      <c r="BQ1412" s="11"/>
      <c r="BR1412" s="11"/>
      <c r="BS1412" s="11"/>
      <c r="BT1412" s="11"/>
    </row>
    <row r="1413" spans="69:72" x14ac:dyDescent="0.25">
      <c r="BQ1413" s="11"/>
      <c r="BR1413" s="11"/>
      <c r="BS1413" s="11"/>
      <c r="BT1413" s="11"/>
    </row>
    <row r="1414" spans="69:72" x14ac:dyDescent="0.25">
      <c r="BQ1414" s="11"/>
      <c r="BR1414" s="11"/>
      <c r="BS1414" s="11"/>
      <c r="BT1414" s="11"/>
    </row>
    <row r="1415" spans="69:72" x14ac:dyDescent="0.25">
      <c r="BQ1415" s="11"/>
      <c r="BR1415" s="11"/>
      <c r="BS1415" s="11"/>
      <c r="BT1415" s="11"/>
    </row>
    <row r="1416" spans="69:72" x14ac:dyDescent="0.25">
      <c r="BQ1416" s="11"/>
      <c r="BR1416" s="11"/>
      <c r="BS1416" s="11"/>
      <c r="BT1416" s="11"/>
    </row>
    <row r="1417" spans="69:72" x14ac:dyDescent="0.25">
      <c r="BQ1417" s="11"/>
      <c r="BR1417" s="11"/>
      <c r="BS1417" s="11"/>
      <c r="BT1417" s="11"/>
    </row>
    <row r="1418" spans="69:72" x14ac:dyDescent="0.25">
      <c r="BQ1418" s="11"/>
      <c r="BR1418" s="11"/>
      <c r="BS1418" s="11"/>
      <c r="BT1418" s="11"/>
    </row>
    <row r="1419" spans="69:72" x14ac:dyDescent="0.25">
      <c r="BQ1419" s="11"/>
      <c r="BR1419" s="11"/>
      <c r="BS1419" s="11"/>
      <c r="BT1419" s="11"/>
    </row>
    <row r="1420" spans="69:72" x14ac:dyDescent="0.25">
      <c r="BQ1420" s="11"/>
      <c r="BR1420" s="11"/>
      <c r="BS1420" s="11"/>
      <c r="BT1420" s="11"/>
    </row>
    <row r="1421" spans="69:72" x14ac:dyDescent="0.25">
      <c r="BQ1421" s="11"/>
      <c r="BR1421" s="11"/>
      <c r="BS1421" s="11"/>
      <c r="BT1421" s="11"/>
    </row>
    <row r="1422" spans="69:72" x14ac:dyDescent="0.25">
      <c r="BQ1422" s="11"/>
      <c r="BR1422" s="11"/>
      <c r="BS1422" s="11"/>
      <c r="BT1422" s="11"/>
    </row>
    <row r="1423" spans="69:72" x14ac:dyDescent="0.25">
      <c r="BQ1423" s="11"/>
      <c r="BR1423" s="11"/>
      <c r="BS1423" s="11"/>
      <c r="BT1423" s="11"/>
    </row>
    <row r="1424" spans="69:72" x14ac:dyDescent="0.25">
      <c r="BQ1424" s="11"/>
      <c r="BR1424" s="11"/>
      <c r="BS1424" s="11"/>
      <c r="BT1424" s="11"/>
    </row>
    <row r="1425" spans="69:72" x14ac:dyDescent="0.25">
      <c r="BQ1425" s="11"/>
      <c r="BR1425" s="11"/>
      <c r="BS1425" s="11"/>
      <c r="BT1425" s="11"/>
    </row>
    <row r="1426" spans="69:72" x14ac:dyDescent="0.25">
      <c r="BQ1426" s="11"/>
      <c r="BR1426" s="11"/>
      <c r="BS1426" s="11"/>
      <c r="BT1426" s="11"/>
    </row>
    <row r="1427" spans="69:72" x14ac:dyDescent="0.25">
      <c r="BQ1427" s="11"/>
      <c r="BR1427" s="11"/>
      <c r="BS1427" s="11"/>
      <c r="BT1427" s="11"/>
    </row>
    <row r="1428" spans="69:72" x14ac:dyDescent="0.25">
      <c r="BQ1428" s="11"/>
      <c r="BR1428" s="11"/>
      <c r="BS1428" s="11"/>
      <c r="BT1428" s="11"/>
    </row>
    <row r="1429" spans="69:72" x14ac:dyDescent="0.25">
      <c r="BQ1429" s="11"/>
      <c r="BR1429" s="11"/>
      <c r="BS1429" s="11"/>
      <c r="BT1429" s="11"/>
    </row>
    <row r="1430" spans="69:72" x14ac:dyDescent="0.25">
      <c r="BQ1430" s="11"/>
      <c r="BR1430" s="11"/>
      <c r="BS1430" s="11"/>
      <c r="BT1430" s="11"/>
    </row>
    <row r="1431" spans="69:72" x14ac:dyDescent="0.25">
      <c r="BQ1431" s="11"/>
      <c r="BR1431" s="11"/>
      <c r="BS1431" s="11"/>
      <c r="BT1431" s="11"/>
    </row>
    <row r="1432" spans="69:72" x14ac:dyDescent="0.25">
      <c r="BQ1432" s="11"/>
      <c r="BR1432" s="11"/>
      <c r="BS1432" s="11"/>
      <c r="BT1432" s="11"/>
    </row>
    <row r="1433" spans="69:72" x14ac:dyDescent="0.25">
      <c r="BQ1433" s="11"/>
      <c r="BR1433" s="11"/>
      <c r="BS1433" s="11"/>
      <c r="BT1433" s="11"/>
    </row>
    <row r="1434" spans="69:72" x14ac:dyDescent="0.25">
      <c r="BQ1434" s="11"/>
      <c r="BR1434" s="11"/>
      <c r="BS1434" s="11"/>
      <c r="BT1434" s="11"/>
    </row>
    <row r="1435" spans="69:72" x14ac:dyDescent="0.25">
      <c r="BQ1435" s="11"/>
      <c r="BR1435" s="11"/>
      <c r="BS1435" s="11"/>
      <c r="BT1435" s="11"/>
    </row>
    <row r="1436" spans="69:72" x14ac:dyDescent="0.25">
      <c r="BQ1436" s="11"/>
      <c r="BR1436" s="11"/>
      <c r="BS1436" s="11"/>
      <c r="BT1436" s="11"/>
    </row>
    <row r="1437" spans="69:72" x14ac:dyDescent="0.25">
      <c r="BQ1437" s="11"/>
      <c r="BR1437" s="11"/>
      <c r="BS1437" s="11"/>
      <c r="BT1437" s="11"/>
    </row>
    <row r="1438" spans="69:72" x14ac:dyDescent="0.25">
      <c r="BQ1438" s="11"/>
      <c r="BR1438" s="11"/>
      <c r="BS1438" s="11"/>
      <c r="BT1438" s="11"/>
    </row>
    <row r="1439" spans="69:72" x14ac:dyDescent="0.25">
      <c r="BQ1439" s="11"/>
      <c r="BR1439" s="11"/>
      <c r="BS1439" s="11"/>
      <c r="BT1439" s="11"/>
    </row>
    <row r="1440" spans="69:72" x14ac:dyDescent="0.25">
      <c r="BQ1440" s="11"/>
      <c r="BR1440" s="11"/>
      <c r="BS1440" s="11"/>
      <c r="BT1440" s="11"/>
    </row>
  </sheetData>
  <sheetProtection algorithmName="SHA-512" hashValue="Onm5oYMWEVaJIAw749Nyra/LtiUd5s30lMpdXDMDnH7sKG9goSu9HD8qyqANNoC/I2kRJ7E8Uh8mhaLFMAvimg==" saltValue="aZTXrkaivn6cFQ9StxSgIg==" spinCount="100000" sheet="1" formatCells="0" formatColumns="0" formatRows="0" insertColumns="0" insertRows="0" insertHyperlinks="0" deleteColumns="0" deleteRows="0" sort="0" autoFilter="0" pivotTables="0"/>
  <mergeCells count="16">
    <mergeCell ref="F47:G47"/>
    <mergeCell ref="F46:G46"/>
    <mergeCell ref="B2:E23"/>
    <mergeCell ref="G3:K3"/>
    <mergeCell ref="G2:K2"/>
    <mergeCell ref="I19:K19"/>
    <mergeCell ref="I20:K20"/>
    <mergeCell ref="I22:K22"/>
    <mergeCell ref="I23:K23"/>
    <mergeCell ref="X2:AA2"/>
    <mergeCell ref="X3:AA3"/>
    <mergeCell ref="X6:AA6"/>
    <mergeCell ref="X5:AA5"/>
    <mergeCell ref="S8:V8"/>
    <mergeCell ref="O2:U2"/>
    <mergeCell ref="O8:R8"/>
  </mergeCells>
  <dataValidations count="2">
    <dataValidation allowBlank="1" showInputMessage="1" showErrorMessage="1" prompt="Usar formato aaaa/mm/dd_x000d_" sqref="O25:O26" xr:uid="{00000000-0002-0000-0400-000000000000}"/>
    <dataValidation allowBlank="1" showInputMessage="1" showErrorMessage="1" prompt="Usar formato aaaa/mm/dd" sqref="N7:N8" xr:uid="{00000000-0002-0000-0400-000001000000}"/>
  </dataValidations>
  <pageMargins left="0.7" right="0.7" top="0.75" bottom="0.75" header="0.3" footer="0.3"/>
  <pageSetup orientation="portrait" r:id="rId1"/>
  <ignoredErrors>
    <ignoredError sqref="G6:K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5405" r:id="rId4" name="Button 45">
              <controlPr defaultSize="0" print="0" autoFill="0" autoPict="0" macro="[0]!Módulo1.LeeInfo">
                <anchor moveWithCells="1" sizeWithCells="1">
                  <from>
                    <xdr:col>12</xdr:col>
                    <xdr:colOff>152400</xdr:colOff>
                    <xdr:row>1</xdr:row>
                    <xdr:rowOff>161925</xdr:rowOff>
                  </from>
                  <to>
                    <xdr:col>12</xdr:col>
                    <xdr:colOff>885825</xdr:colOff>
                    <xdr:row>5</xdr:row>
                    <xdr:rowOff>38100</xdr:rowOff>
                  </to>
                </anchor>
              </controlPr>
            </control>
          </mc:Choice>
        </mc:AlternateContent>
        <mc:AlternateContent xmlns:mc="http://schemas.openxmlformats.org/markup-compatibility/2006">
          <mc:Choice Requires="x14">
            <control shapeId="15409" r:id="rId5" name="Button 49">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45" id="{E171BD68-D3AF-4293-B195-37D840BB0356}">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44" id="{36F7D510-AAA7-49D7-B644-3DCCAD42F6EC}">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43" id="{43B4BA2D-CDC1-422B-B76D-8F7BA5B49C7D}">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42" id="{B0EF014A-8B93-45C8-A7D8-821C9DC38807}">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41" id="{E88C0A6D-20AA-4E2B-9E2D-6BDA26D51918}">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40" id="{FF5A081F-0413-4DAE-B491-8BC8BC56AFC8}">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39" id="{E367690F-946A-4DDD-96C5-F2CCA624ABCA}">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38" id="{18CD1989-2DE3-4D97-9F88-A1E688C1E522}">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37" id="{251E7CBF-4F15-404A-A19D-6A18CADCE11A}">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36" id="{696206E9-B541-4002-9A65-AE52C23AEABC}">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24" id="{72E9E3A0-9F9F-4381-8351-0E7A47DCAC54}">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15" id="{F2C22C0C-CD5F-4C48-8CD2-257FE791C6F7}">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14" id="{2FDD1FF2-3633-4A17-B6F6-EBA8C2E636AC}">
            <x14:iconSet iconSet="3Symbols2" custom="1">
              <x14:cfvo type="percent">
                <xm:f>0</xm:f>
              </x14:cfvo>
              <x14:cfvo type="formula">
                <xm:f>$M$20</xm:f>
              </x14:cfvo>
              <x14:cfvo type="formula" gte="0">
                <xm:f>$M$20</xm:f>
              </x14:cfvo>
              <x14:cfIcon iconSet="3Symbols2" iconId="0"/>
              <x14:cfIcon iconSet="3Symbols2" iconId="2"/>
              <x14:cfIcon iconSet="3Symbols2" iconId="0"/>
            </x14:iconSet>
          </x14:cfRule>
          <xm:sqref>M19</xm:sqref>
        </x14:conditionalFormatting>
        <x14:conditionalFormatting xmlns:xm="http://schemas.microsoft.com/office/excel/2006/main">
          <x14:cfRule type="iconSet" priority="13" id="{5FC3982F-E7FA-4BBC-9C1A-C11E06CF3A42}">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10" id="{2B7D3721-2921-4F08-81F1-156C773298CF}">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11" id="{86A2D1B0-A153-49D7-864D-0D93E135FAEB}">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2" id="{85B21207-3408-4E79-BC2F-FF16D03099C7}">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7" id="{A442E7AB-6751-4DE9-ABC1-4BB08D7FCBC8}">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8" id="{2A695B4D-6C98-48C2-A5E4-B263B0A71F81}">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6" id="{DB646CD7-A134-4DB0-85A2-D1B4EB6EC172}">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3" id="{CF3A963A-4D63-4CB8-8C84-C2491DB21A7D}">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CEF8983B-7BAF-4DF6-9B05-F2F0291BAFC2}">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7AF9326B-ED65-45DD-87DD-8E1BDB1FC8EC}">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B1:CI1440"/>
  <sheetViews>
    <sheetView showGridLines="0" zoomScaleNormal="100" workbookViewId="0"/>
  </sheetViews>
  <sheetFormatPr baseColWidth="10" defaultColWidth="10.85546875" defaultRowHeight="15" x14ac:dyDescent="0.25"/>
  <cols>
    <col min="1" max="1" width="3" style="11" customWidth="1"/>
    <col min="2" max="2" width="16.42578125" style="11" customWidth="1"/>
    <col min="3" max="5" width="15.7109375" style="11" customWidth="1"/>
    <col min="6" max="6" width="4" style="11" customWidth="1"/>
    <col min="7" max="7" width="12" style="11" bestFit="1" customWidth="1"/>
    <col min="8" max="10" width="10" style="11" customWidth="1"/>
    <col min="11" max="11" width="12" style="11" bestFit="1" customWidth="1"/>
    <col min="12" max="12" width="4.28515625" style="11" customWidth="1"/>
    <col min="13" max="13" width="15.7109375" style="11" customWidth="1"/>
    <col min="14" max="14" width="4.28515625" style="11" customWidth="1"/>
    <col min="15" max="15" width="23.140625" style="11" customWidth="1"/>
    <col min="16" max="17" width="12.140625" style="11" customWidth="1"/>
    <col min="18" max="18" width="15" style="11" customWidth="1"/>
    <col min="19" max="19" width="13.28515625" style="11" customWidth="1"/>
    <col min="20" max="20" width="13.85546875" style="11" customWidth="1"/>
    <col min="21" max="21" width="20.42578125" style="11" customWidth="1"/>
    <col min="22" max="25" width="9.28515625" style="11" customWidth="1"/>
    <col min="26" max="26" width="14.28515625" style="11" customWidth="1"/>
    <col min="27" max="27" width="10" style="11" customWidth="1"/>
    <col min="28" max="29" width="2.85546875" style="11" customWidth="1"/>
    <col min="30" max="30" width="21.7109375" style="11" customWidth="1"/>
    <col min="31" max="31" width="15" style="11" customWidth="1"/>
    <col min="32" max="32" width="12.42578125" style="11" bestFit="1" customWidth="1"/>
    <col min="33" max="33" width="11.42578125" style="11" customWidth="1"/>
    <col min="34" max="35" width="10.85546875" style="11"/>
    <col min="36" max="36" width="10.85546875" style="11" customWidth="1"/>
    <col min="37" max="37" width="12.85546875" style="11" customWidth="1"/>
    <col min="38" max="38" width="10.85546875" style="11"/>
    <col min="39" max="39" width="16.42578125" style="252" customWidth="1"/>
    <col min="40" max="46" width="10.85546875" style="252"/>
    <col min="47" max="47" width="10.85546875" style="11"/>
    <col min="48" max="48" width="16.42578125" style="252" customWidth="1"/>
    <col min="49" max="52" width="10.85546875" style="252"/>
    <col min="53" max="66" width="10.85546875" style="11"/>
    <col min="67" max="67" width="13.28515625" style="11" bestFit="1" customWidth="1"/>
    <col min="68" max="68" width="10.85546875" style="11"/>
    <col min="69" max="72" width="10.85546875" style="252"/>
    <col min="73" max="73" width="10.85546875" style="11"/>
    <col min="74" max="75" width="15.42578125" style="11" bestFit="1" customWidth="1"/>
    <col min="76" max="76" width="10.85546875" style="11" customWidth="1"/>
    <col min="77" max="78" width="10.85546875" style="11"/>
    <col min="79" max="79" width="15.42578125" style="252" bestFit="1" customWidth="1"/>
    <col min="80" max="83" width="10.85546875" style="252"/>
    <col min="84" max="84" width="10.85546875" style="11"/>
    <col min="85" max="87" width="15.42578125" style="11" bestFit="1" customWidth="1"/>
    <col min="88" max="16384" width="10.85546875" style="11"/>
  </cols>
  <sheetData>
    <row r="1" spans="2:87" ht="15.75" thickBot="1" x14ac:dyDescent="0.3">
      <c r="M1" s="617" t="str">
        <f>IF(Fotometro!C26="OK", "", "ERROR: Revisar valor ingresado en hoja Fotometro; celda C22 y C23")</f>
        <v/>
      </c>
      <c r="Z1" s="252"/>
      <c r="AM1" s="663" t="s">
        <v>442</v>
      </c>
      <c r="AN1" s="663" t="s">
        <v>443</v>
      </c>
      <c r="AO1" s="664" t="s">
        <v>444</v>
      </c>
      <c r="AP1" s="664" t="s">
        <v>97</v>
      </c>
      <c r="AQ1" s="664" t="s">
        <v>98</v>
      </c>
      <c r="AR1" s="664" t="s">
        <v>447</v>
      </c>
      <c r="AS1" s="664" t="s">
        <v>448</v>
      </c>
      <c r="AT1" s="664" t="s">
        <v>449</v>
      </c>
      <c r="AV1" s="663" t="s">
        <v>442</v>
      </c>
      <c r="AW1" s="663" t="s">
        <v>443</v>
      </c>
      <c r="AX1" s="664" t="s">
        <v>444</v>
      </c>
      <c r="AY1" s="664" t="s">
        <v>97</v>
      </c>
      <c r="AZ1" s="664" t="s">
        <v>98</v>
      </c>
      <c r="BB1" s="318" t="s">
        <v>250</v>
      </c>
      <c r="BC1" s="318" t="s">
        <v>252</v>
      </c>
      <c r="BD1" s="318" t="s">
        <v>251</v>
      </c>
      <c r="BE1" s="318" t="s">
        <v>97</v>
      </c>
      <c r="BF1" s="322" t="s">
        <v>254</v>
      </c>
      <c r="BH1" s="318" t="s">
        <v>250</v>
      </c>
      <c r="BI1" s="318" t="s">
        <v>35</v>
      </c>
      <c r="BJ1" s="318" t="s">
        <v>251</v>
      </c>
      <c r="BK1" s="318" t="s">
        <v>97</v>
      </c>
      <c r="BL1" s="318" t="s">
        <v>253</v>
      </c>
      <c r="BQ1" s="11"/>
      <c r="BR1" s="11"/>
      <c r="BS1" s="11"/>
      <c r="BT1" s="11"/>
      <c r="BW1" s="323">
        <f>BO4</f>
        <v>46128.803472222222</v>
      </c>
      <c r="CA1" s="314"/>
      <c r="CB1" s="311"/>
      <c r="CC1" s="312"/>
      <c r="CD1" s="11"/>
      <c r="CE1" s="11"/>
      <c r="CF1" s="317"/>
      <c r="CG1" s="323">
        <f>BO3</f>
        <v>46128.717361111114</v>
      </c>
      <c r="CH1" s="323">
        <f>BO4</f>
        <v>46128.803472222222</v>
      </c>
      <c r="CI1" s="307"/>
    </row>
    <row r="2" spans="2:87" ht="15.75" thickBot="1" x14ac:dyDescent="0.3">
      <c r="B2" s="993" t="s">
        <v>44</v>
      </c>
      <c r="C2" s="994"/>
      <c r="D2" s="994"/>
      <c r="E2" s="995"/>
      <c r="F2" s="290"/>
      <c r="G2" s="1002" t="s">
        <v>208</v>
      </c>
      <c r="H2" s="1003"/>
      <c r="I2" s="1003"/>
      <c r="J2" s="1003"/>
      <c r="K2" s="1004"/>
      <c r="L2" s="457"/>
      <c r="M2" s="458"/>
      <c r="O2" s="1037" t="s">
        <v>255</v>
      </c>
      <c r="P2" s="1038"/>
      <c r="Q2" s="1038"/>
      <c r="R2" s="1038"/>
      <c r="S2" s="1038"/>
      <c r="T2" s="1038"/>
      <c r="U2" s="1039"/>
      <c r="X2" s="984" t="s">
        <v>257</v>
      </c>
      <c r="Y2" s="985"/>
      <c r="Z2" s="985"/>
      <c r="AA2" s="986"/>
      <c r="AB2" s="74"/>
      <c r="AD2" s="611" t="s">
        <v>223</v>
      </c>
      <c r="AE2" s="611" t="s">
        <v>42</v>
      </c>
      <c r="AF2"/>
      <c r="AG2" s="133"/>
      <c r="AH2"/>
      <c r="AI2"/>
      <c r="AJ2"/>
      <c r="AM2" s="446">
        <v>46128.717361111114</v>
      </c>
      <c r="AN2" s="447">
        <v>1</v>
      </c>
      <c r="AO2" s="447">
        <v>0</v>
      </c>
      <c r="AP2" s="447" t="s">
        <v>456</v>
      </c>
      <c r="AQ2" s="447">
        <v>-4.6830730000000003</v>
      </c>
      <c r="AR2" s="447">
        <v>133476</v>
      </c>
      <c r="AS2" s="447">
        <v>111734</v>
      </c>
      <c r="AT2" s="447">
        <v>22.172000000000001</v>
      </c>
      <c r="AV2" s="446">
        <v>46128.717361111114</v>
      </c>
      <c r="AW2" s="447">
        <v>1</v>
      </c>
      <c r="AX2" s="447">
        <v>0</v>
      </c>
      <c r="AY2" s="447" t="s">
        <v>456</v>
      </c>
      <c r="AZ2" s="447">
        <v>0</v>
      </c>
      <c r="BB2" s="74" t="str">
        <f>IFERROR((AO2*10)+AP2, "--")</f>
        <v>--</v>
      </c>
      <c r="BC2" s="11">
        <f>AQ2</f>
        <v>-4.6830730000000003</v>
      </c>
      <c r="BD2" s="319">
        <v>1</v>
      </c>
      <c r="BE2" s="74">
        <v>1</v>
      </c>
      <c r="BF2" s="324">
        <f>IFERROR(VLOOKUP(BD2, $BB$2:$BC$300, 2, FALSE), "---")</f>
        <v>6.9139999999999993E-2</v>
      </c>
      <c r="BH2" s="74" t="str">
        <f>IFERROR((AX2*10)+AY2, "--")</f>
        <v>--</v>
      </c>
      <c r="BI2" s="313">
        <f>AZ2</f>
        <v>0</v>
      </c>
      <c r="BJ2" s="319">
        <v>1</v>
      </c>
      <c r="BK2" s="74">
        <v>1</v>
      </c>
      <c r="BL2" s="313">
        <f>IFERROR(VLOOKUP(BJ2, $BH$2:$BI$300, 2, FALSE), "---")</f>
        <v>0</v>
      </c>
      <c r="BN2" s="325" t="s">
        <v>230</v>
      </c>
      <c r="BO2" s="326">
        <f>AD5</f>
        <v>46128.717361111114</v>
      </c>
      <c r="BQ2" s="305"/>
      <c r="BR2" s="11"/>
      <c r="BS2" s="11"/>
      <c r="BT2" s="11"/>
      <c r="BW2" s="320">
        <v>6.9444444444444447E-4</v>
      </c>
      <c r="CA2" s="314"/>
      <c r="CB2" s="311"/>
      <c r="CC2" s="312"/>
      <c r="CD2" s="11"/>
      <c r="CE2" s="11"/>
      <c r="CG2" s="327" t="e">
        <f>MATCH(CG1,CA1:CA5600, 1)</f>
        <v>#N/A</v>
      </c>
      <c r="CH2" s="306" t="e">
        <f>MATCH(CH1,CA1:CA5600, 1)</f>
        <v>#N/A</v>
      </c>
      <c r="CI2" s="328" t="e">
        <f>CH2+2+CI7</f>
        <v>#N/A</v>
      </c>
    </row>
    <row r="3" spans="2:87" ht="15.75" customHeight="1" thickBot="1" x14ac:dyDescent="0.3">
      <c r="B3" s="996"/>
      <c r="C3" s="997"/>
      <c r="D3" s="997"/>
      <c r="E3" s="998"/>
      <c r="F3" s="290"/>
      <c r="G3" s="1014" t="s">
        <v>470</v>
      </c>
      <c r="H3" s="1015"/>
      <c r="I3" s="1015"/>
      <c r="J3" s="1015"/>
      <c r="K3" s="1016"/>
      <c r="M3" s="459"/>
      <c r="O3" s="567" t="s">
        <v>126</v>
      </c>
      <c r="P3" s="568" t="s">
        <v>68</v>
      </c>
      <c r="Q3" s="569">
        <f>P4</f>
        <v>17</v>
      </c>
      <c r="R3" s="569">
        <f>Q3+1</f>
        <v>18</v>
      </c>
      <c r="S3" s="569">
        <f>R3+1</f>
        <v>19</v>
      </c>
      <c r="T3" s="569">
        <f>S3+1</f>
        <v>20</v>
      </c>
      <c r="U3" s="570"/>
      <c r="X3" s="987" t="s">
        <v>471</v>
      </c>
      <c r="Y3" s="988"/>
      <c r="Z3" s="988"/>
      <c r="AA3" s="989"/>
      <c r="AB3" s="74"/>
      <c r="AD3" s="612" t="s">
        <v>212</v>
      </c>
      <c r="AE3" s="612" t="s">
        <v>211</v>
      </c>
      <c r="AF3"/>
      <c r="AG3"/>
      <c r="AH3"/>
      <c r="AI3"/>
      <c r="AJ3"/>
      <c r="AM3" s="446">
        <v>46128.717361111114</v>
      </c>
      <c r="AN3" s="447">
        <v>1</v>
      </c>
      <c r="AO3" s="447">
        <v>0</v>
      </c>
      <c r="AP3" s="447" t="s">
        <v>456</v>
      </c>
      <c r="AQ3" s="447">
        <v>0.40325699999999998</v>
      </c>
      <c r="AR3" s="447">
        <v>133457</v>
      </c>
      <c r="AS3" s="447">
        <v>111720</v>
      </c>
      <c r="AT3" s="447">
        <v>22.18</v>
      </c>
      <c r="AV3" s="446">
        <v>46128.717361111114</v>
      </c>
      <c r="AW3" s="447">
        <v>1</v>
      </c>
      <c r="AX3" s="447">
        <v>0</v>
      </c>
      <c r="AY3" s="447" t="s">
        <v>456</v>
      </c>
      <c r="AZ3" s="447">
        <v>0</v>
      </c>
      <c r="BB3" s="74" t="str">
        <f t="shared" ref="BB3:BB66" si="0">IFERROR((AO3*10)+AP3, "--")</f>
        <v>--</v>
      </c>
      <c r="BC3" s="11">
        <f t="shared" ref="BC3:BC66" si="1">AQ3</f>
        <v>0.40325699999999998</v>
      </c>
      <c r="BD3" s="319">
        <v>2</v>
      </c>
      <c r="BE3" s="74">
        <v>2</v>
      </c>
      <c r="BF3" s="324">
        <f t="shared" ref="BF3:BF66" si="2">IFERROR(VLOOKUP(BD3, $BB$2:$BC$300, 2, FALSE), "---")</f>
        <v>-0.129048</v>
      </c>
      <c r="BH3" s="74" t="str">
        <f t="shared" ref="BH3:BH66" si="3">IFERROR((AX3*10)+AY3, "--")</f>
        <v>--</v>
      </c>
      <c r="BI3" s="313">
        <f t="shared" ref="BI3:BI66" si="4">AZ3</f>
        <v>0</v>
      </c>
      <c r="BJ3" s="319">
        <v>2</v>
      </c>
      <c r="BK3" s="74">
        <v>2</v>
      </c>
      <c r="BL3" s="313">
        <f t="shared" ref="BL3:BL66" si="5">IFERROR(VLOOKUP(BJ3, $BH$2:$BI$300, 2, FALSE), "---")</f>
        <v>0</v>
      </c>
      <c r="BN3" s="329" t="s">
        <v>229</v>
      </c>
      <c r="BO3" s="330">
        <f>MIN(AD5:AD300)</f>
        <v>46128.717361111114</v>
      </c>
      <c r="BQ3" s="305"/>
      <c r="BR3" s="11"/>
      <c r="BS3" s="11"/>
      <c r="BT3" s="11"/>
      <c r="BV3" s="331">
        <f>BO3</f>
        <v>46128.717361111114</v>
      </c>
      <c r="BW3" s="332">
        <f>BW1+BW2</f>
        <v>46128.804166666669</v>
      </c>
      <c r="BX3" s="308"/>
      <c r="CA3" s="314"/>
      <c r="CB3" s="311"/>
      <c r="CC3" s="312"/>
      <c r="CD3" s="11"/>
      <c r="CE3" s="11"/>
      <c r="CG3" s="333" t="e">
        <f>INDEX(CA1:CA5600, (CG2+CG7), 1)</f>
        <v>#N/A</v>
      </c>
      <c r="CH3" s="332" t="e">
        <f>INDEX(CA1:CA5600, CH2, 1)</f>
        <v>#N/A</v>
      </c>
      <c r="CI3" s="333" t="e">
        <f>INDEX(CA1:CA5600, CI2, 1)</f>
        <v>#N/A</v>
      </c>
    </row>
    <row r="4" spans="2:87" ht="15.75" customHeight="1" thickBot="1" x14ac:dyDescent="0.3">
      <c r="B4" s="996"/>
      <c r="C4" s="997"/>
      <c r="D4" s="997"/>
      <c r="E4" s="998"/>
      <c r="F4" s="290"/>
      <c r="G4" s="461"/>
      <c r="H4" s="462"/>
      <c r="M4" s="459"/>
      <c r="O4" s="571" t="s">
        <v>124</v>
      </c>
      <c r="P4" s="78">
        <f>MIN(AF5:AF150)</f>
        <v>17</v>
      </c>
      <c r="Q4" s="572">
        <f>IF(ISNUMBER(AG4), MIN(AG5:AG300), "-")</f>
        <v>21.928999999999998</v>
      </c>
      <c r="R4" s="572">
        <f>IF(ISNUMBER(AH4), MIN(AH5:AH300), "-")</f>
        <v>21.919</v>
      </c>
      <c r="S4" s="572">
        <f>IF(ISNUMBER(AI4), MIN(AI5:AI300), "-")</f>
        <v>21.914999999999999</v>
      </c>
      <c r="T4" s="572" t="str">
        <f>IF(ISNUMBER(AJ4), MIN(AJ5:AJ300), "-")</f>
        <v>-</v>
      </c>
      <c r="U4" s="573" t="s">
        <v>129</v>
      </c>
      <c r="AA4" s="293"/>
      <c r="AB4" s="293"/>
      <c r="AD4" s="613" t="s">
        <v>210</v>
      </c>
      <c r="AE4" s="614" t="s">
        <v>210</v>
      </c>
      <c r="AF4" s="656"/>
      <c r="AG4" s="616">
        <f>IFERROR(AVERAGE(AG5:AG300), "-")</f>
        <v>22.067113924050638</v>
      </c>
      <c r="AH4" s="616">
        <f>IFERROR(AVERAGE(AH5:AH300), "-")</f>
        <v>21.973584158415839</v>
      </c>
      <c r="AI4" s="616">
        <f>IFERROR(AVERAGE(AI5:AI300), "-")</f>
        <v>21.939866666666664</v>
      </c>
      <c r="AJ4" s="616" t="str">
        <f>IFERROR(AVERAGE(AJ5:AJ300), "-")</f>
        <v>-</v>
      </c>
      <c r="AK4" s="464" t="s">
        <v>74</v>
      </c>
      <c r="AM4" s="446">
        <v>46128.718055555553</v>
      </c>
      <c r="AN4" s="447">
        <v>1</v>
      </c>
      <c r="AO4" s="447">
        <v>0</v>
      </c>
      <c r="AP4" s="447" t="s">
        <v>456</v>
      </c>
      <c r="AQ4" s="447">
        <v>-0.398843</v>
      </c>
      <c r="AR4" s="447">
        <v>133444</v>
      </c>
      <c r="AS4" s="447">
        <v>111711</v>
      </c>
      <c r="AT4" s="447">
        <v>22.187000000000001</v>
      </c>
      <c r="AV4" s="448">
        <v>46128.718055555553</v>
      </c>
      <c r="AW4" s="449">
        <v>1</v>
      </c>
      <c r="AX4" s="450">
        <v>0</v>
      </c>
      <c r="AY4" s="450" t="s">
        <v>456</v>
      </c>
      <c r="AZ4" s="451">
        <v>0</v>
      </c>
      <c r="BB4" s="74" t="s">
        <v>327</v>
      </c>
      <c r="BC4" s="11">
        <f t="shared" si="1"/>
        <v>-0.398843</v>
      </c>
      <c r="BD4" s="319">
        <v>3</v>
      </c>
      <c r="BE4" s="74">
        <v>3</v>
      </c>
      <c r="BF4" s="324">
        <f t="shared" si="2"/>
        <v>-0.21660799999999999</v>
      </c>
      <c r="BH4" s="74" t="str">
        <f t="shared" si="3"/>
        <v>--</v>
      </c>
      <c r="BI4" s="313">
        <f t="shared" si="4"/>
        <v>0</v>
      </c>
      <c r="BJ4" s="319">
        <v>3</v>
      </c>
      <c r="BK4" s="74">
        <v>3</v>
      </c>
      <c r="BL4" s="313">
        <f t="shared" si="5"/>
        <v>0</v>
      </c>
      <c r="BN4" s="334" t="s">
        <v>228</v>
      </c>
      <c r="BO4" s="330">
        <f>MAX(AD5:AD300)</f>
        <v>46128.803472222222</v>
      </c>
      <c r="BQ4" s="305"/>
      <c r="BR4" s="11"/>
      <c r="BS4" s="11"/>
      <c r="BT4" s="11"/>
      <c r="BV4" s="335" t="e">
        <f>MATCH(BV3,BQ2:BQ2800, 1)</f>
        <v>#N/A</v>
      </c>
      <c r="BW4" s="306" t="e">
        <f>MATCH(BW3,BQ2:BQ2800, 1)</f>
        <v>#N/A</v>
      </c>
      <c r="BX4" s="306" t="e">
        <f>BW4+1</f>
        <v>#N/A</v>
      </c>
      <c r="CA4" s="314"/>
      <c r="CB4" s="311"/>
      <c r="CC4" s="312"/>
      <c r="CD4" s="11"/>
      <c r="CE4" s="11"/>
      <c r="CG4" s="336" t="e">
        <f>CG2+CG7</f>
        <v>#N/A</v>
      </c>
    </row>
    <row r="5" spans="2:87" ht="15.75" customHeight="1" thickBot="1" x14ac:dyDescent="0.3">
      <c r="B5" s="996"/>
      <c r="C5" s="997"/>
      <c r="D5" s="997"/>
      <c r="E5" s="998"/>
      <c r="F5" s="290"/>
      <c r="G5" s="512" t="s">
        <v>2</v>
      </c>
      <c r="H5" s="513" t="s">
        <v>54</v>
      </c>
      <c r="I5" s="513" t="s">
        <v>35</v>
      </c>
      <c r="J5" s="513" t="s">
        <v>54</v>
      </c>
      <c r="K5" s="525" t="s">
        <v>8</v>
      </c>
      <c r="M5" s="459"/>
      <c r="O5" s="571" t="s">
        <v>125</v>
      </c>
      <c r="P5" s="78">
        <f>MAX(AF5:AF150)</f>
        <v>18</v>
      </c>
      <c r="Q5" s="574">
        <f>IF(ISNUMBER(AG4), MAX(AG5:AG300), "-")</f>
        <v>22.204999999999998</v>
      </c>
      <c r="R5" s="574">
        <f>IF(ISNUMBER(AH4), MAX(AH5:AH300), "-")</f>
        <v>22.007000000000001</v>
      </c>
      <c r="S5" s="574">
        <f>IF(ISNUMBER(AI4), MAX(AI5:AI300), "-")</f>
        <v>21.974</v>
      </c>
      <c r="T5" s="574" t="str">
        <f>IF(ISNUMBER(AJ4), MAX(AJ5:AJ300), "-")</f>
        <v>-</v>
      </c>
      <c r="U5" s="575" t="s">
        <v>130</v>
      </c>
      <c r="X5" s="984" t="s">
        <v>258</v>
      </c>
      <c r="Y5" s="985"/>
      <c r="Z5" s="985"/>
      <c r="AA5" s="986"/>
      <c r="AC5" s="462"/>
      <c r="AD5" s="615">
        <f t="shared" ref="AD5" si="6">IF(AM2="", "-", AM2)</f>
        <v>46128.717361111114</v>
      </c>
      <c r="AE5" s="73">
        <f t="shared" ref="AE5" si="7">IF(AT2="", "-", AT2)</f>
        <v>22.172000000000001</v>
      </c>
      <c r="AF5" s="608">
        <f>IF(ISNUMBER(AE5), HOUR(AD5), "-")</f>
        <v>17</v>
      </c>
      <c r="AG5" s="609">
        <f t="shared" ref="AG5:AG68" si="8">IF(AF5=$Q$3, AE5, "-")</f>
        <v>22.172000000000001</v>
      </c>
      <c r="AH5" s="609" t="str">
        <f t="shared" ref="AH5:AH68" si="9">IF(AF5=$R$3, AE5, "-")</f>
        <v>-</v>
      </c>
      <c r="AI5" s="609" t="str">
        <f t="shared" ref="AI5:AI68" si="10">IF(AF5=$S$3, AE5, "-")</f>
        <v>-</v>
      </c>
      <c r="AJ5" s="609" t="str">
        <f t="shared" ref="AJ5:AJ68" si="11">IF(AF5=$T$3, AE5, "-")</f>
        <v>-</v>
      </c>
      <c r="AK5" s="465" t="s">
        <v>128</v>
      </c>
      <c r="AM5" s="446">
        <v>46128.718055555553</v>
      </c>
      <c r="AN5" s="447">
        <v>1</v>
      </c>
      <c r="AO5" s="447">
        <v>0</v>
      </c>
      <c r="AP5" s="447" t="s">
        <v>456</v>
      </c>
      <c r="AQ5" s="447">
        <v>0.28584799999999999</v>
      </c>
      <c r="AR5" s="447">
        <v>133440</v>
      </c>
      <c r="AS5" s="447">
        <v>111709</v>
      </c>
      <c r="AT5" s="447">
        <v>22.193000000000001</v>
      </c>
      <c r="AV5" s="448">
        <v>46128.718055555553</v>
      </c>
      <c r="AW5" s="449">
        <v>1</v>
      </c>
      <c r="AX5" s="450">
        <v>0</v>
      </c>
      <c r="AY5" s="450" t="s">
        <v>456</v>
      </c>
      <c r="AZ5" s="451">
        <v>0</v>
      </c>
      <c r="BB5" s="74" t="str">
        <f t="shared" si="0"/>
        <v>--</v>
      </c>
      <c r="BC5" s="11">
        <f t="shared" si="1"/>
        <v>0.28584799999999999</v>
      </c>
      <c r="BD5" s="319">
        <v>4</v>
      </c>
      <c r="BE5" s="74">
        <v>4</v>
      </c>
      <c r="BF5" s="324">
        <f t="shared" si="2"/>
        <v>0.15210000000000001</v>
      </c>
      <c r="BH5" s="74" t="str">
        <f t="shared" si="3"/>
        <v>--</v>
      </c>
      <c r="BI5" s="313">
        <f t="shared" si="4"/>
        <v>0</v>
      </c>
      <c r="BJ5" s="319">
        <v>4</v>
      </c>
      <c r="BK5" s="74">
        <v>4</v>
      </c>
      <c r="BL5" s="313">
        <f t="shared" si="5"/>
        <v>0</v>
      </c>
      <c r="BQ5" s="305"/>
      <c r="BR5" s="11"/>
      <c r="BS5" s="11"/>
      <c r="BT5" s="11"/>
      <c r="BV5" s="337" t="e">
        <f>INDEX(BQ2:BR2800, BV4, 1)</f>
        <v>#N/A</v>
      </c>
      <c r="BW5" s="332" t="e">
        <f>INDEX(BQ2:BQ2800, BW4, 1)</f>
        <v>#N/A</v>
      </c>
      <c r="BX5" s="333" t="e">
        <f>INDEX(BQ2:BQ2800, BX4, 1)</f>
        <v>#N/A</v>
      </c>
      <c r="CA5" s="314"/>
      <c r="CB5" s="311"/>
      <c r="CC5" s="312"/>
      <c r="CD5" s="11"/>
      <c r="CE5" s="11"/>
      <c r="CG5" s="332" t="e">
        <f>INDEX(CA1:CA5600, (CG2+0), 1)</f>
        <v>#N/A</v>
      </c>
      <c r="CI5" s="332" t="e">
        <f>INDEX(CA1:CA5600, CH2, 1)</f>
        <v>#N/A</v>
      </c>
    </row>
    <row r="6" spans="2:87" ht="15" customHeight="1" thickBot="1" x14ac:dyDescent="0.3">
      <c r="B6" s="996"/>
      <c r="C6" s="997"/>
      <c r="D6" s="997"/>
      <c r="E6" s="998"/>
      <c r="F6" s="290"/>
      <c r="G6" s="626">
        <f>AVERAGE(BD_Ciclos!I15:I22)</f>
        <v>5.587750000000001E-2</v>
      </c>
      <c r="H6" s="627">
        <f>_xlfn.STDEV.S(BD_Ciclos!I15:I22)</f>
        <v>0.25331237077568874</v>
      </c>
      <c r="I6" s="627">
        <f>AVERAGE(BD_Ciclos!K15:K22)</f>
        <v>0.125</v>
      </c>
      <c r="J6" s="628">
        <f>_xlfn.STDEV.S(BD_Ciclos!K15:K22)</f>
        <v>0.35355339059327379</v>
      </c>
      <c r="K6" s="629">
        <f t="shared" ref="K6:K17" si="12">I6-G6</f>
        <v>6.912249999999999E-2</v>
      </c>
      <c r="M6" s="466"/>
      <c r="O6" s="576"/>
      <c r="P6" s="577"/>
      <c r="Q6" s="578">
        <f>IFERROR(Q5-Q4, "-")</f>
        <v>0.2759999999999998</v>
      </c>
      <c r="R6" s="578">
        <f>IFERROR(R5-R4, "-")</f>
        <v>8.8000000000000966E-2</v>
      </c>
      <c r="S6" s="578">
        <f>IFERROR(S5-S4, "-")</f>
        <v>5.9000000000001052E-2</v>
      </c>
      <c r="T6" s="578" t="str">
        <f>IFERROR(T5-T4, "-")</f>
        <v>-</v>
      </c>
      <c r="U6" s="579" t="s">
        <v>131</v>
      </c>
      <c r="X6" s="987" t="s">
        <v>472</v>
      </c>
      <c r="Y6" s="988"/>
      <c r="Z6" s="988"/>
      <c r="AA6" s="989"/>
      <c r="AD6" s="615">
        <f t="shared" ref="AD6:AD69" si="13">IF(AM3="", "-", AM3)</f>
        <v>46128.717361111114</v>
      </c>
      <c r="AE6" s="73">
        <f t="shared" ref="AE6:AE69" si="14">IF(AT3="", "-", AT3)</f>
        <v>22.18</v>
      </c>
      <c r="AF6" s="608">
        <f t="shared" ref="AF6:AF69" si="15">IF(ISNUMBER(AE6), HOUR(AD6), "-")</f>
        <v>17</v>
      </c>
      <c r="AG6" s="609">
        <f t="shared" si="8"/>
        <v>22.18</v>
      </c>
      <c r="AH6" s="609" t="str">
        <f t="shared" si="9"/>
        <v>-</v>
      </c>
      <c r="AI6" s="609" t="str">
        <f t="shared" si="10"/>
        <v>-</v>
      </c>
      <c r="AJ6" s="609" t="str">
        <f t="shared" si="11"/>
        <v>-</v>
      </c>
      <c r="AM6" s="446">
        <v>46128.71875</v>
      </c>
      <c r="AN6" s="447">
        <v>1</v>
      </c>
      <c r="AO6" s="447">
        <v>0</v>
      </c>
      <c r="AP6" s="447" t="s">
        <v>456</v>
      </c>
      <c r="AQ6" s="447">
        <v>-0.103746</v>
      </c>
      <c r="AR6" s="447">
        <v>133443</v>
      </c>
      <c r="AS6" s="447">
        <v>111712</v>
      </c>
      <c r="AT6" s="447">
        <v>22.196000000000002</v>
      </c>
      <c r="AV6" s="448">
        <v>46128.71875</v>
      </c>
      <c r="AW6" s="449">
        <v>1</v>
      </c>
      <c r="AX6" s="450">
        <v>0</v>
      </c>
      <c r="AY6" s="450" t="s">
        <v>456</v>
      </c>
      <c r="AZ6" s="451">
        <v>0</v>
      </c>
      <c r="BB6" s="74" t="str">
        <f t="shared" si="0"/>
        <v>--</v>
      </c>
      <c r="BC6" s="11">
        <f t="shared" si="1"/>
        <v>-0.103746</v>
      </c>
      <c r="BD6" s="319">
        <v>5</v>
      </c>
      <c r="BE6" s="74">
        <v>5</v>
      </c>
      <c r="BF6" s="324">
        <f t="shared" si="2"/>
        <v>0.10366400000000001</v>
      </c>
      <c r="BH6" s="74" t="str">
        <f t="shared" si="3"/>
        <v>--</v>
      </c>
      <c r="BI6" s="313">
        <f t="shared" si="4"/>
        <v>0</v>
      </c>
      <c r="BJ6" s="319">
        <v>5</v>
      </c>
      <c r="BK6" s="74">
        <v>5</v>
      </c>
      <c r="BL6" s="313">
        <f t="shared" si="5"/>
        <v>0</v>
      </c>
      <c r="BQ6" s="305"/>
      <c r="BR6" s="11"/>
      <c r="BS6" s="11"/>
      <c r="BT6" s="11"/>
      <c r="BV6" s="328" t="e">
        <f>BV4+1</f>
        <v>#N/A</v>
      </c>
      <c r="BX6" s="328" t="e">
        <f>BX4+1</f>
        <v>#N/A</v>
      </c>
      <c r="CA6" s="314"/>
      <c r="CB6" s="311"/>
      <c r="CC6" s="312"/>
      <c r="CD6" s="11"/>
      <c r="CE6" s="11"/>
      <c r="CG6" s="338" t="e">
        <f>CG1-CG5</f>
        <v>#N/A</v>
      </c>
      <c r="CI6" s="338" t="e">
        <f>CH1-CI5</f>
        <v>#N/A</v>
      </c>
    </row>
    <row r="7" spans="2:87" ht="15.75" thickBot="1" x14ac:dyDescent="0.3">
      <c r="B7" s="996"/>
      <c r="C7" s="997"/>
      <c r="D7" s="997"/>
      <c r="E7" s="998"/>
      <c r="F7" s="290"/>
      <c r="G7" s="630">
        <f>AVERAGE(BD_Ciclos!I23:I30)</f>
        <v>44.281229375000002</v>
      </c>
      <c r="H7" s="631">
        <f>_xlfn.STDEV.S(BD_Ciclos!I23:I30)</f>
        <v>0.29752709856940024</v>
      </c>
      <c r="I7" s="631">
        <f>AVERAGE(BD_Ciclos!K23:K30)</f>
        <v>44.625</v>
      </c>
      <c r="J7" s="632">
        <f>_xlfn.STDEV.S(BD_Ciclos!K23:K30)</f>
        <v>0.51754916950676566</v>
      </c>
      <c r="K7" s="585">
        <f t="shared" si="12"/>
        <v>0.34377062499999766</v>
      </c>
      <c r="N7" s="467"/>
      <c r="AD7" s="615">
        <f t="shared" si="13"/>
        <v>46128.718055555553</v>
      </c>
      <c r="AE7" s="73">
        <f t="shared" si="14"/>
        <v>22.187000000000001</v>
      </c>
      <c r="AF7" s="608">
        <f t="shared" si="15"/>
        <v>17</v>
      </c>
      <c r="AG7" s="609">
        <f t="shared" si="8"/>
        <v>22.187000000000001</v>
      </c>
      <c r="AH7" s="609" t="str">
        <f t="shared" si="9"/>
        <v>-</v>
      </c>
      <c r="AI7" s="609" t="str">
        <f t="shared" si="10"/>
        <v>-</v>
      </c>
      <c r="AJ7" s="609" t="str">
        <f t="shared" si="11"/>
        <v>-</v>
      </c>
      <c r="AK7" s="247"/>
      <c r="AM7" s="446">
        <v>46128.71875</v>
      </c>
      <c r="AN7" s="447">
        <v>1</v>
      </c>
      <c r="AO7" s="447">
        <v>0</v>
      </c>
      <c r="AP7" s="447" t="s">
        <v>456</v>
      </c>
      <c r="AQ7" s="447">
        <v>-0.13829900000000001</v>
      </c>
      <c r="AR7" s="447">
        <v>133439</v>
      </c>
      <c r="AS7" s="447">
        <v>111708</v>
      </c>
      <c r="AT7" s="447">
        <v>22.2</v>
      </c>
      <c r="AV7" s="448">
        <v>46128.71875</v>
      </c>
      <c r="AW7" s="449">
        <v>1</v>
      </c>
      <c r="AX7" s="450">
        <v>0</v>
      </c>
      <c r="AY7" s="450" t="s">
        <v>456</v>
      </c>
      <c r="AZ7" s="451">
        <v>0</v>
      </c>
      <c r="BB7" s="74" t="str">
        <f t="shared" si="0"/>
        <v>--</v>
      </c>
      <c r="BC7" s="11">
        <f t="shared" si="1"/>
        <v>-0.13829900000000001</v>
      </c>
      <c r="BD7" s="319">
        <v>6</v>
      </c>
      <c r="BE7" s="74">
        <v>6</v>
      </c>
      <c r="BF7" s="324">
        <f t="shared" si="2"/>
        <v>0.36404500000000001</v>
      </c>
      <c r="BH7" s="74" t="str">
        <f t="shared" si="3"/>
        <v>--</v>
      </c>
      <c r="BI7" s="313">
        <f t="shared" si="4"/>
        <v>0</v>
      </c>
      <c r="BJ7" s="319">
        <v>6</v>
      </c>
      <c r="BK7" s="74">
        <v>6</v>
      </c>
      <c r="BL7" s="313">
        <f t="shared" si="5"/>
        <v>1</v>
      </c>
      <c r="BQ7" s="305"/>
      <c r="BR7" s="11"/>
      <c r="BS7" s="11"/>
      <c r="BT7" s="11"/>
      <c r="BW7" s="307"/>
      <c r="CA7" s="314"/>
      <c r="CB7" s="311"/>
      <c r="CC7" s="312"/>
      <c r="CD7" s="11"/>
      <c r="CE7" s="11"/>
      <c r="CG7" s="306" t="e">
        <f>IF(CG6=0, -1, 0)</f>
        <v>#N/A</v>
      </c>
      <c r="CI7" s="306" t="e">
        <f>IF(CI6=0, -1, 0)</f>
        <v>#N/A</v>
      </c>
    </row>
    <row r="8" spans="2:87" ht="15.75" customHeight="1" x14ac:dyDescent="0.25">
      <c r="B8" s="996"/>
      <c r="C8" s="997"/>
      <c r="D8" s="997"/>
      <c r="E8" s="998"/>
      <c r="F8" s="290"/>
      <c r="G8" s="630">
        <f>AVERAGE(BD_Ciclos!I31:I38)</f>
        <v>91.345969625000009</v>
      </c>
      <c r="H8" s="631">
        <f>_xlfn.STDEV.S(BD_Ciclos!I31:I38)</f>
        <v>0.22445083683956718</v>
      </c>
      <c r="I8" s="631">
        <f>AVERAGE(BD_Ciclos!K31:K38)</f>
        <v>91</v>
      </c>
      <c r="J8" s="632">
        <f>_xlfn.STDEV.S(BD_Ciclos!K31:K38)</f>
        <v>0</v>
      </c>
      <c r="K8" s="585">
        <f t="shared" si="12"/>
        <v>-0.34596962500000927</v>
      </c>
      <c r="M8" s="533" t="s">
        <v>247</v>
      </c>
      <c r="N8" s="74"/>
      <c r="O8" s="1011" t="s">
        <v>122</v>
      </c>
      <c r="P8" s="1012"/>
      <c r="Q8" s="1012"/>
      <c r="R8" s="1013"/>
      <c r="S8" s="1011" t="s">
        <v>123</v>
      </c>
      <c r="T8" s="1012"/>
      <c r="U8" s="1012"/>
      <c r="V8" s="1013"/>
      <c r="Z8" s="469"/>
      <c r="AD8" s="615">
        <f t="shared" si="13"/>
        <v>46128.718055555553</v>
      </c>
      <c r="AE8" s="73">
        <f t="shared" si="14"/>
        <v>22.193000000000001</v>
      </c>
      <c r="AF8" s="608">
        <f t="shared" si="15"/>
        <v>17</v>
      </c>
      <c r="AG8" s="609">
        <f t="shared" si="8"/>
        <v>22.193000000000001</v>
      </c>
      <c r="AH8" s="609" t="str">
        <f t="shared" si="9"/>
        <v>-</v>
      </c>
      <c r="AI8" s="609" t="str">
        <f t="shared" si="10"/>
        <v>-</v>
      </c>
      <c r="AJ8" s="609" t="str">
        <f t="shared" si="11"/>
        <v>-</v>
      </c>
      <c r="AK8" s="247"/>
      <c r="AM8" s="446">
        <v>46128.719444444447</v>
      </c>
      <c r="AN8" s="447">
        <v>1</v>
      </c>
      <c r="AO8" s="447">
        <v>0</v>
      </c>
      <c r="AP8" s="447" t="s">
        <v>456</v>
      </c>
      <c r="AQ8" s="447">
        <v>-0.103753</v>
      </c>
      <c r="AR8" s="447">
        <v>133442</v>
      </c>
      <c r="AS8" s="447">
        <v>111711</v>
      </c>
      <c r="AT8" s="447">
        <v>22.202999999999999</v>
      </c>
      <c r="AV8" s="448">
        <v>46128.719444444447</v>
      </c>
      <c r="AW8" s="449">
        <v>1</v>
      </c>
      <c r="AX8" s="450">
        <v>0</v>
      </c>
      <c r="AY8" s="450" t="s">
        <v>456</v>
      </c>
      <c r="AZ8" s="451">
        <v>0</v>
      </c>
      <c r="BB8" s="74" t="str">
        <f t="shared" si="0"/>
        <v>--</v>
      </c>
      <c r="BC8" s="11">
        <f t="shared" si="1"/>
        <v>-0.103753</v>
      </c>
      <c r="BD8" s="319">
        <v>7</v>
      </c>
      <c r="BE8" s="74">
        <v>7</v>
      </c>
      <c r="BF8" s="324">
        <f t="shared" si="2"/>
        <v>-0.29019400000000001</v>
      </c>
      <c r="BH8" s="74" t="str">
        <f t="shared" si="3"/>
        <v>--</v>
      </c>
      <c r="BI8" s="313">
        <f t="shared" si="4"/>
        <v>0</v>
      </c>
      <c r="BJ8" s="319">
        <v>7</v>
      </c>
      <c r="BK8" s="74">
        <v>7</v>
      </c>
      <c r="BL8" s="313">
        <f t="shared" si="5"/>
        <v>0</v>
      </c>
      <c r="BQ8" s="305"/>
      <c r="BR8" s="11"/>
      <c r="BS8" s="11"/>
      <c r="BT8" s="11"/>
      <c r="CA8" s="314"/>
      <c r="CB8" s="311"/>
      <c r="CC8" s="312"/>
      <c r="CD8" s="11"/>
      <c r="CE8" s="11"/>
    </row>
    <row r="9" spans="2:87" ht="15.75" customHeight="1" x14ac:dyDescent="0.25">
      <c r="B9" s="996"/>
      <c r="C9" s="997"/>
      <c r="D9" s="997"/>
      <c r="E9" s="998"/>
      <c r="F9" s="290"/>
      <c r="G9" s="630">
        <f>AVERAGE(BD_Ciclos!I39:I46)</f>
        <v>133.83936174999999</v>
      </c>
      <c r="H9" s="631">
        <f>_xlfn.STDEV.S(BD_Ciclos!I39:I46)</f>
        <v>0.26247738450374908</v>
      </c>
      <c r="I9" s="631">
        <f>AVERAGE(BD_Ciclos!K39:K46)</f>
        <v>134.375</v>
      </c>
      <c r="J9" s="632">
        <f>_xlfn.STDEV.S(BD_Ciclos!K39:K46)</f>
        <v>0.51754916950676566</v>
      </c>
      <c r="K9" s="585">
        <f t="shared" si="12"/>
        <v>0.5356382500000052</v>
      </c>
      <c r="M9" s="534" t="str">
        <f>HojaOri</f>
        <v>Guest1</v>
      </c>
      <c r="N9" s="471"/>
      <c r="O9" s="580" t="s">
        <v>224</v>
      </c>
      <c r="P9" s="581" t="s">
        <v>41</v>
      </c>
      <c r="Q9" s="581" t="s">
        <v>225</v>
      </c>
      <c r="R9" s="582" t="s">
        <v>62</v>
      </c>
      <c r="S9" s="580" t="s">
        <v>226</v>
      </c>
      <c r="T9" s="581" t="s">
        <v>40</v>
      </c>
      <c r="U9" s="581" t="s">
        <v>227</v>
      </c>
      <c r="V9" s="582" t="s">
        <v>62</v>
      </c>
      <c r="Z9" s="459"/>
      <c r="AD9" s="615">
        <f t="shared" si="13"/>
        <v>46128.71875</v>
      </c>
      <c r="AE9" s="73">
        <f t="shared" si="14"/>
        <v>22.196000000000002</v>
      </c>
      <c r="AF9" s="608">
        <f t="shared" si="15"/>
        <v>17</v>
      </c>
      <c r="AG9" s="609">
        <f t="shared" si="8"/>
        <v>22.196000000000002</v>
      </c>
      <c r="AH9" s="609" t="str">
        <f t="shared" si="9"/>
        <v>-</v>
      </c>
      <c r="AI9" s="609" t="str">
        <f t="shared" si="10"/>
        <v>-</v>
      </c>
      <c r="AJ9" s="609" t="str">
        <f t="shared" si="11"/>
        <v>-</v>
      </c>
      <c r="AK9" s="247"/>
      <c r="AM9" s="446">
        <v>46128.719444444447</v>
      </c>
      <c r="AN9" s="447">
        <v>1</v>
      </c>
      <c r="AO9" s="447">
        <v>0</v>
      </c>
      <c r="AP9" s="447" t="s">
        <v>456</v>
      </c>
      <c r="AQ9" s="447">
        <v>-0.10835500000000001</v>
      </c>
      <c r="AR9" s="447">
        <v>133445</v>
      </c>
      <c r="AS9" s="447">
        <v>111713</v>
      </c>
      <c r="AT9" s="447">
        <v>22.204000000000001</v>
      </c>
      <c r="AV9" s="448">
        <v>46128.719444444447</v>
      </c>
      <c r="AW9" s="449">
        <v>1</v>
      </c>
      <c r="AX9" s="450">
        <v>0</v>
      </c>
      <c r="AY9" s="450" t="s">
        <v>456</v>
      </c>
      <c r="AZ9" s="451">
        <v>0</v>
      </c>
      <c r="BB9" s="74" t="str">
        <f t="shared" si="0"/>
        <v>--</v>
      </c>
      <c r="BC9" s="11">
        <f t="shared" si="1"/>
        <v>-0.10835500000000001</v>
      </c>
      <c r="BD9" s="319">
        <v>8</v>
      </c>
      <c r="BE9" s="74">
        <v>8</v>
      </c>
      <c r="BF9" s="324">
        <f t="shared" si="2"/>
        <v>0.39392100000000002</v>
      </c>
      <c r="BH9" s="74" t="str">
        <f t="shared" si="3"/>
        <v>--</v>
      </c>
      <c r="BI9" s="313">
        <f t="shared" si="4"/>
        <v>0</v>
      </c>
      <c r="BJ9" s="319">
        <v>8</v>
      </c>
      <c r="BK9" s="74">
        <v>8</v>
      </c>
      <c r="BL9" s="313">
        <f t="shared" si="5"/>
        <v>0</v>
      </c>
      <c r="BQ9" s="305"/>
      <c r="BR9" s="11"/>
      <c r="BS9" s="11"/>
      <c r="BT9" s="11"/>
      <c r="CA9" s="314"/>
      <c r="CB9" s="311"/>
      <c r="CC9" s="312"/>
      <c r="CD9" s="11"/>
      <c r="CE9" s="11"/>
    </row>
    <row r="10" spans="2:87" ht="15.75" customHeight="1" x14ac:dyDescent="0.25">
      <c r="B10" s="996"/>
      <c r="C10" s="997"/>
      <c r="D10" s="997"/>
      <c r="E10" s="998"/>
      <c r="F10" s="290"/>
      <c r="G10" s="630">
        <f>AVERAGE(BD_Ciclos!I47:I54)</f>
        <v>178.21156325000001</v>
      </c>
      <c r="H10" s="631">
        <f>_xlfn.STDEV.S(BD_Ciclos!I47:I54)</f>
        <v>0.37895537125658474</v>
      </c>
      <c r="I10" s="631">
        <f>AVERAGE(BD_Ciclos!K47:K54)</f>
        <v>178.875</v>
      </c>
      <c r="J10" s="632">
        <f>_xlfn.STDEV.S(BD_Ciclos!K47:K54)</f>
        <v>0.35355339059327379</v>
      </c>
      <c r="K10" s="585">
        <f t="shared" si="12"/>
        <v>0.66343674999998825</v>
      </c>
      <c r="N10" s="472"/>
      <c r="O10" s="583">
        <f>MIN(Q27:Q300)+R11</f>
        <v>29.490000000000002</v>
      </c>
      <c r="P10" s="584">
        <f>IFERROR(AVERAGE(Q27:Q300)+R11,"-")</f>
        <v>31.235669291338567</v>
      </c>
      <c r="Q10" s="584">
        <f>MAX(Q27:Q300)+R11</f>
        <v>35.089999999999996</v>
      </c>
      <c r="R10" s="585">
        <f>IFERROR(_xlfn.STDEV.S(Q27:Q300),"-")</f>
        <v>1.1594166503586445</v>
      </c>
      <c r="S10" s="590">
        <f>MIN(S27:S300)+V11</f>
        <v>20.350000000000001</v>
      </c>
      <c r="T10" s="584">
        <f>IFERROR(AVERAGE(S27:S300)+V11,"-")</f>
        <v>20.988188976377955</v>
      </c>
      <c r="U10" s="591">
        <f>MAX(S27:S300)+V11</f>
        <v>21.5</v>
      </c>
      <c r="V10" s="585">
        <f>IFERROR(_xlfn.STDEV.S(S27:S300),"-")</f>
        <v>0.26722090416647237</v>
      </c>
      <c r="Z10" s="459"/>
      <c r="AD10" s="615">
        <f t="shared" si="13"/>
        <v>46128.71875</v>
      </c>
      <c r="AE10" s="73">
        <f t="shared" si="14"/>
        <v>22.2</v>
      </c>
      <c r="AF10" s="608">
        <f t="shared" si="15"/>
        <v>17</v>
      </c>
      <c r="AG10" s="609">
        <f t="shared" si="8"/>
        <v>22.2</v>
      </c>
      <c r="AH10" s="609" t="str">
        <f t="shared" si="9"/>
        <v>-</v>
      </c>
      <c r="AI10" s="609" t="str">
        <f t="shared" si="10"/>
        <v>-</v>
      </c>
      <c r="AJ10" s="609" t="str">
        <f t="shared" si="11"/>
        <v>-</v>
      </c>
      <c r="AK10" s="247"/>
      <c r="AM10" s="446">
        <v>46128.720138888886</v>
      </c>
      <c r="AN10" s="447">
        <v>1</v>
      </c>
      <c r="AO10" s="447">
        <v>0</v>
      </c>
      <c r="AP10" s="447" t="s">
        <v>456</v>
      </c>
      <c r="AQ10" s="447">
        <v>-0.10374800000000001</v>
      </c>
      <c r="AR10" s="447">
        <v>133448</v>
      </c>
      <c r="AS10" s="447">
        <v>111716</v>
      </c>
      <c r="AT10" s="447">
        <v>22.204999999999998</v>
      </c>
      <c r="AV10" s="448">
        <v>46128.720138888886</v>
      </c>
      <c r="AW10" s="449">
        <v>1</v>
      </c>
      <c r="AX10" s="450">
        <v>0</v>
      </c>
      <c r="AY10" s="450" t="s">
        <v>456</v>
      </c>
      <c r="AZ10" s="451">
        <v>0</v>
      </c>
      <c r="BB10" s="74" t="str">
        <f t="shared" si="0"/>
        <v>--</v>
      </c>
      <c r="BC10" s="11">
        <f t="shared" si="1"/>
        <v>-0.10374800000000001</v>
      </c>
      <c r="BD10" s="319">
        <v>11</v>
      </c>
      <c r="BE10" s="74">
        <v>1</v>
      </c>
      <c r="BF10" s="324">
        <f t="shared" si="2"/>
        <v>43.999105999999998</v>
      </c>
      <c r="BH10" s="74" t="str">
        <f t="shared" si="3"/>
        <v>--</v>
      </c>
      <c r="BI10" s="313">
        <f t="shared" si="4"/>
        <v>0</v>
      </c>
      <c r="BJ10" s="319">
        <v>11</v>
      </c>
      <c r="BK10" s="74">
        <v>1</v>
      </c>
      <c r="BL10" s="313">
        <f t="shared" si="5"/>
        <v>44</v>
      </c>
      <c r="BQ10" s="305"/>
      <c r="BR10" s="11"/>
      <c r="BS10" s="11"/>
      <c r="BT10" s="11"/>
      <c r="CA10" s="314"/>
      <c r="CB10" s="311"/>
      <c r="CC10" s="312"/>
      <c r="CD10" s="11"/>
      <c r="CE10" s="11"/>
    </row>
    <row r="11" spans="2:87" ht="15" customHeight="1" thickBot="1" x14ac:dyDescent="0.3">
      <c r="B11" s="996"/>
      <c r="C11" s="997"/>
      <c r="D11" s="997"/>
      <c r="E11" s="998"/>
      <c r="F11" s="290"/>
      <c r="G11" s="630">
        <f>AVERAGE(BD_Ciclos!I55:I62)</f>
        <v>223.38516687500001</v>
      </c>
      <c r="H11" s="631">
        <f>_xlfn.STDEV.S(BD_Ciclos!I55:I62)</f>
        <v>0.23724035562360402</v>
      </c>
      <c r="I11" s="631">
        <f>AVERAGE(BD_Ciclos!K55:K62)</f>
        <v>224.5</v>
      </c>
      <c r="J11" s="632">
        <f>_xlfn.STDEV.S(BD_Ciclos!K55:K62)</f>
        <v>0.53452248382484879</v>
      </c>
      <c r="K11" s="585">
        <f t="shared" si="12"/>
        <v>1.1148331249999899</v>
      </c>
      <c r="M11" s="533" t="s">
        <v>248</v>
      </c>
      <c r="N11" s="472"/>
      <c r="O11" s="586"/>
      <c r="P11" s="587" t="s">
        <v>121</v>
      </c>
      <c r="Q11" s="588">
        <f>Q10</f>
        <v>35.089999999999996</v>
      </c>
      <c r="R11" s="589">
        <f>Resumen!I25</f>
        <v>2.19</v>
      </c>
      <c r="S11" s="592" t="s">
        <v>99</v>
      </c>
      <c r="T11" s="588">
        <f>U10-S10</f>
        <v>1.1499999999999986</v>
      </c>
      <c r="U11" s="593"/>
      <c r="V11" s="594">
        <f>Resumen!I22</f>
        <v>0</v>
      </c>
      <c r="Z11" s="459"/>
      <c r="AD11" s="615">
        <f t="shared" si="13"/>
        <v>46128.719444444447</v>
      </c>
      <c r="AE11" s="73">
        <f t="shared" si="14"/>
        <v>22.202999999999999</v>
      </c>
      <c r="AF11" s="608">
        <f t="shared" si="15"/>
        <v>17</v>
      </c>
      <c r="AG11" s="609">
        <f t="shared" si="8"/>
        <v>22.202999999999999</v>
      </c>
      <c r="AH11" s="609" t="str">
        <f t="shared" si="9"/>
        <v>-</v>
      </c>
      <c r="AI11" s="609" t="str">
        <f t="shared" si="10"/>
        <v>-</v>
      </c>
      <c r="AJ11" s="609" t="str">
        <f t="shared" si="11"/>
        <v>-</v>
      </c>
      <c r="AK11" s="247"/>
      <c r="AM11" s="446">
        <v>46128.720833333333</v>
      </c>
      <c r="AN11" s="447">
        <v>1</v>
      </c>
      <c r="AO11" s="447">
        <v>0</v>
      </c>
      <c r="AP11" s="447">
        <v>0</v>
      </c>
      <c r="AQ11" s="447">
        <v>4.3815E-2</v>
      </c>
      <c r="AR11" s="447">
        <v>133470</v>
      </c>
      <c r="AS11" s="447">
        <v>111733</v>
      </c>
      <c r="AT11" s="447">
        <v>22.204000000000001</v>
      </c>
      <c r="AV11" s="448">
        <v>46128.720833333333</v>
      </c>
      <c r="AW11" s="449">
        <v>1</v>
      </c>
      <c r="AX11" s="450">
        <v>0</v>
      </c>
      <c r="AY11" s="450">
        <v>0</v>
      </c>
      <c r="AZ11" s="451">
        <v>0</v>
      </c>
      <c r="BB11" s="74">
        <f t="shared" si="0"/>
        <v>0</v>
      </c>
      <c r="BC11" s="11">
        <f t="shared" si="1"/>
        <v>4.3815E-2</v>
      </c>
      <c r="BD11" s="319">
        <v>12</v>
      </c>
      <c r="BE11" s="74">
        <v>2</v>
      </c>
      <c r="BF11" s="324">
        <f t="shared" si="2"/>
        <v>44.030763</v>
      </c>
      <c r="BH11" s="74">
        <f t="shared" si="3"/>
        <v>0</v>
      </c>
      <c r="BI11" s="313">
        <f t="shared" si="4"/>
        <v>0</v>
      </c>
      <c r="BJ11" s="319">
        <v>12</v>
      </c>
      <c r="BK11" s="74">
        <v>2</v>
      </c>
      <c r="BL11" s="313">
        <f t="shared" si="5"/>
        <v>44</v>
      </c>
      <c r="BQ11" s="305"/>
      <c r="BR11" s="11"/>
      <c r="BS11" s="11"/>
      <c r="BT11" s="11"/>
      <c r="CA11" s="314"/>
      <c r="CB11" s="311"/>
      <c r="CC11" s="312"/>
      <c r="CD11" s="11"/>
      <c r="CE11" s="11"/>
    </row>
    <row r="12" spans="2:87" ht="15" customHeight="1" thickBot="1" x14ac:dyDescent="0.3">
      <c r="B12" s="996"/>
      <c r="C12" s="997"/>
      <c r="D12" s="997"/>
      <c r="E12" s="998"/>
      <c r="F12" s="290"/>
      <c r="G12" s="630">
        <f>AVERAGE(BD_Ciclos!I63:I70)</f>
        <v>268.16676325000003</v>
      </c>
      <c r="H12" s="631">
        <f>_xlfn.STDEV.S(BD_Ciclos!I63:I70)</f>
        <v>0.20339511069047125</v>
      </c>
      <c r="I12" s="631">
        <f>AVERAGE(BD_Ciclos!K63:K70)</f>
        <v>269</v>
      </c>
      <c r="J12" s="632">
        <f>_xlfn.STDEV.S(BD_Ciclos!K63:K70)</f>
        <v>0</v>
      </c>
      <c r="K12" s="585">
        <f t="shared" si="12"/>
        <v>0.83323674999996911</v>
      </c>
      <c r="M12" s="534" t="str">
        <f ca="1">IF(_xlfn.SHEET()=6, "Ciclo2", "---")</f>
        <v>Ciclo2</v>
      </c>
      <c r="N12" s="472"/>
      <c r="Z12" s="459"/>
      <c r="AD12" s="615">
        <f t="shared" si="13"/>
        <v>46128.719444444447</v>
      </c>
      <c r="AE12" s="73">
        <f t="shared" si="14"/>
        <v>22.204000000000001</v>
      </c>
      <c r="AF12" s="608">
        <f t="shared" si="15"/>
        <v>17</v>
      </c>
      <c r="AG12" s="609">
        <f t="shared" si="8"/>
        <v>22.204000000000001</v>
      </c>
      <c r="AH12" s="609" t="str">
        <f t="shared" si="9"/>
        <v>-</v>
      </c>
      <c r="AI12" s="609" t="str">
        <f t="shared" si="10"/>
        <v>-</v>
      </c>
      <c r="AJ12" s="609" t="str">
        <f t="shared" si="11"/>
        <v>-</v>
      </c>
      <c r="AK12" s="247"/>
      <c r="AM12" s="446">
        <v>46128.72152777778</v>
      </c>
      <c r="AN12" s="447">
        <v>1</v>
      </c>
      <c r="AO12" s="447">
        <v>0</v>
      </c>
      <c r="AP12" s="447">
        <v>1</v>
      </c>
      <c r="AQ12" s="447">
        <v>6.9139999999999993E-2</v>
      </c>
      <c r="AR12" s="447">
        <v>133472</v>
      </c>
      <c r="AS12" s="447">
        <v>111735</v>
      </c>
      <c r="AT12" s="447">
        <v>22.204000000000001</v>
      </c>
      <c r="AV12" s="448">
        <v>46128.72152777778</v>
      </c>
      <c r="AW12" s="449">
        <v>1</v>
      </c>
      <c r="AX12" s="450">
        <v>0</v>
      </c>
      <c r="AY12" s="450">
        <v>1</v>
      </c>
      <c r="AZ12" s="451">
        <v>0</v>
      </c>
      <c r="BB12" s="74">
        <f t="shared" si="0"/>
        <v>1</v>
      </c>
      <c r="BC12" s="11">
        <f t="shared" si="1"/>
        <v>6.9139999999999993E-2</v>
      </c>
      <c r="BD12" s="319">
        <v>13</v>
      </c>
      <c r="BE12" s="74">
        <v>3</v>
      </c>
      <c r="BF12" s="324">
        <f t="shared" si="2"/>
        <v>44.115037000000001</v>
      </c>
      <c r="BH12" s="74">
        <f t="shared" si="3"/>
        <v>1</v>
      </c>
      <c r="BI12" s="313">
        <f t="shared" si="4"/>
        <v>0</v>
      </c>
      <c r="BJ12" s="319">
        <v>13</v>
      </c>
      <c r="BK12" s="74">
        <v>3</v>
      </c>
      <c r="BL12" s="313">
        <f t="shared" si="5"/>
        <v>45</v>
      </c>
      <c r="BQ12" s="305"/>
      <c r="BR12" s="11"/>
      <c r="BS12" s="11"/>
      <c r="BT12" s="11"/>
      <c r="CA12" s="314"/>
      <c r="CB12" s="311"/>
      <c r="CC12" s="312"/>
      <c r="CD12" s="11"/>
      <c r="CE12" s="11"/>
    </row>
    <row r="13" spans="2:87" ht="15" customHeight="1" thickBot="1" x14ac:dyDescent="0.3">
      <c r="B13" s="996"/>
      <c r="C13" s="997"/>
      <c r="D13" s="997"/>
      <c r="E13" s="998"/>
      <c r="F13" s="290"/>
      <c r="G13" s="630">
        <f>AVERAGE(BD_Ciclos!I71:I78)</f>
        <v>314.139517125</v>
      </c>
      <c r="H13" s="631">
        <f>_xlfn.STDEV.S(BD_Ciclos!I71:I78)</f>
        <v>0.38991241318218939</v>
      </c>
      <c r="I13" s="631">
        <f>AVERAGE(BD_Ciclos!K71:K78)</f>
        <v>315.25</v>
      </c>
      <c r="J13" s="632">
        <f>_xlfn.STDEV.S(BD_Ciclos!K71:K78)</f>
        <v>0.46291004988627571</v>
      </c>
      <c r="K13" s="585">
        <f t="shared" si="12"/>
        <v>1.1104828750000024</v>
      </c>
      <c r="M13" s="475">
        <f ca="1">_xlfn.SHEET()</f>
        <v>6</v>
      </c>
      <c r="N13" s="472"/>
      <c r="O13" s="595" t="s">
        <v>217</v>
      </c>
      <c r="P13" s="568" t="s">
        <v>68</v>
      </c>
      <c r="Q13" s="569">
        <f>P14</f>
        <v>17</v>
      </c>
      <c r="R13" s="569">
        <f>Q13+1</f>
        <v>18</v>
      </c>
      <c r="S13" s="569">
        <f>R13+1</f>
        <v>19</v>
      </c>
      <c r="T13" s="569">
        <f>S13+1</f>
        <v>20</v>
      </c>
      <c r="U13" s="570"/>
      <c r="Z13" s="466"/>
      <c r="AD13" s="615">
        <f t="shared" si="13"/>
        <v>46128.720138888886</v>
      </c>
      <c r="AE13" s="73">
        <f t="shared" si="14"/>
        <v>22.204999999999998</v>
      </c>
      <c r="AF13" s="608">
        <f t="shared" si="15"/>
        <v>17</v>
      </c>
      <c r="AG13" s="609">
        <f t="shared" si="8"/>
        <v>22.204999999999998</v>
      </c>
      <c r="AH13" s="609" t="str">
        <f t="shared" si="9"/>
        <v>-</v>
      </c>
      <c r="AI13" s="609" t="str">
        <f t="shared" si="10"/>
        <v>-</v>
      </c>
      <c r="AJ13" s="609" t="str">
        <f t="shared" si="11"/>
        <v>-</v>
      </c>
      <c r="AK13" s="247"/>
      <c r="AM13" s="446">
        <v>46128.72152777778</v>
      </c>
      <c r="AN13" s="447">
        <v>1</v>
      </c>
      <c r="AO13" s="447">
        <v>0</v>
      </c>
      <c r="AP13" s="447">
        <v>2</v>
      </c>
      <c r="AQ13" s="447">
        <v>-0.129048</v>
      </c>
      <c r="AR13" s="447">
        <v>133488</v>
      </c>
      <c r="AS13" s="447">
        <v>111749</v>
      </c>
      <c r="AT13" s="447">
        <v>22.202000000000002</v>
      </c>
      <c r="AV13" s="448">
        <v>46128.72152777778</v>
      </c>
      <c r="AW13" s="449">
        <v>1</v>
      </c>
      <c r="AX13" s="450">
        <v>0</v>
      </c>
      <c r="AY13" s="450">
        <v>2</v>
      </c>
      <c r="AZ13" s="451">
        <v>0</v>
      </c>
      <c r="BB13" s="74">
        <f t="shared" si="0"/>
        <v>2</v>
      </c>
      <c r="BC13" s="11">
        <f t="shared" si="1"/>
        <v>-0.129048</v>
      </c>
      <c r="BD13" s="319">
        <v>14</v>
      </c>
      <c r="BE13" s="74">
        <v>4</v>
      </c>
      <c r="BF13" s="324">
        <f t="shared" si="2"/>
        <v>44.036034999999998</v>
      </c>
      <c r="BH13" s="74">
        <f t="shared" si="3"/>
        <v>2</v>
      </c>
      <c r="BI13" s="313">
        <f t="shared" si="4"/>
        <v>0</v>
      </c>
      <c r="BJ13" s="319">
        <v>14</v>
      </c>
      <c r="BK13" s="74">
        <v>4</v>
      </c>
      <c r="BL13" s="313">
        <f t="shared" si="5"/>
        <v>45</v>
      </c>
      <c r="BQ13" s="305"/>
      <c r="BR13" s="11"/>
      <c r="BS13" s="11"/>
      <c r="BT13" s="11"/>
      <c r="CA13" s="314"/>
      <c r="CB13" s="311"/>
      <c r="CC13" s="312"/>
      <c r="CD13" s="11"/>
      <c r="CE13" s="11"/>
    </row>
    <row r="14" spans="2:87" ht="15" customHeight="1" x14ac:dyDescent="0.25">
      <c r="B14" s="996"/>
      <c r="C14" s="997"/>
      <c r="D14" s="997"/>
      <c r="E14" s="998"/>
      <c r="F14" s="290"/>
      <c r="G14" s="630">
        <f>AVERAGE(BD_Ciclos!I79:I86)</f>
        <v>358.07008575000003</v>
      </c>
      <c r="H14" s="631">
        <f>_xlfn.STDEV.S(BD_Ciclos!I79:I86)</f>
        <v>0.4490072933068931</v>
      </c>
      <c r="I14" s="631">
        <f>AVERAGE(BD_Ciclos!K79:K86)</f>
        <v>359.125</v>
      </c>
      <c r="J14" s="632">
        <f>_xlfn.STDEV.S(BD_Ciclos!K79:K86)</f>
        <v>0.35355339059327379</v>
      </c>
      <c r="K14" s="585">
        <f t="shared" si="12"/>
        <v>1.0549142499999675</v>
      </c>
      <c r="M14" s="533" t="s">
        <v>245</v>
      </c>
      <c r="N14" s="472"/>
      <c r="O14" s="571" t="s">
        <v>124</v>
      </c>
      <c r="P14" s="78">
        <f>MIN(U25:U300)</f>
        <v>17</v>
      </c>
      <c r="Q14" s="596">
        <f>IF(ISNUMBER(V26), MIN(V27:V300)+V11, "-")</f>
        <v>20.350000000000001</v>
      </c>
      <c r="R14" s="596">
        <f>IF(ISNUMBER(W26), MIN(W27:W300)+V11, "-")</f>
        <v>20.6</v>
      </c>
      <c r="S14" s="596">
        <f>IF(ISNUMBER(X26), MIN(X27:X300)+V11, "-")</f>
        <v>20.8</v>
      </c>
      <c r="T14" s="596" t="str">
        <f>IF(ISNUMBER(Y26), MIN(Y27:Y300)+V11, "-")</f>
        <v>-</v>
      </c>
      <c r="U14" s="573" t="s">
        <v>70</v>
      </c>
      <c r="AD14" s="615">
        <f t="shared" si="13"/>
        <v>46128.720833333333</v>
      </c>
      <c r="AE14" s="73">
        <f t="shared" si="14"/>
        <v>22.204000000000001</v>
      </c>
      <c r="AF14" s="608">
        <f t="shared" si="15"/>
        <v>17</v>
      </c>
      <c r="AG14" s="609">
        <f t="shared" si="8"/>
        <v>22.204000000000001</v>
      </c>
      <c r="AH14" s="609" t="str">
        <f t="shared" si="9"/>
        <v>-</v>
      </c>
      <c r="AI14" s="609" t="str">
        <f t="shared" si="10"/>
        <v>-</v>
      </c>
      <c r="AJ14" s="609" t="str">
        <f t="shared" si="11"/>
        <v>-</v>
      </c>
      <c r="AK14" s="247"/>
      <c r="AM14" s="446">
        <v>46128.722222222219</v>
      </c>
      <c r="AN14" s="447">
        <v>1</v>
      </c>
      <c r="AO14" s="447">
        <v>0</v>
      </c>
      <c r="AP14" s="447">
        <v>3</v>
      </c>
      <c r="AQ14" s="447">
        <v>-0.21660799999999999</v>
      </c>
      <c r="AR14" s="447">
        <v>133494</v>
      </c>
      <c r="AS14" s="447">
        <v>111753</v>
      </c>
      <c r="AT14" s="447">
        <v>22.199000000000002</v>
      </c>
      <c r="AV14" s="448">
        <v>46128.722222222219</v>
      </c>
      <c r="AW14" s="449">
        <v>1</v>
      </c>
      <c r="AX14" s="450">
        <v>0</v>
      </c>
      <c r="AY14" s="450">
        <v>3</v>
      </c>
      <c r="AZ14" s="451">
        <v>0</v>
      </c>
      <c r="BB14" s="74">
        <f t="shared" si="0"/>
        <v>3</v>
      </c>
      <c r="BC14" s="11">
        <f t="shared" si="1"/>
        <v>-0.21660799999999999</v>
      </c>
      <c r="BD14" s="319">
        <v>15</v>
      </c>
      <c r="BE14" s="74">
        <v>5</v>
      </c>
      <c r="BF14" s="324">
        <f t="shared" si="2"/>
        <v>44.798492000000003</v>
      </c>
      <c r="BH14" s="74">
        <f t="shared" si="3"/>
        <v>3</v>
      </c>
      <c r="BI14" s="313">
        <f t="shared" si="4"/>
        <v>0</v>
      </c>
      <c r="BJ14" s="319">
        <v>15</v>
      </c>
      <c r="BK14" s="74">
        <v>5</v>
      </c>
      <c r="BL14" s="313">
        <f t="shared" si="5"/>
        <v>44</v>
      </c>
      <c r="BQ14" s="305"/>
      <c r="BR14" s="11"/>
      <c r="BS14" s="11"/>
      <c r="BT14" s="11"/>
      <c r="CA14" s="314"/>
      <c r="CB14" s="311"/>
      <c r="CC14" s="312"/>
      <c r="CD14" s="11"/>
      <c r="CE14" s="11"/>
    </row>
    <row r="15" spans="2:87" ht="15" customHeight="1" x14ac:dyDescent="0.25">
      <c r="B15" s="996"/>
      <c r="C15" s="997"/>
      <c r="D15" s="997"/>
      <c r="E15" s="998"/>
      <c r="F15" s="290"/>
      <c r="G15" s="630">
        <f>AVERAGE(BD_Ciclos!I87:I94)</f>
        <v>403.74920374999999</v>
      </c>
      <c r="H15" s="631">
        <f>_xlfn.STDEV.S(BD_Ciclos!I87:I94)</f>
        <v>0.46733966490697038</v>
      </c>
      <c r="I15" s="631">
        <f>AVERAGE(BD_Ciclos!K87:K94)</f>
        <v>405.125</v>
      </c>
      <c r="J15" s="632">
        <f>_xlfn.STDEV.S(BD_Ciclos!K87:K94)</f>
        <v>0.35355339059327379</v>
      </c>
      <c r="K15" s="585">
        <f t="shared" si="12"/>
        <v>1.3757962500000076</v>
      </c>
      <c r="M15" s="470" t="s">
        <v>460</v>
      </c>
      <c r="N15" s="472"/>
      <c r="O15" s="571" t="s">
        <v>125</v>
      </c>
      <c r="P15" s="78">
        <f>MAX(U25:U300)</f>
        <v>19</v>
      </c>
      <c r="Q15" s="597">
        <f>IF(ISNUMBER(V26), MAX(V27:V300)+V11, "-")</f>
        <v>21.5</v>
      </c>
      <c r="R15" s="597">
        <f>IF(ISNUMBER(W26), MAX(W27:W300)+V11, "-")</f>
        <v>21.45</v>
      </c>
      <c r="S15" s="597">
        <f>IF(ISNUMBER(X26), MAX(X27:X300)+V11, "-")</f>
        <v>21.35</v>
      </c>
      <c r="T15" s="597" t="str">
        <f>IF(ISNUMBER(Y26), MAX(Y27:Y300)+V11, "-")</f>
        <v>-</v>
      </c>
      <c r="U15" s="575" t="s">
        <v>69</v>
      </c>
      <c r="AD15" s="615">
        <f t="shared" si="13"/>
        <v>46128.72152777778</v>
      </c>
      <c r="AE15" s="73">
        <f t="shared" si="14"/>
        <v>22.204000000000001</v>
      </c>
      <c r="AF15" s="608">
        <f t="shared" si="15"/>
        <v>17</v>
      </c>
      <c r="AG15" s="609">
        <f t="shared" si="8"/>
        <v>22.204000000000001</v>
      </c>
      <c r="AH15" s="609" t="str">
        <f t="shared" si="9"/>
        <v>-</v>
      </c>
      <c r="AI15" s="609" t="str">
        <f t="shared" si="10"/>
        <v>-</v>
      </c>
      <c r="AJ15" s="609" t="str">
        <f t="shared" si="11"/>
        <v>-</v>
      </c>
      <c r="AK15" s="247"/>
      <c r="AM15" s="446">
        <v>46128.722222222219</v>
      </c>
      <c r="AN15" s="447">
        <v>1</v>
      </c>
      <c r="AO15" s="447">
        <v>0</v>
      </c>
      <c r="AP15" s="447">
        <v>4</v>
      </c>
      <c r="AQ15" s="447">
        <v>0.15210000000000001</v>
      </c>
      <c r="AR15" s="447">
        <v>133508</v>
      </c>
      <c r="AS15" s="447">
        <v>111764</v>
      </c>
      <c r="AT15" s="447">
        <v>22.196000000000002</v>
      </c>
      <c r="AV15" s="448">
        <v>46128.722222222219</v>
      </c>
      <c r="AW15" s="449">
        <v>1</v>
      </c>
      <c r="AX15" s="450">
        <v>0</v>
      </c>
      <c r="AY15" s="450">
        <v>4</v>
      </c>
      <c r="AZ15" s="451">
        <v>0</v>
      </c>
      <c r="BB15" s="74">
        <f t="shared" si="0"/>
        <v>4</v>
      </c>
      <c r="BC15" s="11">
        <f t="shared" si="1"/>
        <v>0.15210000000000001</v>
      </c>
      <c r="BD15" s="319">
        <v>16</v>
      </c>
      <c r="BE15" s="74">
        <v>6</v>
      </c>
      <c r="BF15" s="324">
        <f t="shared" si="2"/>
        <v>44.223686999999998</v>
      </c>
      <c r="BH15" s="74">
        <f t="shared" si="3"/>
        <v>4</v>
      </c>
      <c r="BI15" s="313">
        <f t="shared" si="4"/>
        <v>0</v>
      </c>
      <c r="BJ15" s="319">
        <v>16</v>
      </c>
      <c r="BK15" s="74">
        <v>6</v>
      </c>
      <c r="BL15" s="313">
        <f t="shared" si="5"/>
        <v>45</v>
      </c>
      <c r="BQ15" s="305"/>
      <c r="BR15" s="11"/>
      <c r="BS15" s="11"/>
      <c r="BT15" s="11"/>
      <c r="CA15" s="314"/>
      <c r="CB15" s="311"/>
      <c r="CC15" s="312"/>
      <c r="CD15" s="11"/>
      <c r="CE15" s="11"/>
    </row>
    <row r="16" spans="2:87" ht="15" customHeight="1" thickBot="1" x14ac:dyDescent="0.3">
      <c r="B16" s="996"/>
      <c r="C16" s="997"/>
      <c r="D16" s="997"/>
      <c r="E16" s="998"/>
      <c r="F16" s="290"/>
      <c r="G16" s="630">
        <f>AVERAGE(BD_Ciclos!I95:I102)</f>
        <v>448.47861525000008</v>
      </c>
      <c r="H16" s="631">
        <f>_xlfn.STDEV.S(BD_Ciclos!I95:I102)</f>
        <v>0.18530125147811941</v>
      </c>
      <c r="I16" s="631">
        <f>AVERAGE(BD_Ciclos!K95:K102)</f>
        <v>449.875</v>
      </c>
      <c r="J16" s="632">
        <f>_xlfn.STDEV.S(BD_Ciclos!K95:K102)</f>
        <v>0.83452296039628016</v>
      </c>
      <c r="K16" s="585">
        <f t="shared" si="12"/>
        <v>1.3963847499999247</v>
      </c>
      <c r="M16" s="650">
        <f>VALUE(MID(M15,4,8))</f>
        <v>26041602</v>
      </c>
      <c r="N16" s="472"/>
      <c r="O16" s="576"/>
      <c r="P16" s="577"/>
      <c r="Q16" s="598">
        <f>IFERROR(Q15-Q14, "-")</f>
        <v>1.1499999999999986</v>
      </c>
      <c r="R16" s="598">
        <f>IFERROR(R15-R14, "-")</f>
        <v>0.84999999999999787</v>
      </c>
      <c r="S16" s="598">
        <f>IFERROR(S15-S14, "-")</f>
        <v>0.55000000000000071</v>
      </c>
      <c r="T16" s="598" t="str">
        <f>IFERROR(T15-T14, "-")</f>
        <v>-</v>
      </c>
      <c r="U16" s="579" t="s">
        <v>127</v>
      </c>
      <c r="AD16" s="615">
        <f t="shared" si="13"/>
        <v>46128.72152777778</v>
      </c>
      <c r="AE16" s="73">
        <f t="shared" si="14"/>
        <v>22.202000000000002</v>
      </c>
      <c r="AF16" s="608">
        <f t="shared" si="15"/>
        <v>17</v>
      </c>
      <c r="AG16" s="609">
        <f t="shared" si="8"/>
        <v>22.202000000000002</v>
      </c>
      <c r="AH16" s="609" t="str">
        <f t="shared" si="9"/>
        <v>-</v>
      </c>
      <c r="AI16" s="609" t="str">
        <f t="shared" si="10"/>
        <v>-</v>
      </c>
      <c r="AJ16" s="609" t="str">
        <f t="shared" si="11"/>
        <v>-</v>
      </c>
      <c r="AK16" s="247"/>
      <c r="AM16" s="446">
        <v>46128.722916666666</v>
      </c>
      <c r="AN16" s="447">
        <v>1</v>
      </c>
      <c r="AO16" s="447">
        <v>0</v>
      </c>
      <c r="AP16" s="447">
        <v>5</v>
      </c>
      <c r="AQ16" s="447">
        <v>0.10366400000000001</v>
      </c>
      <c r="AR16" s="447">
        <v>133511</v>
      </c>
      <c r="AS16" s="447">
        <v>111767</v>
      </c>
      <c r="AT16" s="447">
        <v>22.192</v>
      </c>
      <c r="AV16" s="448">
        <v>46128.722916666666</v>
      </c>
      <c r="AW16" s="449">
        <v>1</v>
      </c>
      <c r="AX16" s="450">
        <v>0</v>
      </c>
      <c r="AY16" s="450">
        <v>5</v>
      </c>
      <c r="AZ16" s="451">
        <v>0</v>
      </c>
      <c r="BB16" s="74">
        <f t="shared" si="0"/>
        <v>5</v>
      </c>
      <c r="BC16" s="11">
        <f t="shared" si="1"/>
        <v>0.10366400000000001</v>
      </c>
      <c r="BD16" s="319">
        <v>17</v>
      </c>
      <c r="BE16" s="74">
        <v>7</v>
      </c>
      <c r="BF16" s="324">
        <f t="shared" si="2"/>
        <v>44.496287000000002</v>
      </c>
      <c r="BH16" s="74">
        <f t="shared" si="3"/>
        <v>5</v>
      </c>
      <c r="BI16" s="313">
        <f t="shared" si="4"/>
        <v>0</v>
      </c>
      <c r="BJ16" s="319">
        <v>17</v>
      </c>
      <c r="BK16" s="74">
        <v>7</v>
      </c>
      <c r="BL16" s="313">
        <f t="shared" si="5"/>
        <v>45</v>
      </c>
      <c r="BQ16" s="305"/>
      <c r="BR16" s="11"/>
      <c r="BS16" s="11"/>
      <c r="BT16" s="11"/>
      <c r="CA16" s="314"/>
      <c r="CB16" s="311"/>
      <c r="CC16" s="312"/>
      <c r="CD16" s="11"/>
      <c r="CE16" s="11"/>
    </row>
    <row r="17" spans="2:83" ht="15.75" customHeight="1" thickBot="1" x14ac:dyDescent="0.3">
      <c r="B17" s="996"/>
      <c r="C17" s="997"/>
      <c r="D17" s="997"/>
      <c r="E17" s="998"/>
      <c r="F17" s="290"/>
      <c r="G17" s="633">
        <f>AVERAGE(BD_Ciclos!I103:I110)</f>
        <v>-0.10216749999999999</v>
      </c>
      <c r="H17" s="634">
        <f>_xlfn.STDEV.S(BD_Ciclos!I103:I110)</f>
        <v>0.30479203046761477</v>
      </c>
      <c r="I17" s="634">
        <f>AVERAGE(BD_Ciclos!K103:K110)</f>
        <v>0</v>
      </c>
      <c r="J17" s="635">
        <f>_xlfn.STDEV.S(BD_Ciclos!K103:K110)</f>
        <v>0</v>
      </c>
      <c r="K17" s="636">
        <f t="shared" si="12"/>
        <v>0.10216749999999999</v>
      </c>
      <c r="M17" s="476">
        <f>VALUE(MID(G3,4,8))</f>
        <v>26041602</v>
      </c>
      <c r="N17" s="472"/>
      <c r="Q17" s="477" t="s">
        <v>270</v>
      </c>
      <c r="R17" s="478">
        <v>6.8287037037037025E-4</v>
      </c>
      <c r="AD17" s="615">
        <f t="shared" si="13"/>
        <v>46128.722222222219</v>
      </c>
      <c r="AE17" s="73">
        <f t="shared" si="14"/>
        <v>22.199000000000002</v>
      </c>
      <c r="AF17" s="608">
        <f t="shared" si="15"/>
        <v>17</v>
      </c>
      <c r="AG17" s="609">
        <f t="shared" si="8"/>
        <v>22.199000000000002</v>
      </c>
      <c r="AH17" s="609" t="str">
        <f t="shared" si="9"/>
        <v>-</v>
      </c>
      <c r="AI17" s="609" t="str">
        <f t="shared" si="10"/>
        <v>-</v>
      </c>
      <c r="AJ17" s="609" t="str">
        <f t="shared" si="11"/>
        <v>-</v>
      </c>
      <c r="AK17" s="247"/>
      <c r="AM17" s="446">
        <v>46128.723611111112</v>
      </c>
      <c r="AN17" s="447">
        <v>1</v>
      </c>
      <c r="AO17" s="447">
        <v>0</v>
      </c>
      <c r="AP17" s="447">
        <v>6</v>
      </c>
      <c r="AQ17" s="447">
        <v>0.36404500000000001</v>
      </c>
      <c r="AR17" s="447">
        <v>133525</v>
      </c>
      <c r="AS17" s="447">
        <v>111777</v>
      </c>
      <c r="AT17" s="447">
        <v>22.187000000000001</v>
      </c>
      <c r="AV17" s="448">
        <v>46128.723611111112</v>
      </c>
      <c r="AW17" s="449">
        <v>1</v>
      </c>
      <c r="AX17" s="450">
        <v>0</v>
      </c>
      <c r="AY17" s="450">
        <v>6</v>
      </c>
      <c r="AZ17" s="451">
        <v>1</v>
      </c>
      <c r="BB17" s="74">
        <f t="shared" si="0"/>
        <v>6</v>
      </c>
      <c r="BC17" s="11">
        <f t="shared" si="1"/>
        <v>0.36404500000000001</v>
      </c>
      <c r="BD17" s="319">
        <v>18</v>
      </c>
      <c r="BE17" s="74">
        <v>8</v>
      </c>
      <c r="BF17" s="324">
        <f t="shared" si="2"/>
        <v>44.550427999999997</v>
      </c>
      <c r="BH17" s="74">
        <f t="shared" si="3"/>
        <v>6</v>
      </c>
      <c r="BI17" s="313">
        <f t="shared" si="4"/>
        <v>1</v>
      </c>
      <c r="BJ17" s="319">
        <v>18</v>
      </c>
      <c r="BK17" s="74">
        <v>8</v>
      </c>
      <c r="BL17" s="313">
        <f t="shared" si="5"/>
        <v>45</v>
      </c>
      <c r="BQ17" s="305"/>
      <c r="BR17" s="11"/>
      <c r="BS17" s="11"/>
      <c r="BT17" s="11"/>
      <c r="CA17" s="314"/>
      <c r="CB17" s="311"/>
      <c r="CC17" s="312"/>
      <c r="CD17" s="11"/>
      <c r="CE17" s="11"/>
    </row>
    <row r="18" spans="2:83" ht="15.75" customHeight="1" thickBot="1" x14ac:dyDescent="0.3">
      <c r="B18" s="996"/>
      <c r="C18" s="997"/>
      <c r="D18" s="997"/>
      <c r="E18" s="998"/>
      <c r="N18" s="472"/>
      <c r="P18" s="311"/>
      <c r="Q18" s="477" t="s">
        <v>239</v>
      </c>
      <c r="R18" s="478">
        <f>P21-R19</f>
        <v>0.71665509259534133</v>
      </c>
      <c r="AD18" s="615">
        <f t="shared" si="13"/>
        <v>46128.722222222219</v>
      </c>
      <c r="AE18" s="73">
        <f t="shared" si="14"/>
        <v>22.196000000000002</v>
      </c>
      <c r="AF18" s="608">
        <f t="shared" si="15"/>
        <v>17</v>
      </c>
      <c r="AG18" s="609">
        <f t="shared" si="8"/>
        <v>22.196000000000002</v>
      </c>
      <c r="AH18" s="609" t="str">
        <f t="shared" si="9"/>
        <v>-</v>
      </c>
      <c r="AI18" s="609" t="str">
        <f t="shared" si="10"/>
        <v>-</v>
      </c>
      <c r="AJ18" s="609" t="str">
        <f t="shared" si="11"/>
        <v>-</v>
      </c>
      <c r="AK18" s="247"/>
      <c r="AM18" s="446">
        <v>46128.723611111112</v>
      </c>
      <c r="AN18" s="447">
        <v>1</v>
      </c>
      <c r="AO18" s="447">
        <v>0</v>
      </c>
      <c r="AP18" s="447">
        <v>7</v>
      </c>
      <c r="AQ18" s="447">
        <v>-0.29019400000000001</v>
      </c>
      <c r="AR18" s="447">
        <v>133535</v>
      </c>
      <c r="AS18" s="447">
        <v>111784</v>
      </c>
      <c r="AT18" s="447">
        <v>22.183</v>
      </c>
      <c r="AV18" s="448">
        <v>46128.723611111112</v>
      </c>
      <c r="AW18" s="449">
        <v>1</v>
      </c>
      <c r="AX18" s="450">
        <v>0</v>
      </c>
      <c r="AY18" s="450">
        <v>7</v>
      </c>
      <c r="AZ18" s="451">
        <v>0</v>
      </c>
      <c r="BB18" s="74">
        <f t="shared" si="0"/>
        <v>7</v>
      </c>
      <c r="BC18" s="11">
        <f t="shared" si="1"/>
        <v>-0.29019400000000001</v>
      </c>
      <c r="BD18" s="319">
        <v>21</v>
      </c>
      <c r="BE18" s="74">
        <v>1</v>
      </c>
      <c r="BF18" s="324">
        <f t="shared" si="2"/>
        <v>91.515142999999995</v>
      </c>
      <c r="BH18" s="74">
        <f t="shared" si="3"/>
        <v>7</v>
      </c>
      <c r="BI18" s="313">
        <f t="shared" si="4"/>
        <v>0</v>
      </c>
      <c r="BJ18" s="319">
        <v>21</v>
      </c>
      <c r="BK18" s="74">
        <v>1</v>
      </c>
      <c r="BL18" s="313">
        <f t="shared" si="5"/>
        <v>91</v>
      </c>
      <c r="BQ18" s="305"/>
      <c r="BR18" s="11"/>
      <c r="BS18" s="11"/>
      <c r="BT18" s="11"/>
      <c r="CA18" s="314"/>
      <c r="CB18" s="311"/>
      <c r="CC18" s="312"/>
      <c r="CD18" s="11"/>
      <c r="CE18" s="11"/>
    </row>
    <row r="19" spans="2:83" ht="15.75" customHeight="1" thickBot="1" x14ac:dyDescent="0.3">
      <c r="B19" s="996"/>
      <c r="C19" s="997"/>
      <c r="D19" s="997"/>
      <c r="E19" s="998"/>
      <c r="G19" s="518" t="s">
        <v>0</v>
      </c>
      <c r="I19" s="1017" t="s">
        <v>6</v>
      </c>
      <c r="J19" s="1018"/>
      <c r="K19" s="1019"/>
      <c r="N19" s="472"/>
      <c r="Q19" s="477" t="s">
        <v>271</v>
      </c>
      <c r="R19" s="478">
        <v>7.0601851851851847E-4</v>
      </c>
      <c r="AD19" s="615">
        <f t="shared" si="13"/>
        <v>46128.722916666666</v>
      </c>
      <c r="AE19" s="73">
        <f t="shared" si="14"/>
        <v>22.192</v>
      </c>
      <c r="AF19" s="608">
        <f t="shared" si="15"/>
        <v>17</v>
      </c>
      <c r="AG19" s="609">
        <f t="shared" si="8"/>
        <v>22.192</v>
      </c>
      <c r="AH19" s="609" t="str">
        <f t="shared" si="9"/>
        <v>-</v>
      </c>
      <c r="AI19" s="609" t="str">
        <f t="shared" si="10"/>
        <v>-</v>
      </c>
      <c r="AJ19" s="609" t="str">
        <f t="shared" si="11"/>
        <v>-</v>
      </c>
      <c r="AK19" s="247"/>
      <c r="AM19" s="446">
        <v>46128.724305555559</v>
      </c>
      <c r="AN19" s="447">
        <v>1</v>
      </c>
      <c r="AO19" s="447">
        <v>0</v>
      </c>
      <c r="AP19" s="447">
        <v>8</v>
      </c>
      <c r="AQ19" s="447">
        <v>0.39392100000000002</v>
      </c>
      <c r="AR19" s="447">
        <v>133542</v>
      </c>
      <c r="AS19" s="447">
        <v>111788</v>
      </c>
      <c r="AT19" s="447">
        <v>22.175000000000001</v>
      </c>
      <c r="AV19" s="448">
        <v>46128.724305555559</v>
      </c>
      <c r="AW19" s="449">
        <v>1</v>
      </c>
      <c r="AX19" s="450">
        <v>0</v>
      </c>
      <c r="AY19" s="450">
        <v>8</v>
      </c>
      <c r="AZ19" s="451">
        <v>0</v>
      </c>
      <c r="BB19" s="74">
        <f t="shared" si="0"/>
        <v>8</v>
      </c>
      <c r="BC19" s="11">
        <f t="shared" si="1"/>
        <v>0.39392100000000002</v>
      </c>
      <c r="BD19" s="319">
        <v>22</v>
      </c>
      <c r="BE19" s="74">
        <v>2</v>
      </c>
      <c r="BF19" s="324">
        <f t="shared" si="2"/>
        <v>91.541976000000005</v>
      </c>
      <c r="BH19" s="74">
        <f t="shared" si="3"/>
        <v>8</v>
      </c>
      <c r="BI19" s="313">
        <f t="shared" si="4"/>
        <v>0</v>
      </c>
      <c r="BJ19" s="319">
        <v>22</v>
      </c>
      <c r="BK19" s="74">
        <v>2</v>
      </c>
      <c r="BL19" s="313">
        <f t="shared" si="5"/>
        <v>91</v>
      </c>
      <c r="BQ19" s="305"/>
      <c r="BR19" s="11"/>
      <c r="BS19" s="11"/>
      <c r="BT19" s="11"/>
      <c r="CA19" s="314"/>
      <c r="CB19" s="311"/>
      <c r="CC19" s="312"/>
      <c r="CD19" s="11"/>
      <c r="CE19" s="11"/>
    </row>
    <row r="20" spans="2:83" ht="15.75" customHeight="1" thickBot="1" x14ac:dyDescent="0.3">
      <c r="B20" s="996"/>
      <c r="C20" s="997"/>
      <c r="D20" s="997"/>
      <c r="E20" s="998"/>
      <c r="F20" s="290"/>
      <c r="G20" s="520">
        <f>CORREL(I6:I17,G6:G17)</f>
        <v>0.99999877098996537</v>
      </c>
      <c r="I20" s="1034">
        <f>SLOPE(I6:I17,G6:G17)</f>
        <v>1.0032196230638069</v>
      </c>
      <c r="J20" s="1035"/>
      <c r="K20" s="1036"/>
      <c r="N20" s="472"/>
      <c r="O20" s="599" t="s">
        <v>230</v>
      </c>
      <c r="P20" s="536">
        <f>AD5</f>
        <v>46128.717361111114</v>
      </c>
      <c r="Q20" s="477" t="s">
        <v>241</v>
      </c>
      <c r="R20" s="658">
        <f>P22+R17</f>
        <v>0.80415509259226925</v>
      </c>
      <c r="S20" s="660" t="s">
        <v>269</v>
      </c>
      <c r="AD20" s="615">
        <f t="shared" si="13"/>
        <v>46128.723611111112</v>
      </c>
      <c r="AE20" s="73">
        <f t="shared" si="14"/>
        <v>22.187000000000001</v>
      </c>
      <c r="AF20" s="608">
        <f t="shared" si="15"/>
        <v>17</v>
      </c>
      <c r="AG20" s="609">
        <f t="shared" si="8"/>
        <v>22.187000000000001</v>
      </c>
      <c r="AH20" s="609" t="str">
        <f t="shared" si="9"/>
        <v>-</v>
      </c>
      <c r="AI20" s="609" t="str">
        <f t="shared" si="10"/>
        <v>-</v>
      </c>
      <c r="AJ20" s="609" t="str">
        <f t="shared" si="11"/>
        <v>-</v>
      </c>
      <c r="AK20" s="247"/>
      <c r="AM20" s="446">
        <v>46128.724305555559</v>
      </c>
      <c r="AN20" s="447">
        <v>1</v>
      </c>
      <c r="AO20" s="447">
        <v>1</v>
      </c>
      <c r="AP20" s="447" t="s">
        <v>446</v>
      </c>
      <c r="AQ20" s="447">
        <v>26.12519</v>
      </c>
      <c r="AR20" s="447">
        <v>133471</v>
      </c>
      <c r="AS20" s="447">
        <v>111800</v>
      </c>
      <c r="AT20" s="447">
        <v>22.166</v>
      </c>
      <c r="AV20" s="448">
        <v>46128.724999999999</v>
      </c>
      <c r="AW20" s="449">
        <v>1</v>
      </c>
      <c r="AX20" s="450">
        <v>1</v>
      </c>
      <c r="AY20" s="450" t="s">
        <v>446</v>
      </c>
      <c r="AZ20" s="451">
        <v>28</v>
      </c>
      <c r="BB20" s="74" t="str">
        <f t="shared" si="0"/>
        <v>--</v>
      </c>
      <c r="BC20" s="11">
        <f t="shared" si="1"/>
        <v>26.12519</v>
      </c>
      <c r="BD20" s="319">
        <v>23</v>
      </c>
      <c r="BE20" s="74">
        <v>3</v>
      </c>
      <c r="BF20" s="324">
        <f t="shared" si="2"/>
        <v>91.047212000000002</v>
      </c>
      <c r="BH20" s="74" t="str">
        <f t="shared" si="3"/>
        <v>--</v>
      </c>
      <c r="BI20" s="313">
        <f t="shared" si="4"/>
        <v>28</v>
      </c>
      <c r="BJ20" s="319">
        <v>23</v>
      </c>
      <c r="BK20" s="74">
        <v>3</v>
      </c>
      <c r="BL20" s="313">
        <f t="shared" si="5"/>
        <v>91</v>
      </c>
      <c r="BQ20" s="305"/>
      <c r="BR20" s="11"/>
      <c r="BS20" s="11"/>
      <c r="BT20" s="11"/>
      <c r="CA20" s="314"/>
      <c r="CB20" s="311"/>
      <c r="CC20" s="312"/>
      <c r="CD20" s="11"/>
      <c r="CE20" s="11"/>
    </row>
    <row r="21" spans="2:83" ht="15.75" customHeight="1" thickBot="1" x14ac:dyDescent="0.3">
      <c r="B21" s="996"/>
      <c r="C21" s="997"/>
      <c r="D21" s="997"/>
      <c r="E21" s="998"/>
      <c r="F21" s="290"/>
      <c r="N21" s="472"/>
      <c r="O21" s="600" t="s">
        <v>229</v>
      </c>
      <c r="P21" s="537">
        <f>MIN(AD5:AD300)-INT(P20)</f>
        <v>0.71736111111385981</v>
      </c>
      <c r="R21" s="602">
        <f>MIN(P27:P300)</f>
        <v>0.71712962962962967</v>
      </c>
      <c r="S21" s="603" t="s">
        <v>213</v>
      </c>
      <c r="AD21" s="615">
        <f t="shared" si="13"/>
        <v>46128.723611111112</v>
      </c>
      <c r="AE21" s="73">
        <f t="shared" si="14"/>
        <v>22.183</v>
      </c>
      <c r="AF21" s="608">
        <f t="shared" si="15"/>
        <v>17</v>
      </c>
      <c r="AG21" s="609">
        <f t="shared" si="8"/>
        <v>22.183</v>
      </c>
      <c r="AH21" s="609" t="str">
        <f t="shared" si="9"/>
        <v>-</v>
      </c>
      <c r="AI21" s="609" t="str">
        <f t="shared" si="10"/>
        <v>-</v>
      </c>
      <c r="AJ21" s="609" t="str">
        <f t="shared" si="11"/>
        <v>-</v>
      </c>
      <c r="AK21" s="247"/>
      <c r="AM21" s="446">
        <v>46128.724999999999</v>
      </c>
      <c r="AN21" s="447">
        <v>1</v>
      </c>
      <c r="AO21" s="447">
        <v>1</v>
      </c>
      <c r="AP21" s="447" t="s">
        <v>446</v>
      </c>
      <c r="AQ21" s="447">
        <v>32.536031000000001</v>
      </c>
      <c r="AR21" s="447">
        <v>133566</v>
      </c>
      <c r="AS21" s="447">
        <v>111726</v>
      </c>
      <c r="AT21" s="447">
        <v>22.158999999999999</v>
      </c>
      <c r="AV21" s="448">
        <v>46128.724999999999</v>
      </c>
      <c r="AW21" s="449">
        <v>1</v>
      </c>
      <c r="AX21" s="450">
        <v>1</v>
      </c>
      <c r="AY21" s="450" t="s">
        <v>446</v>
      </c>
      <c r="AZ21" s="451">
        <v>32</v>
      </c>
      <c r="BB21" s="74" t="str">
        <f t="shared" si="0"/>
        <v>--</v>
      </c>
      <c r="BC21" s="11">
        <f t="shared" si="1"/>
        <v>32.536031000000001</v>
      </c>
      <c r="BD21" s="319">
        <v>24</v>
      </c>
      <c r="BE21" s="74">
        <v>4</v>
      </c>
      <c r="BF21" s="324">
        <f t="shared" si="2"/>
        <v>91.523132000000004</v>
      </c>
      <c r="BH21" s="74" t="str">
        <f t="shared" si="3"/>
        <v>--</v>
      </c>
      <c r="BI21" s="313">
        <f t="shared" si="4"/>
        <v>32</v>
      </c>
      <c r="BJ21" s="319">
        <v>24</v>
      </c>
      <c r="BK21" s="74">
        <v>4</v>
      </c>
      <c r="BL21" s="313">
        <f t="shared" si="5"/>
        <v>91</v>
      </c>
      <c r="BQ21" s="305"/>
      <c r="BR21" s="11"/>
      <c r="BS21" s="11"/>
      <c r="BT21" s="11"/>
      <c r="CA21" s="314"/>
      <c r="CB21" s="311"/>
      <c r="CC21" s="312"/>
      <c r="CD21" s="11"/>
      <c r="CE21" s="11"/>
    </row>
    <row r="22" spans="2:83" ht="15.75" customHeight="1" thickBot="1" x14ac:dyDescent="0.3">
      <c r="B22" s="996"/>
      <c r="C22" s="997"/>
      <c r="D22" s="997"/>
      <c r="E22" s="998"/>
      <c r="F22" s="290"/>
      <c r="G22" s="518" t="s">
        <v>1</v>
      </c>
      <c r="I22" s="1017" t="s">
        <v>7</v>
      </c>
      <c r="J22" s="1018"/>
      <c r="K22" s="1019"/>
      <c r="N22" s="472"/>
      <c r="O22" s="601" t="s">
        <v>228</v>
      </c>
      <c r="P22" s="538">
        <f>MAX(AD5:AD300)-INT(P20)</f>
        <v>0.80347222222189885</v>
      </c>
      <c r="R22" s="602">
        <f>MAX(P27:P300)</f>
        <v>0.80462962962962958</v>
      </c>
      <c r="S22" s="604" t="s">
        <v>214</v>
      </c>
      <c r="AD22" s="615">
        <f t="shared" si="13"/>
        <v>46128.724305555559</v>
      </c>
      <c r="AE22" s="73">
        <f t="shared" si="14"/>
        <v>22.175000000000001</v>
      </c>
      <c r="AF22" s="608">
        <f t="shared" si="15"/>
        <v>17</v>
      </c>
      <c r="AG22" s="609">
        <f t="shared" si="8"/>
        <v>22.175000000000001</v>
      </c>
      <c r="AH22" s="609" t="str">
        <f t="shared" si="9"/>
        <v>-</v>
      </c>
      <c r="AI22" s="609" t="str">
        <f t="shared" si="10"/>
        <v>-</v>
      </c>
      <c r="AJ22" s="609" t="str">
        <f t="shared" si="11"/>
        <v>-</v>
      </c>
      <c r="AK22" s="247"/>
      <c r="AM22" s="446">
        <v>46128.725694444445</v>
      </c>
      <c r="AN22" s="447">
        <v>1</v>
      </c>
      <c r="AO22" s="447">
        <v>1</v>
      </c>
      <c r="AP22" s="447" t="s">
        <v>446</v>
      </c>
      <c r="AQ22" s="447">
        <v>36.450111999999997</v>
      </c>
      <c r="AR22" s="447">
        <v>133468</v>
      </c>
      <c r="AS22" s="447">
        <v>111816</v>
      </c>
      <c r="AT22" s="447">
        <v>22.152999999999999</v>
      </c>
      <c r="AV22" s="448">
        <v>46128.725694444445</v>
      </c>
      <c r="AW22" s="449">
        <v>1</v>
      </c>
      <c r="AX22" s="450">
        <v>1</v>
      </c>
      <c r="AY22" s="450" t="s">
        <v>446</v>
      </c>
      <c r="AZ22" s="451">
        <v>33</v>
      </c>
      <c r="BB22" s="74" t="str">
        <f t="shared" si="0"/>
        <v>--</v>
      </c>
      <c r="BC22" s="11">
        <f t="shared" si="1"/>
        <v>36.450111999999997</v>
      </c>
      <c r="BD22" s="319">
        <v>25</v>
      </c>
      <c r="BE22" s="74">
        <v>5</v>
      </c>
      <c r="BF22" s="324">
        <f t="shared" si="2"/>
        <v>91.437248999999994</v>
      </c>
      <c r="BH22" s="74" t="str">
        <f t="shared" si="3"/>
        <v>--</v>
      </c>
      <c r="BI22" s="313">
        <f t="shared" si="4"/>
        <v>33</v>
      </c>
      <c r="BJ22" s="319">
        <v>25</v>
      </c>
      <c r="BK22" s="74">
        <v>5</v>
      </c>
      <c r="BL22" s="313">
        <f t="shared" si="5"/>
        <v>91</v>
      </c>
      <c r="BQ22" s="305"/>
      <c r="BR22" s="11"/>
      <c r="BS22" s="11"/>
      <c r="BT22" s="11"/>
      <c r="CA22" s="314"/>
      <c r="CB22" s="311"/>
      <c r="CC22" s="312"/>
      <c r="CD22" s="11"/>
      <c r="CE22" s="11"/>
    </row>
    <row r="23" spans="2:83" ht="15.75" customHeight="1" thickBot="1" x14ac:dyDescent="0.3">
      <c r="B23" s="999"/>
      <c r="C23" s="1000"/>
      <c r="D23" s="1000"/>
      <c r="E23" s="1001"/>
      <c r="F23" s="290"/>
      <c r="G23" s="520">
        <f>LINEST(I6:I17,G6:G17,0,FALSE)</f>
        <v>1.0033051302526306</v>
      </c>
      <c r="I23" s="1034">
        <f>INTERCEPT(I6:I17,G6:G17)</f>
        <v>2.6823534089260193E-2</v>
      </c>
      <c r="J23" s="1035"/>
      <c r="K23" s="1036"/>
      <c r="N23" s="472"/>
      <c r="P23" s="483"/>
      <c r="R23" s="539">
        <f>IF(INT(P20)=O27, P20, O27)</f>
        <v>46128.717361111114</v>
      </c>
      <c r="S23" s="604" t="s">
        <v>243</v>
      </c>
      <c r="AD23" s="615">
        <f t="shared" si="13"/>
        <v>46128.724305555559</v>
      </c>
      <c r="AE23" s="73">
        <f t="shared" si="14"/>
        <v>22.166</v>
      </c>
      <c r="AF23" s="608">
        <f t="shared" si="15"/>
        <v>17</v>
      </c>
      <c r="AG23" s="609">
        <f t="shared" si="8"/>
        <v>22.166</v>
      </c>
      <c r="AH23" s="609" t="str">
        <f t="shared" si="9"/>
        <v>-</v>
      </c>
      <c r="AI23" s="609" t="str">
        <f t="shared" si="10"/>
        <v>-</v>
      </c>
      <c r="AJ23" s="609" t="str">
        <f t="shared" si="11"/>
        <v>-</v>
      </c>
      <c r="AK23" s="247"/>
      <c r="AM23" s="446">
        <v>46128.725694444445</v>
      </c>
      <c r="AN23" s="447">
        <v>1</v>
      </c>
      <c r="AO23" s="447">
        <v>1</v>
      </c>
      <c r="AP23" s="447" t="s">
        <v>446</v>
      </c>
      <c r="AQ23" s="447">
        <v>39.259377000000001</v>
      </c>
      <c r="AR23" s="447">
        <v>133583</v>
      </c>
      <c r="AS23" s="447">
        <v>111727</v>
      </c>
      <c r="AT23" s="447">
        <v>22.143999999999998</v>
      </c>
      <c r="AV23" s="448">
        <v>46128.725694444445</v>
      </c>
      <c r="AW23" s="449">
        <v>1</v>
      </c>
      <c r="AX23" s="450">
        <v>1</v>
      </c>
      <c r="AY23" s="450" t="s">
        <v>446</v>
      </c>
      <c r="AZ23" s="451">
        <v>36</v>
      </c>
      <c r="BB23" s="74" t="str">
        <f t="shared" si="0"/>
        <v>--</v>
      </c>
      <c r="BC23" s="11">
        <f t="shared" si="1"/>
        <v>39.259377000000001</v>
      </c>
      <c r="BD23" s="319">
        <v>26</v>
      </c>
      <c r="BE23" s="74">
        <v>6</v>
      </c>
      <c r="BF23" s="324">
        <f t="shared" si="2"/>
        <v>91.157966999999999</v>
      </c>
      <c r="BH23" s="74" t="str">
        <f t="shared" si="3"/>
        <v>--</v>
      </c>
      <c r="BI23" s="313">
        <f t="shared" si="4"/>
        <v>36</v>
      </c>
      <c r="BJ23" s="319">
        <v>26</v>
      </c>
      <c r="BK23" s="74">
        <v>6</v>
      </c>
      <c r="BL23" s="313">
        <f t="shared" si="5"/>
        <v>91</v>
      </c>
      <c r="BQ23" s="305"/>
      <c r="BR23" s="11"/>
      <c r="BS23" s="11"/>
      <c r="BT23" s="11"/>
      <c r="CA23" s="314"/>
      <c r="CB23" s="311"/>
      <c r="CC23" s="312"/>
      <c r="CD23" s="11"/>
      <c r="CE23" s="11"/>
    </row>
    <row r="24" spans="2:83" x14ac:dyDescent="0.25">
      <c r="N24" s="472"/>
      <c r="P24" s="618"/>
      <c r="AD24" s="615">
        <f t="shared" si="13"/>
        <v>46128.724999999999</v>
      </c>
      <c r="AE24" s="73">
        <f t="shared" si="14"/>
        <v>22.158999999999999</v>
      </c>
      <c r="AF24" s="608">
        <f t="shared" si="15"/>
        <v>17</v>
      </c>
      <c r="AG24" s="609">
        <f t="shared" si="8"/>
        <v>22.158999999999999</v>
      </c>
      <c r="AH24" s="609" t="str">
        <f t="shared" si="9"/>
        <v>-</v>
      </c>
      <c r="AI24" s="609" t="str">
        <f t="shared" si="10"/>
        <v>-</v>
      </c>
      <c r="AJ24" s="609" t="str">
        <f t="shared" si="11"/>
        <v>-</v>
      </c>
      <c r="AK24" s="247"/>
      <c r="AM24" s="446">
        <v>46128.726388888892</v>
      </c>
      <c r="AN24" s="447">
        <v>1</v>
      </c>
      <c r="AO24" s="447">
        <v>1</v>
      </c>
      <c r="AP24" s="447" t="s">
        <v>446</v>
      </c>
      <c r="AQ24" s="447">
        <v>40.508811999999999</v>
      </c>
      <c r="AR24" s="447">
        <v>133480</v>
      </c>
      <c r="AS24" s="447">
        <v>111832</v>
      </c>
      <c r="AT24" s="447">
        <v>22.135999999999999</v>
      </c>
      <c r="AV24" s="448">
        <v>46128.726388888892</v>
      </c>
      <c r="AW24" s="449">
        <v>1</v>
      </c>
      <c r="AX24" s="450">
        <v>1</v>
      </c>
      <c r="AY24" s="450" t="s">
        <v>446</v>
      </c>
      <c r="AZ24" s="451">
        <v>38</v>
      </c>
      <c r="BB24" s="74" t="str">
        <f t="shared" si="0"/>
        <v>--</v>
      </c>
      <c r="BC24" s="11">
        <f t="shared" si="1"/>
        <v>40.508811999999999</v>
      </c>
      <c r="BD24" s="319">
        <v>27</v>
      </c>
      <c r="BE24" s="74">
        <v>7</v>
      </c>
      <c r="BF24" s="324">
        <f t="shared" si="2"/>
        <v>91.037480000000002</v>
      </c>
      <c r="BH24" s="74" t="str">
        <f t="shared" si="3"/>
        <v>--</v>
      </c>
      <c r="BI24" s="313">
        <f t="shared" si="4"/>
        <v>38</v>
      </c>
      <c r="BJ24" s="319">
        <v>27</v>
      </c>
      <c r="BK24" s="74">
        <v>7</v>
      </c>
      <c r="BL24" s="313">
        <f t="shared" si="5"/>
        <v>91</v>
      </c>
      <c r="BQ24" s="305"/>
      <c r="BR24" s="11"/>
      <c r="BS24" s="11"/>
      <c r="BT24" s="11"/>
      <c r="CA24" s="314"/>
      <c r="CB24" s="311"/>
      <c r="CC24" s="312"/>
      <c r="CD24" s="11"/>
      <c r="CE24" s="11"/>
    </row>
    <row r="25" spans="2:83" ht="15.75" customHeight="1" x14ac:dyDescent="0.25">
      <c r="B25" t="s">
        <v>150</v>
      </c>
      <c r="C25" s="247"/>
      <c r="D25" s="247"/>
      <c r="G25" s="637" t="s">
        <v>163</v>
      </c>
      <c r="H25" s="638"/>
      <c r="I25" s="638"/>
      <c r="J25" s="639"/>
      <c r="N25" s="472"/>
      <c r="O25" s="651" t="s">
        <v>15</v>
      </c>
      <c r="P25" s="652" t="s">
        <v>73</v>
      </c>
      <c r="Q25" s="651" t="s">
        <v>43</v>
      </c>
      <c r="R25" s="651" t="s">
        <v>14</v>
      </c>
      <c r="S25" s="651" t="s">
        <v>42</v>
      </c>
      <c r="T25" s="651" t="s">
        <v>10</v>
      </c>
      <c r="AD25" s="615">
        <f t="shared" si="13"/>
        <v>46128.725694444445</v>
      </c>
      <c r="AE25" s="73">
        <f t="shared" si="14"/>
        <v>22.152999999999999</v>
      </c>
      <c r="AF25" s="608">
        <f t="shared" si="15"/>
        <v>17</v>
      </c>
      <c r="AG25" s="609">
        <f t="shared" si="8"/>
        <v>22.152999999999999</v>
      </c>
      <c r="AH25" s="609" t="str">
        <f t="shared" si="9"/>
        <v>-</v>
      </c>
      <c r="AI25" s="609" t="str">
        <f t="shared" si="10"/>
        <v>-</v>
      </c>
      <c r="AJ25" s="609" t="str">
        <f t="shared" si="11"/>
        <v>-</v>
      </c>
      <c r="AK25" s="247"/>
      <c r="AM25" s="446">
        <v>46128.726388888892</v>
      </c>
      <c r="AN25" s="447">
        <v>1</v>
      </c>
      <c r="AO25" s="447">
        <v>1</v>
      </c>
      <c r="AP25" s="447" t="s">
        <v>446</v>
      </c>
      <c r="AQ25" s="447">
        <v>41.830660999999999</v>
      </c>
      <c r="AR25" s="447">
        <v>133600</v>
      </c>
      <c r="AS25" s="447">
        <v>111735</v>
      </c>
      <c r="AT25" s="447">
        <v>22.126000000000001</v>
      </c>
      <c r="AV25" s="448">
        <v>46128.726388888892</v>
      </c>
      <c r="AW25" s="449">
        <v>1</v>
      </c>
      <c r="AX25" s="450">
        <v>1</v>
      </c>
      <c r="AY25" s="450" t="s">
        <v>446</v>
      </c>
      <c r="AZ25" s="451">
        <v>40</v>
      </c>
      <c r="BB25" s="74" t="str">
        <f t="shared" si="0"/>
        <v>--</v>
      </c>
      <c r="BC25" s="11">
        <f t="shared" si="1"/>
        <v>41.830660999999999</v>
      </c>
      <c r="BD25" s="319">
        <v>28</v>
      </c>
      <c r="BE25" s="74">
        <v>8</v>
      </c>
      <c r="BF25" s="324">
        <f t="shared" si="2"/>
        <v>91.507598000000002</v>
      </c>
      <c r="BH25" s="74" t="str">
        <f t="shared" si="3"/>
        <v>--</v>
      </c>
      <c r="BI25" s="313">
        <f t="shared" si="4"/>
        <v>40</v>
      </c>
      <c r="BJ25" s="319">
        <v>28</v>
      </c>
      <c r="BK25" s="74">
        <v>8</v>
      </c>
      <c r="BL25" s="313">
        <f t="shared" si="5"/>
        <v>91</v>
      </c>
      <c r="BQ25" s="305"/>
      <c r="BR25" s="11"/>
      <c r="BS25" s="11"/>
      <c r="BT25" s="11"/>
      <c r="CA25" s="314"/>
      <c r="CB25" s="311"/>
      <c r="CC25" s="312"/>
      <c r="CD25" s="11"/>
      <c r="CE25" s="11"/>
    </row>
    <row r="26" spans="2:83" x14ac:dyDescent="0.25">
      <c r="B26"/>
      <c r="C26" s="541" t="s">
        <v>145</v>
      </c>
      <c r="D26" s="247"/>
      <c r="G26" s="640" t="s">
        <v>154</v>
      </c>
      <c r="H26" s="641" t="s">
        <v>156</v>
      </c>
      <c r="I26" s="641" t="s">
        <v>158</v>
      </c>
      <c r="J26" s="641" t="s">
        <v>160</v>
      </c>
      <c r="N26" s="472"/>
      <c r="O26" s="653" t="s">
        <v>72</v>
      </c>
      <c r="P26" s="654" t="s">
        <v>72</v>
      </c>
      <c r="Q26" s="653" t="s">
        <v>71</v>
      </c>
      <c r="R26" s="655"/>
      <c r="S26" s="653" t="s">
        <v>71</v>
      </c>
      <c r="T26" s="653"/>
      <c r="U26" s="605"/>
      <c r="V26" s="606">
        <f>IFERROR(AVERAGE(V27:V300), "-")</f>
        <v>20.848958333333336</v>
      </c>
      <c r="W26" s="606">
        <f>IFERROR(AVERAGE(W27:W300), "-")</f>
        <v>21.085833333333333</v>
      </c>
      <c r="X26" s="606">
        <f>IFERROR(AVERAGE(X27:X300), "-")</f>
        <v>21.031578947368423</v>
      </c>
      <c r="Y26" s="607" t="str">
        <f>IFERROR(AVERAGE(Y27:Y300), "-")</f>
        <v>-</v>
      </c>
      <c r="Z26" s="108" t="s">
        <v>74</v>
      </c>
      <c r="AD26" s="615">
        <f t="shared" si="13"/>
        <v>46128.725694444445</v>
      </c>
      <c r="AE26" s="73">
        <f t="shared" si="14"/>
        <v>22.143999999999998</v>
      </c>
      <c r="AF26" s="608">
        <f t="shared" si="15"/>
        <v>17</v>
      </c>
      <c r="AG26" s="609">
        <f t="shared" si="8"/>
        <v>22.143999999999998</v>
      </c>
      <c r="AH26" s="609" t="str">
        <f t="shared" si="9"/>
        <v>-</v>
      </c>
      <c r="AI26" s="609" t="str">
        <f t="shared" si="10"/>
        <v>-</v>
      </c>
      <c r="AJ26" s="609" t="str">
        <f t="shared" si="11"/>
        <v>-</v>
      </c>
      <c r="AK26" s="247"/>
      <c r="AM26" s="446">
        <v>46128.727083333331</v>
      </c>
      <c r="AN26" s="447">
        <v>1</v>
      </c>
      <c r="AO26" s="447">
        <v>1</v>
      </c>
      <c r="AP26" s="447" t="s">
        <v>446</v>
      </c>
      <c r="AQ26" s="447">
        <v>42.271481000000001</v>
      </c>
      <c r="AR26" s="447">
        <v>133487</v>
      </c>
      <c r="AS26" s="447">
        <v>111840</v>
      </c>
      <c r="AT26" s="447">
        <v>22.117999999999999</v>
      </c>
      <c r="AV26" s="448">
        <v>46128.727083333331</v>
      </c>
      <c r="AW26" s="449">
        <v>1</v>
      </c>
      <c r="AX26" s="450">
        <v>1</v>
      </c>
      <c r="AY26" s="450" t="s">
        <v>446</v>
      </c>
      <c r="AZ26" s="451">
        <v>41</v>
      </c>
      <c r="BB26" s="74" t="str">
        <f t="shared" si="0"/>
        <v>--</v>
      </c>
      <c r="BC26" s="11">
        <f t="shared" si="1"/>
        <v>42.271481000000001</v>
      </c>
      <c r="BD26" s="319">
        <v>31</v>
      </c>
      <c r="BE26" s="74">
        <v>1</v>
      </c>
      <c r="BF26" s="324">
        <f t="shared" si="2"/>
        <v>133.829386</v>
      </c>
      <c r="BH26" s="74" t="str">
        <f t="shared" si="3"/>
        <v>--</v>
      </c>
      <c r="BI26" s="313">
        <f t="shared" si="4"/>
        <v>41</v>
      </c>
      <c r="BJ26" s="319">
        <v>31</v>
      </c>
      <c r="BK26" s="74">
        <v>1</v>
      </c>
      <c r="BL26" s="313">
        <f t="shared" si="5"/>
        <v>134</v>
      </c>
      <c r="BQ26" s="305"/>
      <c r="BR26" s="11"/>
      <c r="BS26" s="11"/>
      <c r="BT26" s="11"/>
      <c r="CA26" s="314"/>
      <c r="CB26" s="311"/>
      <c r="CC26" s="312"/>
      <c r="CD26" s="11"/>
      <c r="CE26" s="11"/>
    </row>
    <row r="27" spans="2:83" x14ac:dyDescent="0.25">
      <c r="B27" s="657" t="s">
        <v>147</v>
      </c>
      <c r="C27" s="542">
        <f>I16</f>
        <v>449.875</v>
      </c>
      <c r="G27" s="642" t="s">
        <v>155</v>
      </c>
      <c r="H27" s="643" t="s">
        <v>157</v>
      </c>
      <c r="I27" s="643" t="s">
        <v>159</v>
      </c>
      <c r="J27" s="643" t="s">
        <v>161</v>
      </c>
      <c r="N27" s="472"/>
      <c r="O27" s="89">
        <v>46128</v>
      </c>
      <c r="P27" s="55">
        <v>0.71712962962962967</v>
      </c>
      <c r="Q27" s="87">
        <v>30.6</v>
      </c>
      <c r="R27" s="78" t="s">
        <v>14</v>
      </c>
      <c r="S27" s="87">
        <v>21.4</v>
      </c>
      <c r="T27" s="78" t="s">
        <v>45</v>
      </c>
      <c r="U27" s="608">
        <f>IF(ISNUMBER(S27), HOUR(P27), "-")</f>
        <v>17</v>
      </c>
      <c r="V27" s="609">
        <f t="shared" ref="V27" si="16">IF(U27=$Q$13, S27, "-")</f>
        <v>21.4</v>
      </c>
      <c r="W27" s="609" t="str">
        <f t="shared" ref="W27" si="17">IF(U27=$R$13, S27, "-")</f>
        <v>-</v>
      </c>
      <c r="X27" s="609" t="str">
        <f t="shared" ref="X27" si="18">IF(U27=$S$13, S27, "-")</f>
        <v>-</v>
      </c>
      <c r="Y27" s="609" t="str">
        <f t="shared" ref="Y27" si="19">IF(U27=$T$13, S27, "-")</f>
        <v>-</v>
      </c>
      <c r="Z27" s="610" t="s">
        <v>128</v>
      </c>
      <c r="AD27" s="615">
        <f t="shared" si="13"/>
        <v>46128.726388888892</v>
      </c>
      <c r="AE27" s="73">
        <f t="shared" si="14"/>
        <v>22.135999999999999</v>
      </c>
      <c r="AF27" s="608">
        <f t="shared" si="15"/>
        <v>17</v>
      </c>
      <c r="AG27" s="609">
        <f t="shared" si="8"/>
        <v>22.135999999999999</v>
      </c>
      <c r="AH27" s="609" t="str">
        <f t="shared" si="9"/>
        <v>-</v>
      </c>
      <c r="AI27" s="609" t="str">
        <f t="shared" si="10"/>
        <v>-</v>
      </c>
      <c r="AJ27" s="609" t="str">
        <f t="shared" si="11"/>
        <v>-</v>
      </c>
      <c r="AK27" s="247"/>
      <c r="AM27" s="446">
        <v>46128.727083333331</v>
      </c>
      <c r="AN27" s="447">
        <v>1</v>
      </c>
      <c r="AO27" s="447">
        <v>1</v>
      </c>
      <c r="AP27" s="447" t="s">
        <v>446</v>
      </c>
      <c r="AQ27" s="447">
        <v>42.890203999999997</v>
      </c>
      <c r="AR27" s="447">
        <v>133613</v>
      </c>
      <c r="AS27" s="447">
        <v>111743</v>
      </c>
      <c r="AT27" s="447">
        <v>22.106999999999999</v>
      </c>
      <c r="AV27" s="448">
        <v>46128.727083333331</v>
      </c>
      <c r="AW27" s="449">
        <v>1</v>
      </c>
      <c r="AX27" s="450">
        <v>1</v>
      </c>
      <c r="AY27" s="450" t="s">
        <v>446</v>
      </c>
      <c r="AZ27" s="451">
        <v>42</v>
      </c>
      <c r="BB27" s="74" t="str">
        <f t="shared" si="0"/>
        <v>--</v>
      </c>
      <c r="BC27" s="11">
        <f t="shared" si="1"/>
        <v>42.890203999999997</v>
      </c>
      <c r="BD27" s="319">
        <v>32</v>
      </c>
      <c r="BE27" s="74">
        <v>2</v>
      </c>
      <c r="BF27" s="324">
        <f t="shared" si="2"/>
        <v>133.84777500000001</v>
      </c>
      <c r="BH27" s="74" t="str">
        <f t="shared" si="3"/>
        <v>--</v>
      </c>
      <c r="BI27" s="313">
        <f t="shared" si="4"/>
        <v>42</v>
      </c>
      <c r="BJ27" s="319">
        <v>32</v>
      </c>
      <c r="BK27" s="74">
        <v>2</v>
      </c>
      <c r="BL27" s="313">
        <f t="shared" si="5"/>
        <v>134</v>
      </c>
      <c r="BQ27" s="305"/>
      <c r="BR27" s="11"/>
      <c r="BS27" s="11"/>
      <c r="BT27" s="11"/>
      <c r="CA27" s="314"/>
      <c r="CB27" s="311"/>
      <c r="CC27" s="312"/>
      <c r="CD27" s="11"/>
      <c r="CE27" s="11"/>
    </row>
    <row r="28" spans="2:83" ht="15" customHeight="1" x14ac:dyDescent="0.25">
      <c r="B28" s="657" t="s">
        <v>148</v>
      </c>
      <c r="C28" s="126">
        <f>Fotometro!F24</f>
        <v>427.5</v>
      </c>
      <c r="G28" s="73">
        <f>Fotometro!H25</f>
        <v>45</v>
      </c>
      <c r="H28" s="78">
        <f>G28-15</f>
        <v>30</v>
      </c>
      <c r="I28" s="78">
        <v>49.9</v>
      </c>
      <c r="J28" s="644">
        <f t="shared" ref="J28:J37" si="20">I7</f>
        <v>44.625</v>
      </c>
      <c r="N28" s="472"/>
      <c r="O28" s="89">
        <v>46128</v>
      </c>
      <c r="P28" s="55">
        <v>0.71782407407407411</v>
      </c>
      <c r="Q28" s="87">
        <v>31.7</v>
      </c>
      <c r="R28" s="78" t="s">
        <v>14</v>
      </c>
      <c r="S28" s="87">
        <v>21.5</v>
      </c>
      <c r="T28" s="78" t="s">
        <v>45</v>
      </c>
      <c r="U28" s="608">
        <f t="shared" ref="U28:U91" si="21">IF(ISNUMBER(S28), HOUR(P28), "-")</f>
        <v>17</v>
      </c>
      <c r="V28" s="609">
        <f t="shared" ref="V28:V59" si="22">IF(U28=$Q$13, S28, "-")</f>
        <v>21.5</v>
      </c>
      <c r="W28" s="609" t="str">
        <f t="shared" ref="W28:W59" si="23">IF(U28=$R$13, S28, "-")</f>
        <v>-</v>
      </c>
      <c r="X28" s="609" t="str">
        <f t="shared" ref="X28:X59" si="24">IF(U28=$S$13, S28, "-")</f>
        <v>-</v>
      </c>
      <c r="Y28" s="609" t="str">
        <f t="shared" ref="Y28:Y59" si="25">IF(U28=$T$13, S28, "-")</f>
        <v>-</v>
      </c>
      <c r="AD28" s="615">
        <f t="shared" si="13"/>
        <v>46128.726388888892</v>
      </c>
      <c r="AE28" s="73">
        <f t="shared" si="14"/>
        <v>22.126000000000001</v>
      </c>
      <c r="AF28" s="608">
        <f t="shared" si="15"/>
        <v>17</v>
      </c>
      <c r="AG28" s="609">
        <f t="shared" si="8"/>
        <v>22.126000000000001</v>
      </c>
      <c r="AH28" s="609" t="str">
        <f t="shared" si="9"/>
        <v>-</v>
      </c>
      <c r="AI28" s="609" t="str">
        <f t="shared" si="10"/>
        <v>-</v>
      </c>
      <c r="AJ28" s="609" t="str">
        <f t="shared" si="11"/>
        <v>-</v>
      </c>
      <c r="AK28" s="247"/>
      <c r="AM28" s="446">
        <v>46128.727777777778</v>
      </c>
      <c r="AN28" s="447">
        <v>1</v>
      </c>
      <c r="AO28" s="447">
        <v>1</v>
      </c>
      <c r="AP28" s="447" t="s">
        <v>446</v>
      </c>
      <c r="AQ28" s="447">
        <v>42.942076</v>
      </c>
      <c r="AR28" s="447">
        <v>133495</v>
      </c>
      <c r="AS28" s="447">
        <v>111847</v>
      </c>
      <c r="AT28" s="447">
        <v>22.099</v>
      </c>
      <c r="AV28" s="448">
        <v>46128.727777777778</v>
      </c>
      <c r="AW28" s="449">
        <v>1</v>
      </c>
      <c r="AX28" s="450">
        <v>1</v>
      </c>
      <c r="AY28" s="450" t="s">
        <v>446</v>
      </c>
      <c r="AZ28" s="451">
        <v>43</v>
      </c>
      <c r="BB28" s="74" t="str">
        <f t="shared" si="0"/>
        <v>--</v>
      </c>
      <c r="BC28" s="11">
        <f t="shared" si="1"/>
        <v>42.942076</v>
      </c>
      <c r="BD28" s="319">
        <v>33</v>
      </c>
      <c r="BE28" s="74">
        <v>3</v>
      </c>
      <c r="BF28" s="324">
        <f t="shared" si="2"/>
        <v>134.139454</v>
      </c>
      <c r="BH28" s="74" t="str">
        <f t="shared" si="3"/>
        <v>--</v>
      </c>
      <c r="BI28" s="313">
        <f t="shared" si="4"/>
        <v>43</v>
      </c>
      <c r="BJ28" s="319">
        <v>33</v>
      </c>
      <c r="BK28" s="74">
        <v>3</v>
      </c>
      <c r="BL28" s="313">
        <f t="shared" si="5"/>
        <v>134</v>
      </c>
      <c r="BQ28" s="305"/>
      <c r="BR28" s="11"/>
      <c r="BS28" s="11"/>
      <c r="BT28" s="11"/>
      <c r="CA28" s="314"/>
      <c r="CB28" s="311"/>
      <c r="CC28" s="312"/>
      <c r="CD28" s="11"/>
      <c r="CE28" s="11"/>
    </row>
    <row r="29" spans="2:83" x14ac:dyDescent="0.25">
      <c r="B29" s="657" t="s">
        <v>149</v>
      </c>
      <c r="C29" s="126">
        <f>Fotometro!F25</f>
        <v>472.5</v>
      </c>
      <c r="G29" s="73">
        <f>Fotometro!H26</f>
        <v>90</v>
      </c>
      <c r="H29" s="78">
        <f t="shared" ref="H29:H37" si="26">G29-15</f>
        <v>75</v>
      </c>
      <c r="I29" s="78">
        <f t="shared" ref="I29:I37" si="27">G29+15</f>
        <v>105</v>
      </c>
      <c r="J29" s="644">
        <f t="shared" si="20"/>
        <v>91</v>
      </c>
      <c r="O29" s="89">
        <v>46128</v>
      </c>
      <c r="P29" s="55">
        <v>0.71851851851851856</v>
      </c>
      <c r="Q29" s="87">
        <v>32.9</v>
      </c>
      <c r="R29" s="78" t="s">
        <v>14</v>
      </c>
      <c r="S29" s="87">
        <v>21.45</v>
      </c>
      <c r="T29" s="78" t="s">
        <v>45</v>
      </c>
      <c r="U29" s="608">
        <f t="shared" si="21"/>
        <v>17</v>
      </c>
      <c r="V29" s="609">
        <f t="shared" si="22"/>
        <v>21.45</v>
      </c>
      <c r="W29" s="609" t="str">
        <f t="shared" si="23"/>
        <v>-</v>
      </c>
      <c r="X29" s="609" t="str">
        <f t="shared" si="24"/>
        <v>-</v>
      </c>
      <c r="Y29" s="609" t="str">
        <f t="shared" si="25"/>
        <v>-</v>
      </c>
      <c r="AD29" s="615">
        <f t="shared" si="13"/>
        <v>46128.727083333331</v>
      </c>
      <c r="AE29" s="73">
        <f t="shared" si="14"/>
        <v>22.117999999999999</v>
      </c>
      <c r="AF29" s="608">
        <f t="shared" si="15"/>
        <v>17</v>
      </c>
      <c r="AG29" s="609">
        <f t="shared" si="8"/>
        <v>22.117999999999999</v>
      </c>
      <c r="AH29" s="609" t="str">
        <f t="shared" si="9"/>
        <v>-</v>
      </c>
      <c r="AI29" s="609" t="str">
        <f t="shared" si="10"/>
        <v>-</v>
      </c>
      <c r="AJ29" s="609" t="str">
        <f t="shared" si="11"/>
        <v>-</v>
      </c>
      <c r="AK29" s="247"/>
      <c r="AM29" s="446">
        <v>46128.727777777778</v>
      </c>
      <c r="AN29" s="447">
        <v>1</v>
      </c>
      <c r="AO29" s="447">
        <v>1</v>
      </c>
      <c r="AP29" s="447" t="s">
        <v>446</v>
      </c>
      <c r="AQ29" s="447">
        <v>43.238602999999998</v>
      </c>
      <c r="AR29" s="447">
        <v>133629</v>
      </c>
      <c r="AS29" s="447">
        <v>111755</v>
      </c>
      <c r="AT29" s="447">
        <v>22.087</v>
      </c>
      <c r="AV29" s="448">
        <v>46128.727777777778</v>
      </c>
      <c r="AW29" s="449">
        <v>1</v>
      </c>
      <c r="AX29" s="450">
        <v>1</v>
      </c>
      <c r="AY29" s="450" t="s">
        <v>446</v>
      </c>
      <c r="AZ29" s="451">
        <v>43</v>
      </c>
      <c r="BB29" s="74" t="str">
        <f t="shared" si="0"/>
        <v>--</v>
      </c>
      <c r="BC29" s="11">
        <f t="shared" si="1"/>
        <v>43.238602999999998</v>
      </c>
      <c r="BD29" s="319">
        <v>34</v>
      </c>
      <c r="BE29" s="74">
        <v>4</v>
      </c>
      <c r="BF29" s="324">
        <f t="shared" si="2"/>
        <v>133.31005999999999</v>
      </c>
      <c r="BH29" s="74" t="str">
        <f t="shared" si="3"/>
        <v>--</v>
      </c>
      <c r="BI29" s="313">
        <f t="shared" si="4"/>
        <v>43</v>
      </c>
      <c r="BJ29" s="319">
        <v>34</v>
      </c>
      <c r="BK29" s="74">
        <v>4</v>
      </c>
      <c r="BL29" s="313">
        <f t="shared" si="5"/>
        <v>134</v>
      </c>
      <c r="BQ29" s="305"/>
      <c r="BR29" s="11"/>
      <c r="BS29" s="11"/>
      <c r="BT29" s="11"/>
      <c r="CA29" s="314"/>
      <c r="CB29" s="311"/>
      <c r="CC29" s="312"/>
      <c r="CD29" s="11"/>
      <c r="CE29" s="11"/>
    </row>
    <row r="30" spans="2:83" x14ac:dyDescent="0.25">
      <c r="C30" s="645" t="s">
        <v>146</v>
      </c>
      <c r="G30" s="73">
        <f>Fotometro!H27</f>
        <v>135</v>
      </c>
      <c r="H30" s="78">
        <f t="shared" si="26"/>
        <v>120</v>
      </c>
      <c r="I30" s="78">
        <f t="shared" si="27"/>
        <v>150</v>
      </c>
      <c r="J30" s="644">
        <f t="shared" si="20"/>
        <v>134.375</v>
      </c>
      <c r="O30" s="89">
        <v>46128</v>
      </c>
      <c r="P30" s="55">
        <v>0.719212962962963</v>
      </c>
      <c r="Q30" s="87">
        <v>32.200000000000003</v>
      </c>
      <c r="R30" s="78" t="s">
        <v>14</v>
      </c>
      <c r="S30" s="87">
        <v>21.35</v>
      </c>
      <c r="T30" s="78" t="s">
        <v>45</v>
      </c>
      <c r="U30" s="608">
        <f t="shared" si="21"/>
        <v>17</v>
      </c>
      <c r="V30" s="609">
        <f t="shared" si="22"/>
        <v>21.35</v>
      </c>
      <c r="W30" s="609" t="str">
        <f t="shared" si="23"/>
        <v>-</v>
      </c>
      <c r="X30" s="609" t="str">
        <f t="shared" si="24"/>
        <v>-</v>
      </c>
      <c r="Y30" s="609" t="str">
        <f t="shared" si="25"/>
        <v>-</v>
      </c>
      <c r="AD30" s="615">
        <f t="shared" si="13"/>
        <v>46128.727083333331</v>
      </c>
      <c r="AE30" s="73">
        <f t="shared" si="14"/>
        <v>22.106999999999999</v>
      </c>
      <c r="AF30" s="608">
        <f t="shared" si="15"/>
        <v>17</v>
      </c>
      <c r="AG30" s="609">
        <f t="shared" si="8"/>
        <v>22.106999999999999</v>
      </c>
      <c r="AH30" s="609" t="str">
        <f t="shared" si="9"/>
        <v>-</v>
      </c>
      <c r="AI30" s="609" t="str">
        <f t="shared" si="10"/>
        <v>-</v>
      </c>
      <c r="AJ30" s="609" t="str">
        <f t="shared" si="11"/>
        <v>-</v>
      </c>
      <c r="AK30" s="247"/>
      <c r="AM30" s="446">
        <v>46128.728472222225</v>
      </c>
      <c r="AN30" s="447">
        <v>1</v>
      </c>
      <c r="AO30" s="447">
        <v>1</v>
      </c>
      <c r="AP30" s="447">
        <v>0</v>
      </c>
      <c r="AQ30" s="447">
        <v>43.788339999999998</v>
      </c>
      <c r="AR30" s="447">
        <v>133627</v>
      </c>
      <c r="AS30" s="447">
        <v>111752</v>
      </c>
      <c r="AT30" s="447">
        <v>22.07</v>
      </c>
      <c r="AV30" s="448">
        <v>46128.728472222225</v>
      </c>
      <c r="AW30" s="449">
        <v>1</v>
      </c>
      <c r="AX30" s="450">
        <v>1</v>
      </c>
      <c r="AY30" s="450">
        <v>0</v>
      </c>
      <c r="AZ30" s="451">
        <v>43</v>
      </c>
      <c r="BB30" s="74">
        <f t="shared" si="0"/>
        <v>10</v>
      </c>
      <c r="BC30" s="11">
        <f t="shared" si="1"/>
        <v>43.788339999999998</v>
      </c>
      <c r="BD30" s="319">
        <v>35</v>
      </c>
      <c r="BE30" s="74">
        <v>5</v>
      </c>
      <c r="BF30" s="324">
        <f t="shared" si="2"/>
        <v>133.92021500000001</v>
      </c>
      <c r="BH30" s="74">
        <f t="shared" si="3"/>
        <v>10</v>
      </c>
      <c r="BI30" s="313">
        <f t="shared" si="4"/>
        <v>43</v>
      </c>
      <c r="BJ30" s="319">
        <v>35</v>
      </c>
      <c r="BK30" s="74">
        <v>5</v>
      </c>
      <c r="BL30" s="313">
        <f t="shared" si="5"/>
        <v>134</v>
      </c>
      <c r="BQ30" s="305"/>
      <c r="BR30" s="11"/>
      <c r="BS30" s="11"/>
      <c r="BT30" s="11"/>
      <c r="CA30" s="314"/>
      <c r="CB30" s="311"/>
      <c r="CC30" s="312"/>
      <c r="CD30" s="11"/>
      <c r="CE30" s="11"/>
    </row>
    <row r="31" spans="2:83" x14ac:dyDescent="0.25">
      <c r="G31" s="73">
        <f>Fotometro!H28</f>
        <v>180</v>
      </c>
      <c r="H31" s="78">
        <f t="shared" si="26"/>
        <v>165</v>
      </c>
      <c r="I31" s="78">
        <f t="shared" si="27"/>
        <v>195</v>
      </c>
      <c r="J31" s="644">
        <f t="shared" si="20"/>
        <v>178.875</v>
      </c>
      <c r="O31" s="89">
        <v>46128</v>
      </c>
      <c r="P31" s="55">
        <v>0.71990740740740744</v>
      </c>
      <c r="Q31" s="87">
        <v>31.4</v>
      </c>
      <c r="R31" s="78" t="s">
        <v>14</v>
      </c>
      <c r="S31" s="87">
        <v>21.3</v>
      </c>
      <c r="T31" s="78" t="s">
        <v>45</v>
      </c>
      <c r="U31" s="608">
        <f t="shared" si="21"/>
        <v>17</v>
      </c>
      <c r="V31" s="609">
        <f t="shared" si="22"/>
        <v>21.3</v>
      </c>
      <c r="W31" s="609" t="str">
        <f t="shared" si="23"/>
        <v>-</v>
      </c>
      <c r="X31" s="609" t="str">
        <f t="shared" si="24"/>
        <v>-</v>
      </c>
      <c r="Y31" s="609" t="str">
        <f t="shared" si="25"/>
        <v>-</v>
      </c>
      <c r="AA31" s="490"/>
      <c r="AB31" s="490"/>
      <c r="AD31" s="615">
        <f t="shared" si="13"/>
        <v>46128.727777777778</v>
      </c>
      <c r="AE31" s="73">
        <f t="shared" si="14"/>
        <v>22.099</v>
      </c>
      <c r="AF31" s="608">
        <f t="shared" si="15"/>
        <v>17</v>
      </c>
      <c r="AG31" s="609">
        <f t="shared" si="8"/>
        <v>22.099</v>
      </c>
      <c r="AH31" s="609" t="str">
        <f t="shared" si="9"/>
        <v>-</v>
      </c>
      <c r="AI31" s="609" t="str">
        <f t="shared" si="10"/>
        <v>-</v>
      </c>
      <c r="AJ31" s="609" t="str">
        <f t="shared" si="11"/>
        <v>-</v>
      </c>
      <c r="AK31" s="247"/>
      <c r="AM31" s="446">
        <v>46128.729166666664</v>
      </c>
      <c r="AN31" s="447">
        <v>1</v>
      </c>
      <c r="AO31" s="447">
        <v>1</v>
      </c>
      <c r="AP31" s="447">
        <v>1</v>
      </c>
      <c r="AQ31" s="447">
        <v>43.999105999999998</v>
      </c>
      <c r="AR31" s="447">
        <v>133497</v>
      </c>
      <c r="AS31" s="447">
        <v>111851</v>
      </c>
      <c r="AT31" s="447">
        <v>22.062999999999999</v>
      </c>
      <c r="AV31" s="448">
        <v>46128.729166666664</v>
      </c>
      <c r="AW31" s="449">
        <v>1</v>
      </c>
      <c r="AX31" s="450">
        <v>1</v>
      </c>
      <c r="AY31" s="450">
        <v>1</v>
      </c>
      <c r="AZ31" s="451">
        <v>44</v>
      </c>
      <c r="BB31" s="74">
        <f t="shared" si="0"/>
        <v>11</v>
      </c>
      <c r="BC31" s="11">
        <f t="shared" si="1"/>
        <v>43.999105999999998</v>
      </c>
      <c r="BD31" s="319">
        <v>36</v>
      </c>
      <c r="BE31" s="74">
        <v>6</v>
      </c>
      <c r="BF31" s="324">
        <f t="shared" si="2"/>
        <v>133.792833</v>
      </c>
      <c r="BH31" s="74">
        <f t="shared" si="3"/>
        <v>11</v>
      </c>
      <c r="BI31" s="313">
        <f t="shared" si="4"/>
        <v>44</v>
      </c>
      <c r="BJ31" s="319">
        <v>36</v>
      </c>
      <c r="BK31" s="74">
        <v>6</v>
      </c>
      <c r="BL31" s="313">
        <f t="shared" si="5"/>
        <v>135</v>
      </c>
      <c r="BQ31" s="305"/>
      <c r="BR31" s="11"/>
      <c r="BS31" s="11"/>
      <c r="BT31" s="11"/>
      <c r="CA31" s="314"/>
      <c r="CB31" s="311"/>
      <c r="CC31" s="312"/>
      <c r="CD31" s="11"/>
      <c r="CE31" s="11"/>
    </row>
    <row r="32" spans="2:83" x14ac:dyDescent="0.25">
      <c r="G32" s="73">
        <f>Fotometro!H29</f>
        <v>225</v>
      </c>
      <c r="H32" s="78">
        <f t="shared" si="26"/>
        <v>210</v>
      </c>
      <c r="I32" s="78">
        <f t="shared" si="27"/>
        <v>240</v>
      </c>
      <c r="J32" s="644">
        <f t="shared" si="20"/>
        <v>224.5</v>
      </c>
      <c r="O32" s="89">
        <v>46128</v>
      </c>
      <c r="P32" s="55">
        <v>0.72060185185185188</v>
      </c>
      <c r="Q32" s="87">
        <v>30.6</v>
      </c>
      <c r="R32" s="78" t="s">
        <v>14</v>
      </c>
      <c r="S32" s="87">
        <v>21.2</v>
      </c>
      <c r="T32" s="78" t="s">
        <v>45</v>
      </c>
      <c r="U32" s="608">
        <f t="shared" si="21"/>
        <v>17</v>
      </c>
      <c r="V32" s="609">
        <f t="shared" si="22"/>
        <v>21.2</v>
      </c>
      <c r="W32" s="609" t="str">
        <f t="shared" si="23"/>
        <v>-</v>
      </c>
      <c r="X32" s="609" t="str">
        <f t="shared" si="24"/>
        <v>-</v>
      </c>
      <c r="Y32" s="609" t="str">
        <f t="shared" si="25"/>
        <v>-</v>
      </c>
      <c r="AD32" s="615">
        <f t="shared" si="13"/>
        <v>46128.727777777778</v>
      </c>
      <c r="AE32" s="73">
        <f t="shared" si="14"/>
        <v>22.087</v>
      </c>
      <c r="AF32" s="608">
        <f t="shared" si="15"/>
        <v>17</v>
      </c>
      <c r="AG32" s="609">
        <f t="shared" si="8"/>
        <v>22.087</v>
      </c>
      <c r="AH32" s="609" t="str">
        <f t="shared" si="9"/>
        <v>-</v>
      </c>
      <c r="AI32" s="609" t="str">
        <f t="shared" si="10"/>
        <v>-</v>
      </c>
      <c r="AJ32" s="609" t="str">
        <f t="shared" si="11"/>
        <v>-</v>
      </c>
      <c r="AK32" s="247"/>
      <c r="AM32" s="446">
        <v>46128.729166666664</v>
      </c>
      <c r="AN32" s="447">
        <v>1</v>
      </c>
      <c r="AO32" s="447">
        <v>1</v>
      </c>
      <c r="AP32" s="447">
        <v>2</v>
      </c>
      <c r="AQ32" s="447">
        <v>44.030763</v>
      </c>
      <c r="AR32" s="447">
        <v>133608</v>
      </c>
      <c r="AS32" s="447">
        <v>111736</v>
      </c>
      <c r="AT32" s="447">
        <v>22.058</v>
      </c>
      <c r="AV32" s="448">
        <v>46128.729166666664</v>
      </c>
      <c r="AW32" s="449">
        <v>1</v>
      </c>
      <c r="AX32" s="450">
        <v>1</v>
      </c>
      <c r="AY32" s="450">
        <v>2</v>
      </c>
      <c r="AZ32" s="451">
        <v>44</v>
      </c>
      <c r="BB32" s="74">
        <f t="shared" si="0"/>
        <v>12</v>
      </c>
      <c r="BC32" s="11">
        <f t="shared" si="1"/>
        <v>44.030763</v>
      </c>
      <c r="BD32" s="319">
        <v>37</v>
      </c>
      <c r="BE32" s="74">
        <v>7</v>
      </c>
      <c r="BF32" s="324">
        <f t="shared" si="2"/>
        <v>134.14237399999999</v>
      </c>
      <c r="BH32" s="74">
        <f t="shared" si="3"/>
        <v>12</v>
      </c>
      <c r="BI32" s="313">
        <f t="shared" si="4"/>
        <v>44</v>
      </c>
      <c r="BJ32" s="319">
        <v>37</v>
      </c>
      <c r="BK32" s="74">
        <v>7</v>
      </c>
      <c r="BL32" s="313">
        <f t="shared" si="5"/>
        <v>135</v>
      </c>
      <c r="BQ32" s="305"/>
      <c r="BR32" s="11"/>
      <c r="BS32" s="11"/>
      <c r="BT32" s="11"/>
      <c r="CA32" s="314"/>
      <c r="CB32" s="311"/>
      <c r="CC32" s="312"/>
      <c r="CD32" s="11"/>
      <c r="CE32" s="11"/>
    </row>
    <row r="33" spans="2:83" x14ac:dyDescent="0.25">
      <c r="G33" s="73">
        <f>Fotometro!H30</f>
        <v>270</v>
      </c>
      <c r="H33" s="78">
        <f t="shared" si="26"/>
        <v>255</v>
      </c>
      <c r="I33" s="78">
        <f t="shared" si="27"/>
        <v>285</v>
      </c>
      <c r="J33" s="644">
        <f t="shared" si="20"/>
        <v>269</v>
      </c>
      <c r="O33" s="89">
        <v>46128</v>
      </c>
      <c r="P33" s="55">
        <v>0.72129629629629632</v>
      </c>
      <c r="Q33" s="87">
        <v>30.1</v>
      </c>
      <c r="R33" s="78" t="s">
        <v>14</v>
      </c>
      <c r="S33" s="87">
        <v>21.1</v>
      </c>
      <c r="T33" s="78" t="s">
        <v>45</v>
      </c>
      <c r="U33" s="608">
        <f t="shared" si="21"/>
        <v>17</v>
      </c>
      <c r="V33" s="609">
        <f t="shared" si="22"/>
        <v>21.1</v>
      </c>
      <c r="W33" s="609" t="str">
        <f t="shared" si="23"/>
        <v>-</v>
      </c>
      <c r="X33" s="609" t="str">
        <f t="shared" si="24"/>
        <v>-</v>
      </c>
      <c r="Y33" s="609" t="str">
        <f t="shared" si="25"/>
        <v>-</v>
      </c>
      <c r="AD33" s="615">
        <f t="shared" si="13"/>
        <v>46128.728472222225</v>
      </c>
      <c r="AE33" s="73">
        <f t="shared" si="14"/>
        <v>22.07</v>
      </c>
      <c r="AF33" s="608">
        <f t="shared" si="15"/>
        <v>17</v>
      </c>
      <c r="AG33" s="609">
        <f t="shared" si="8"/>
        <v>22.07</v>
      </c>
      <c r="AH33" s="609" t="str">
        <f t="shared" si="9"/>
        <v>-</v>
      </c>
      <c r="AI33" s="609" t="str">
        <f t="shared" si="10"/>
        <v>-</v>
      </c>
      <c r="AJ33" s="609" t="str">
        <f t="shared" si="11"/>
        <v>-</v>
      </c>
      <c r="AK33" s="247"/>
      <c r="AM33" s="446">
        <v>46128.729861111111</v>
      </c>
      <c r="AN33" s="447">
        <v>1</v>
      </c>
      <c r="AO33" s="447">
        <v>1</v>
      </c>
      <c r="AP33" s="447">
        <v>3</v>
      </c>
      <c r="AQ33" s="447">
        <v>44.115037000000001</v>
      </c>
      <c r="AR33" s="447">
        <v>133469</v>
      </c>
      <c r="AS33" s="447">
        <v>111828</v>
      </c>
      <c r="AT33" s="447">
        <v>22.053999999999998</v>
      </c>
      <c r="AV33" s="448">
        <v>46128.729861111111</v>
      </c>
      <c r="AW33" s="449">
        <v>1</v>
      </c>
      <c r="AX33" s="450">
        <v>1</v>
      </c>
      <c r="AY33" s="450">
        <v>3</v>
      </c>
      <c r="AZ33" s="451">
        <v>45</v>
      </c>
      <c r="BB33" s="74">
        <f t="shared" si="0"/>
        <v>13</v>
      </c>
      <c r="BC33" s="11">
        <f t="shared" si="1"/>
        <v>44.115037000000001</v>
      </c>
      <c r="BD33" s="319">
        <v>38</v>
      </c>
      <c r="BE33" s="74">
        <v>8</v>
      </c>
      <c r="BF33" s="324">
        <f t="shared" si="2"/>
        <v>133.73279700000001</v>
      </c>
      <c r="BH33" s="74">
        <f t="shared" si="3"/>
        <v>13</v>
      </c>
      <c r="BI33" s="313">
        <f t="shared" si="4"/>
        <v>45</v>
      </c>
      <c r="BJ33" s="319">
        <v>38</v>
      </c>
      <c r="BK33" s="74">
        <v>8</v>
      </c>
      <c r="BL33" s="313">
        <f t="shared" si="5"/>
        <v>135</v>
      </c>
      <c r="BQ33" s="305"/>
      <c r="BR33" s="11"/>
      <c r="BS33" s="11"/>
      <c r="BT33" s="11"/>
      <c r="CA33" s="314"/>
      <c r="CB33" s="311"/>
      <c r="CC33" s="312"/>
      <c r="CD33" s="11"/>
      <c r="CE33" s="11"/>
    </row>
    <row r="34" spans="2:83" x14ac:dyDescent="0.25">
      <c r="G34" s="73">
        <f>Fotometro!H31</f>
        <v>315</v>
      </c>
      <c r="H34" s="78">
        <f t="shared" si="26"/>
        <v>300</v>
      </c>
      <c r="I34" s="78">
        <f t="shared" si="27"/>
        <v>330</v>
      </c>
      <c r="J34" s="644">
        <f t="shared" si="20"/>
        <v>315.25</v>
      </c>
      <c r="N34" s="472"/>
      <c r="O34" s="89">
        <v>46128</v>
      </c>
      <c r="P34" s="55">
        <v>0.72199074074074077</v>
      </c>
      <c r="Q34" s="87">
        <v>29.7</v>
      </c>
      <c r="R34" s="78" t="s">
        <v>14</v>
      </c>
      <c r="S34" s="87">
        <v>21.05</v>
      </c>
      <c r="T34" s="78" t="s">
        <v>45</v>
      </c>
      <c r="U34" s="608">
        <f t="shared" si="21"/>
        <v>17</v>
      </c>
      <c r="V34" s="609">
        <f t="shared" si="22"/>
        <v>21.05</v>
      </c>
      <c r="W34" s="609" t="str">
        <f t="shared" si="23"/>
        <v>-</v>
      </c>
      <c r="X34" s="609" t="str">
        <f t="shared" si="24"/>
        <v>-</v>
      </c>
      <c r="Y34" s="609" t="str">
        <f t="shared" si="25"/>
        <v>-</v>
      </c>
      <c r="AD34" s="615">
        <f t="shared" si="13"/>
        <v>46128.729166666664</v>
      </c>
      <c r="AE34" s="73">
        <f t="shared" si="14"/>
        <v>22.062999999999999</v>
      </c>
      <c r="AF34" s="608">
        <f t="shared" si="15"/>
        <v>17</v>
      </c>
      <c r="AG34" s="609">
        <f t="shared" si="8"/>
        <v>22.062999999999999</v>
      </c>
      <c r="AH34" s="609" t="str">
        <f t="shared" si="9"/>
        <v>-</v>
      </c>
      <c r="AI34" s="609" t="str">
        <f t="shared" si="10"/>
        <v>-</v>
      </c>
      <c r="AJ34" s="609" t="str">
        <f t="shared" si="11"/>
        <v>-</v>
      </c>
      <c r="AK34" s="247"/>
      <c r="AM34" s="446">
        <v>46128.730555555558</v>
      </c>
      <c r="AN34" s="447">
        <v>1</v>
      </c>
      <c r="AO34" s="447">
        <v>1</v>
      </c>
      <c r="AP34" s="447">
        <v>4</v>
      </c>
      <c r="AQ34" s="447">
        <v>44.036034999999998</v>
      </c>
      <c r="AR34" s="447">
        <v>133580</v>
      </c>
      <c r="AS34" s="447">
        <v>111713</v>
      </c>
      <c r="AT34" s="447">
        <v>22.053000000000001</v>
      </c>
      <c r="AV34" s="448">
        <v>46128.730555555558</v>
      </c>
      <c r="AW34" s="449">
        <v>1</v>
      </c>
      <c r="AX34" s="450">
        <v>1</v>
      </c>
      <c r="AY34" s="450">
        <v>4</v>
      </c>
      <c r="AZ34" s="451">
        <v>45</v>
      </c>
      <c r="BB34" s="74">
        <f t="shared" si="0"/>
        <v>14</v>
      </c>
      <c r="BC34" s="11">
        <f t="shared" si="1"/>
        <v>44.036034999999998</v>
      </c>
      <c r="BD34" s="319">
        <v>41</v>
      </c>
      <c r="BE34" s="74">
        <v>1</v>
      </c>
      <c r="BF34" s="324">
        <f t="shared" si="2"/>
        <v>178.60283000000001</v>
      </c>
      <c r="BH34" s="74">
        <f t="shared" si="3"/>
        <v>14</v>
      </c>
      <c r="BI34" s="313">
        <f t="shared" si="4"/>
        <v>45</v>
      </c>
      <c r="BJ34" s="319">
        <v>41</v>
      </c>
      <c r="BK34" s="74">
        <v>1</v>
      </c>
      <c r="BL34" s="313">
        <f t="shared" si="5"/>
        <v>179</v>
      </c>
      <c r="BQ34" s="305"/>
      <c r="BR34" s="11"/>
      <c r="BS34" s="11"/>
      <c r="BT34" s="11"/>
      <c r="CA34" s="314"/>
      <c r="CB34" s="311"/>
      <c r="CC34" s="312"/>
      <c r="CD34" s="11"/>
      <c r="CE34" s="11"/>
    </row>
    <row r="35" spans="2:83" x14ac:dyDescent="0.25">
      <c r="G35" s="73">
        <f>Fotometro!H32</f>
        <v>360</v>
      </c>
      <c r="H35" s="78">
        <f t="shared" si="26"/>
        <v>345</v>
      </c>
      <c r="I35" s="78">
        <f t="shared" si="27"/>
        <v>375</v>
      </c>
      <c r="J35" s="644">
        <f t="shared" si="20"/>
        <v>359.125</v>
      </c>
      <c r="N35" s="472"/>
      <c r="O35" s="89">
        <v>46128</v>
      </c>
      <c r="P35" s="55">
        <v>0.72268518518518521</v>
      </c>
      <c r="Q35" s="87">
        <v>29.3</v>
      </c>
      <c r="R35" s="78" t="s">
        <v>14</v>
      </c>
      <c r="S35" s="87">
        <v>20.95</v>
      </c>
      <c r="T35" s="78" t="s">
        <v>45</v>
      </c>
      <c r="U35" s="608">
        <f t="shared" si="21"/>
        <v>17</v>
      </c>
      <c r="V35" s="609">
        <f t="shared" si="22"/>
        <v>20.95</v>
      </c>
      <c r="W35" s="609" t="str">
        <f t="shared" si="23"/>
        <v>-</v>
      </c>
      <c r="X35" s="609" t="str">
        <f t="shared" si="24"/>
        <v>-</v>
      </c>
      <c r="Y35" s="609" t="str">
        <f t="shared" si="25"/>
        <v>-</v>
      </c>
      <c r="AD35" s="615">
        <f t="shared" si="13"/>
        <v>46128.729166666664</v>
      </c>
      <c r="AE35" s="73">
        <f t="shared" si="14"/>
        <v>22.058</v>
      </c>
      <c r="AF35" s="608">
        <f t="shared" si="15"/>
        <v>17</v>
      </c>
      <c r="AG35" s="609">
        <f t="shared" si="8"/>
        <v>22.058</v>
      </c>
      <c r="AH35" s="609" t="str">
        <f t="shared" si="9"/>
        <v>-</v>
      </c>
      <c r="AI35" s="609" t="str">
        <f t="shared" si="10"/>
        <v>-</v>
      </c>
      <c r="AJ35" s="609" t="str">
        <f t="shared" si="11"/>
        <v>-</v>
      </c>
      <c r="AK35" s="247"/>
      <c r="AM35" s="446">
        <v>46128.730555555558</v>
      </c>
      <c r="AN35" s="447">
        <v>1</v>
      </c>
      <c r="AO35" s="447">
        <v>1</v>
      </c>
      <c r="AP35" s="447">
        <v>5</v>
      </c>
      <c r="AQ35" s="447">
        <v>44.798492000000003</v>
      </c>
      <c r="AR35" s="447">
        <v>133436</v>
      </c>
      <c r="AS35" s="447">
        <v>111804</v>
      </c>
      <c r="AT35" s="447">
        <v>22.052</v>
      </c>
      <c r="AV35" s="448">
        <v>46128.730555555558</v>
      </c>
      <c r="AW35" s="449">
        <v>1</v>
      </c>
      <c r="AX35" s="450">
        <v>1</v>
      </c>
      <c r="AY35" s="450">
        <v>5</v>
      </c>
      <c r="AZ35" s="451">
        <v>44</v>
      </c>
      <c r="BB35" s="74">
        <f t="shared" si="0"/>
        <v>15</v>
      </c>
      <c r="BC35" s="11">
        <f t="shared" si="1"/>
        <v>44.798492000000003</v>
      </c>
      <c r="BD35" s="319">
        <v>42</v>
      </c>
      <c r="BE35" s="74">
        <v>2</v>
      </c>
      <c r="BF35" s="324">
        <f t="shared" si="2"/>
        <v>178.74297200000001</v>
      </c>
      <c r="BH35" s="74">
        <f t="shared" si="3"/>
        <v>15</v>
      </c>
      <c r="BI35" s="313">
        <f t="shared" si="4"/>
        <v>44</v>
      </c>
      <c r="BJ35" s="319">
        <v>42</v>
      </c>
      <c r="BK35" s="74">
        <v>2</v>
      </c>
      <c r="BL35" s="313">
        <f t="shared" si="5"/>
        <v>179</v>
      </c>
      <c r="BQ35" s="305"/>
      <c r="BR35" s="11"/>
      <c r="BS35" s="11"/>
      <c r="BT35" s="11"/>
      <c r="CA35" s="314"/>
      <c r="CB35" s="311"/>
      <c r="CC35" s="312"/>
      <c r="CD35" s="11"/>
      <c r="CE35" s="11"/>
    </row>
    <row r="36" spans="2:83" x14ac:dyDescent="0.25">
      <c r="G36" s="73">
        <f>Fotometro!H33</f>
        <v>405</v>
      </c>
      <c r="H36" s="78">
        <f t="shared" si="26"/>
        <v>390</v>
      </c>
      <c r="I36" s="78">
        <f t="shared" si="27"/>
        <v>420</v>
      </c>
      <c r="J36" s="644">
        <f t="shared" si="20"/>
        <v>405.125</v>
      </c>
      <c r="N36" s="472"/>
      <c r="O36" s="89">
        <v>46128</v>
      </c>
      <c r="P36" s="55">
        <v>0.72337962962962965</v>
      </c>
      <c r="Q36" s="87">
        <v>29</v>
      </c>
      <c r="R36" s="78" t="s">
        <v>14</v>
      </c>
      <c r="S36" s="87">
        <v>20.9</v>
      </c>
      <c r="T36" s="78" t="s">
        <v>45</v>
      </c>
      <c r="U36" s="608">
        <f t="shared" si="21"/>
        <v>17</v>
      </c>
      <c r="V36" s="609">
        <f t="shared" si="22"/>
        <v>20.9</v>
      </c>
      <c r="W36" s="609" t="str">
        <f t="shared" si="23"/>
        <v>-</v>
      </c>
      <c r="X36" s="609" t="str">
        <f t="shared" si="24"/>
        <v>-</v>
      </c>
      <c r="Y36" s="609" t="str">
        <f t="shared" si="25"/>
        <v>-</v>
      </c>
      <c r="AD36" s="615">
        <f t="shared" si="13"/>
        <v>46128.729861111111</v>
      </c>
      <c r="AE36" s="73">
        <f t="shared" si="14"/>
        <v>22.053999999999998</v>
      </c>
      <c r="AF36" s="608">
        <f t="shared" si="15"/>
        <v>17</v>
      </c>
      <c r="AG36" s="609">
        <f t="shared" si="8"/>
        <v>22.053999999999998</v>
      </c>
      <c r="AH36" s="609" t="str">
        <f t="shared" si="9"/>
        <v>-</v>
      </c>
      <c r="AI36" s="609" t="str">
        <f t="shared" si="10"/>
        <v>-</v>
      </c>
      <c r="AJ36" s="609" t="str">
        <f t="shared" si="11"/>
        <v>-</v>
      </c>
      <c r="AK36" s="247"/>
      <c r="AM36" s="446">
        <v>46128.731249999997</v>
      </c>
      <c r="AN36" s="447">
        <v>1</v>
      </c>
      <c r="AO36" s="447">
        <v>1</v>
      </c>
      <c r="AP36" s="447">
        <v>6</v>
      </c>
      <c r="AQ36" s="447">
        <v>44.223686999999998</v>
      </c>
      <c r="AR36" s="447">
        <v>133548</v>
      </c>
      <c r="AS36" s="447">
        <v>111689</v>
      </c>
      <c r="AT36" s="447">
        <v>22.053999999999998</v>
      </c>
      <c r="AV36" s="448">
        <v>46128.731249999997</v>
      </c>
      <c r="AW36" s="449">
        <v>1</v>
      </c>
      <c r="AX36" s="450">
        <v>1</v>
      </c>
      <c r="AY36" s="450">
        <v>6</v>
      </c>
      <c r="AZ36" s="451">
        <v>45</v>
      </c>
      <c r="BB36" s="74">
        <f t="shared" si="0"/>
        <v>16</v>
      </c>
      <c r="BC36" s="11">
        <f t="shared" si="1"/>
        <v>44.223686999999998</v>
      </c>
      <c r="BD36" s="319">
        <v>43</v>
      </c>
      <c r="BE36" s="74">
        <v>3</v>
      </c>
      <c r="BF36" s="324">
        <f t="shared" si="2"/>
        <v>178.511371</v>
      </c>
      <c r="BH36" s="74">
        <f t="shared" si="3"/>
        <v>16</v>
      </c>
      <c r="BI36" s="313">
        <f t="shared" si="4"/>
        <v>45</v>
      </c>
      <c r="BJ36" s="319">
        <v>43</v>
      </c>
      <c r="BK36" s="74">
        <v>3</v>
      </c>
      <c r="BL36" s="313">
        <f t="shared" si="5"/>
        <v>179</v>
      </c>
      <c r="BQ36" s="305"/>
      <c r="BR36" s="11"/>
      <c r="BS36" s="11"/>
      <c r="BT36" s="11"/>
      <c r="CA36" s="314"/>
      <c r="CB36" s="311"/>
      <c r="CC36" s="312"/>
      <c r="CD36" s="11"/>
      <c r="CE36" s="11"/>
    </row>
    <row r="37" spans="2:83" x14ac:dyDescent="0.25">
      <c r="D37" s="477" t="s">
        <v>242</v>
      </c>
      <c r="E37" s="478">
        <f>C43+E38</f>
        <v>46128.804166666669</v>
      </c>
      <c r="G37" s="73">
        <f>Fotometro!H34</f>
        <v>455</v>
      </c>
      <c r="H37" s="78">
        <f t="shared" si="26"/>
        <v>440</v>
      </c>
      <c r="I37" s="78">
        <f t="shared" si="27"/>
        <v>470</v>
      </c>
      <c r="J37" s="644">
        <f t="shared" si="20"/>
        <v>449.875</v>
      </c>
      <c r="N37" s="472"/>
      <c r="O37" s="89">
        <v>46128</v>
      </c>
      <c r="P37" s="55">
        <v>0.72407407407407409</v>
      </c>
      <c r="Q37" s="87">
        <v>28.8</v>
      </c>
      <c r="R37" s="78" t="s">
        <v>14</v>
      </c>
      <c r="S37" s="87">
        <v>20.8</v>
      </c>
      <c r="T37" s="78" t="s">
        <v>45</v>
      </c>
      <c r="U37" s="608">
        <f t="shared" si="21"/>
        <v>17</v>
      </c>
      <c r="V37" s="609">
        <f t="shared" si="22"/>
        <v>20.8</v>
      </c>
      <c r="W37" s="609" t="str">
        <f t="shared" si="23"/>
        <v>-</v>
      </c>
      <c r="X37" s="609" t="str">
        <f t="shared" si="24"/>
        <v>-</v>
      </c>
      <c r="Y37" s="609" t="str">
        <f t="shared" si="25"/>
        <v>-</v>
      </c>
      <c r="AD37" s="615">
        <f t="shared" si="13"/>
        <v>46128.730555555558</v>
      </c>
      <c r="AE37" s="73">
        <f t="shared" si="14"/>
        <v>22.053000000000001</v>
      </c>
      <c r="AF37" s="608">
        <f t="shared" si="15"/>
        <v>17</v>
      </c>
      <c r="AG37" s="609">
        <f t="shared" si="8"/>
        <v>22.053000000000001</v>
      </c>
      <c r="AH37" s="609" t="str">
        <f t="shared" si="9"/>
        <v>-</v>
      </c>
      <c r="AI37" s="609" t="str">
        <f t="shared" si="10"/>
        <v>-</v>
      </c>
      <c r="AJ37" s="609" t="str">
        <f t="shared" si="11"/>
        <v>-</v>
      </c>
      <c r="AK37" s="247"/>
      <c r="AM37" s="446">
        <v>46128.731249999997</v>
      </c>
      <c r="AN37" s="447">
        <v>1</v>
      </c>
      <c r="AO37" s="447">
        <v>1</v>
      </c>
      <c r="AP37" s="447">
        <v>7</v>
      </c>
      <c r="AQ37" s="447">
        <v>44.496287000000002</v>
      </c>
      <c r="AR37" s="447">
        <v>133395</v>
      </c>
      <c r="AS37" s="447">
        <v>111771</v>
      </c>
      <c r="AT37" s="447">
        <v>22.058</v>
      </c>
      <c r="AV37" s="448">
        <v>46128.731249999997</v>
      </c>
      <c r="AW37" s="449">
        <v>1</v>
      </c>
      <c r="AX37" s="450">
        <v>1</v>
      </c>
      <c r="AY37" s="450">
        <v>7</v>
      </c>
      <c r="AZ37" s="451">
        <v>45</v>
      </c>
      <c r="BB37" s="74">
        <f t="shared" si="0"/>
        <v>17</v>
      </c>
      <c r="BC37" s="11">
        <f t="shared" si="1"/>
        <v>44.496287000000002</v>
      </c>
      <c r="BD37" s="319">
        <v>44</v>
      </c>
      <c r="BE37" s="74">
        <v>4</v>
      </c>
      <c r="BF37" s="324">
        <f t="shared" si="2"/>
        <v>178.29163199999999</v>
      </c>
      <c r="BH37" s="74">
        <f t="shared" si="3"/>
        <v>17</v>
      </c>
      <c r="BI37" s="313">
        <f t="shared" si="4"/>
        <v>45</v>
      </c>
      <c r="BJ37" s="319">
        <v>44</v>
      </c>
      <c r="BK37" s="74">
        <v>4</v>
      </c>
      <c r="BL37" s="313">
        <f t="shared" si="5"/>
        <v>179</v>
      </c>
      <c r="BQ37" s="305"/>
      <c r="BR37" s="11"/>
      <c r="BS37" s="11"/>
      <c r="BT37" s="11"/>
      <c r="CA37" s="314"/>
      <c r="CB37" s="311"/>
      <c r="CC37" s="312"/>
      <c r="CD37" s="11"/>
      <c r="CE37" s="11"/>
    </row>
    <row r="38" spans="2:83" x14ac:dyDescent="0.25">
      <c r="D38" s="477" t="s">
        <v>238</v>
      </c>
      <c r="E38" s="478">
        <v>6.9444444444444447E-4</v>
      </c>
      <c r="G38" t="s">
        <v>162</v>
      </c>
      <c r="H38" s="290"/>
      <c r="I38" s="290"/>
      <c r="N38" s="472"/>
      <c r="O38" s="89">
        <v>46128</v>
      </c>
      <c r="P38" s="55">
        <v>0.72476851851851853</v>
      </c>
      <c r="Q38" s="87">
        <v>28.7</v>
      </c>
      <c r="R38" s="78" t="s">
        <v>14</v>
      </c>
      <c r="S38" s="87">
        <v>20.75</v>
      </c>
      <c r="T38" s="78" t="s">
        <v>45</v>
      </c>
      <c r="U38" s="608">
        <f t="shared" si="21"/>
        <v>17</v>
      </c>
      <c r="V38" s="609">
        <f t="shared" si="22"/>
        <v>20.75</v>
      </c>
      <c r="W38" s="609" t="str">
        <f t="shared" si="23"/>
        <v>-</v>
      </c>
      <c r="X38" s="609" t="str">
        <f t="shared" si="24"/>
        <v>-</v>
      </c>
      <c r="Y38" s="609" t="str">
        <f t="shared" si="25"/>
        <v>-</v>
      </c>
      <c r="AD38" s="615">
        <f t="shared" si="13"/>
        <v>46128.730555555558</v>
      </c>
      <c r="AE38" s="73">
        <f t="shared" si="14"/>
        <v>22.052</v>
      </c>
      <c r="AF38" s="608">
        <f t="shared" si="15"/>
        <v>17</v>
      </c>
      <c r="AG38" s="609">
        <f t="shared" si="8"/>
        <v>22.052</v>
      </c>
      <c r="AH38" s="609" t="str">
        <f t="shared" si="9"/>
        <v>-</v>
      </c>
      <c r="AI38" s="609" t="str">
        <f t="shared" si="10"/>
        <v>-</v>
      </c>
      <c r="AJ38" s="609" t="str">
        <f t="shared" si="11"/>
        <v>-</v>
      </c>
      <c r="AK38" s="247"/>
      <c r="AM38" s="446">
        <v>46128.731944444444</v>
      </c>
      <c r="AN38" s="447">
        <v>1</v>
      </c>
      <c r="AO38" s="447">
        <v>1</v>
      </c>
      <c r="AP38" s="447">
        <v>8</v>
      </c>
      <c r="AQ38" s="447">
        <v>44.550427999999997</v>
      </c>
      <c r="AR38" s="447">
        <v>133504</v>
      </c>
      <c r="AS38" s="447">
        <v>111652</v>
      </c>
      <c r="AT38" s="447">
        <v>22.062000000000001</v>
      </c>
      <c r="AV38" s="448">
        <v>46128.731944444444</v>
      </c>
      <c r="AW38" s="449">
        <v>1</v>
      </c>
      <c r="AX38" s="450">
        <v>1</v>
      </c>
      <c r="AY38" s="450">
        <v>8</v>
      </c>
      <c r="AZ38" s="451">
        <v>45</v>
      </c>
      <c r="BB38" s="74">
        <f t="shared" si="0"/>
        <v>18</v>
      </c>
      <c r="BC38" s="11">
        <f t="shared" si="1"/>
        <v>44.550427999999997</v>
      </c>
      <c r="BD38" s="319">
        <v>45</v>
      </c>
      <c r="BE38" s="74">
        <v>5</v>
      </c>
      <c r="BF38" s="324">
        <f t="shared" si="2"/>
        <v>177.937083</v>
      </c>
      <c r="BH38" s="74">
        <f t="shared" si="3"/>
        <v>18</v>
      </c>
      <c r="BI38" s="313">
        <f t="shared" si="4"/>
        <v>45</v>
      </c>
      <c r="BJ38" s="319">
        <v>45</v>
      </c>
      <c r="BK38" s="74">
        <v>5</v>
      </c>
      <c r="BL38" s="313">
        <f t="shared" si="5"/>
        <v>179</v>
      </c>
      <c r="BQ38" s="305"/>
      <c r="BR38" s="11"/>
      <c r="BS38" s="11"/>
      <c r="BT38" s="11"/>
      <c r="CA38" s="314"/>
      <c r="CB38" s="311"/>
      <c r="CC38" s="312"/>
      <c r="CD38" s="11"/>
      <c r="CE38" s="11"/>
    </row>
    <row r="39" spans="2:83" x14ac:dyDescent="0.25">
      <c r="D39" s="477" t="s">
        <v>239</v>
      </c>
      <c r="E39" s="478">
        <f>C42-E40</f>
        <v>46128.709027777782</v>
      </c>
      <c r="N39" s="472"/>
      <c r="O39" s="89">
        <v>46128</v>
      </c>
      <c r="P39" s="55">
        <v>0.72546296296296298</v>
      </c>
      <c r="Q39" s="87">
        <v>28.5</v>
      </c>
      <c r="R39" s="78" t="s">
        <v>14</v>
      </c>
      <c r="S39" s="87">
        <v>20.7</v>
      </c>
      <c r="T39" s="78" t="s">
        <v>45</v>
      </c>
      <c r="U39" s="608">
        <f t="shared" si="21"/>
        <v>17</v>
      </c>
      <c r="V39" s="609">
        <f t="shared" si="22"/>
        <v>20.7</v>
      </c>
      <c r="W39" s="609" t="str">
        <f t="shared" si="23"/>
        <v>-</v>
      </c>
      <c r="X39" s="609" t="str">
        <f t="shared" si="24"/>
        <v>-</v>
      </c>
      <c r="Y39" s="609" t="str">
        <f t="shared" si="25"/>
        <v>-</v>
      </c>
      <c r="AD39" s="615">
        <f t="shared" si="13"/>
        <v>46128.731249999997</v>
      </c>
      <c r="AE39" s="73">
        <f t="shared" si="14"/>
        <v>22.053999999999998</v>
      </c>
      <c r="AF39" s="608">
        <f t="shared" si="15"/>
        <v>17</v>
      </c>
      <c r="AG39" s="609">
        <f t="shared" si="8"/>
        <v>22.053999999999998</v>
      </c>
      <c r="AH39" s="609" t="str">
        <f t="shared" si="9"/>
        <v>-</v>
      </c>
      <c r="AI39" s="609" t="str">
        <f t="shared" si="10"/>
        <v>-</v>
      </c>
      <c r="AJ39" s="609" t="str">
        <f t="shared" si="11"/>
        <v>-</v>
      </c>
      <c r="AK39" s="247"/>
      <c r="AM39" s="446">
        <v>46128.732638888891</v>
      </c>
      <c r="AN39" s="447">
        <v>1</v>
      </c>
      <c r="AO39" s="447">
        <v>2</v>
      </c>
      <c r="AP39" s="447" t="s">
        <v>446</v>
      </c>
      <c r="AQ39" s="447">
        <v>76.827354</v>
      </c>
      <c r="AR39" s="447">
        <v>133241</v>
      </c>
      <c r="AS39" s="447">
        <v>111755</v>
      </c>
      <c r="AT39" s="447">
        <v>22.067</v>
      </c>
      <c r="AV39" s="448">
        <v>46128.732638888891</v>
      </c>
      <c r="AW39" s="449">
        <v>1</v>
      </c>
      <c r="AX39" s="450">
        <v>2</v>
      </c>
      <c r="AY39" s="450" t="s">
        <v>446</v>
      </c>
      <c r="AZ39" s="451">
        <v>88</v>
      </c>
      <c r="BB39" s="74" t="str">
        <f t="shared" si="0"/>
        <v>--</v>
      </c>
      <c r="BC39" s="11">
        <f t="shared" si="1"/>
        <v>76.827354</v>
      </c>
      <c r="BD39" s="319">
        <v>46</v>
      </c>
      <c r="BE39" s="74">
        <v>6</v>
      </c>
      <c r="BF39" s="324">
        <f t="shared" si="2"/>
        <v>178.04364799999999</v>
      </c>
      <c r="BH39" s="74" t="str">
        <f t="shared" si="3"/>
        <v>--</v>
      </c>
      <c r="BI39" s="313">
        <f t="shared" si="4"/>
        <v>88</v>
      </c>
      <c r="BJ39" s="319">
        <v>46</v>
      </c>
      <c r="BK39" s="74">
        <v>6</v>
      </c>
      <c r="BL39" s="313">
        <f t="shared" si="5"/>
        <v>179</v>
      </c>
      <c r="BQ39" s="305"/>
      <c r="BR39" s="11"/>
      <c r="BS39" s="11"/>
      <c r="BT39" s="11"/>
      <c r="CA39" s="314"/>
      <c r="CB39" s="311"/>
      <c r="CC39" s="312"/>
      <c r="CD39" s="11"/>
      <c r="CE39" s="11"/>
    </row>
    <row r="40" spans="2:83" ht="15.75" thickBot="1" x14ac:dyDescent="0.3">
      <c r="D40" s="477" t="s">
        <v>240</v>
      </c>
      <c r="E40" s="478">
        <v>8.3333333333333332E-3</v>
      </c>
      <c r="N40" s="472"/>
      <c r="O40" s="89">
        <v>46128</v>
      </c>
      <c r="P40" s="55">
        <v>0.72615740740740742</v>
      </c>
      <c r="Q40" s="87">
        <v>28.4</v>
      </c>
      <c r="R40" s="78" t="s">
        <v>14</v>
      </c>
      <c r="S40" s="87">
        <v>20.6</v>
      </c>
      <c r="T40" s="78" t="s">
        <v>45</v>
      </c>
      <c r="U40" s="608">
        <f t="shared" si="21"/>
        <v>17</v>
      </c>
      <c r="V40" s="609">
        <f t="shared" si="22"/>
        <v>20.6</v>
      </c>
      <c r="W40" s="609" t="str">
        <f t="shared" si="23"/>
        <v>-</v>
      </c>
      <c r="X40" s="609" t="str">
        <f t="shared" si="24"/>
        <v>-</v>
      </c>
      <c r="Y40" s="609" t="str">
        <f t="shared" si="25"/>
        <v>-</v>
      </c>
      <c r="AD40" s="615">
        <f t="shared" si="13"/>
        <v>46128.731249999997</v>
      </c>
      <c r="AE40" s="73">
        <f t="shared" si="14"/>
        <v>22.058</v>
      </c>
      <c r="AF40" s="608">
        <f t="shared" si="15"/>
        <v>17</v>
      </c>
      <c r="AG40" s="609">
        <f t="shared" si="8"/>
        <v>22.058</v>
      </c>
      <c r="AH40" s="609" t="str">
        <f t="shared" si="9"/>
        <v>-</v>
      </c>
      <c r="AI40" s="609" t="str">
        <f t="shared" si="10"/>
        <v>-</v>
      </c>
      <c r="AJ40" s="609" t="str">
        <f t="shared" si="11"/>
        <v>-</v>
      </c>
      <c r="AK40" s="247"/>
      <c r="AM40" s="446">
        <v>46128.732638888891</v>
      </c>
      <c r="AN40" s="447">
        <v>1</v>
      </c>
      <c r="AO40" s="447">
        <v>2</v>
      </c>
      <c r="AP40" s="447" t="s">
        <v>446</v>
      </c>
      <c r="AQ40" s="447">
        <v>92.785058000000006</v>
      </c>
      <c r="AR40" s="447">
        <v>133495</v>
      </c>
      <c r="AS40" s="447">
        <v>111530</v>
      </c>
      <c r="AT40" s="447">
        <v>22.07</v>
      </c>
      <c r="AV40" s="448">
        <v>46128.732638888891</v>
      </c>
      <c r="AW40" s="449">
        <v>1</v>
      </c>
      <c r="AX40" s="450">
        <v>2</v>
      </c>
      <c r="AY40" s="450" t="s">
        <v>446</v>
      </c>
      <c r="AZ40" s="451">
        <v>95</v>
      </c>
      <c r="BB40" s="74" t="str">
        <f t="shared" si="0"/>
        <v>--</v>
      </c>
      <c r="BC40" s="11">
        <f t="shared" si="1"/>
        <v>92.785058000000006</v>
      </c>
      <c r="BD40" s="319">
        <v>47</v>
      </c>
      <c r="BE40" s="74">
        <v>7</v>
      </c>
      <c r="BF40" s="324">
        <f t="shared" si="2"/>
        <v>177.78164599999999</v>
      </c>
      <c r="BH40" s="74" t="str">
        <f t="shared" si="3"/>
        <v>--</v>
      </c>
      <c r="BI40" s="313">
        <f t="shared" si="4"/>
        <v>95</v>
      </c>
      <c r="BJ40" s="319">
        <v>47</v>
      </c>
      <c r="BK40" s="74">
        <v>7</v>
      </c>
      <c r="BL40" s="313">
        <f t="shared" si="5"/>
        <v>179</v>
      </c>
      <c r="BQ40" s="305"/>
      <c r="BR40" s="11"/>
      <c r="BS40" s="11"/>
      <c r="BT40" s="11"/>
      <c r="CA40" s="314"/>
      <c r="CB40" s="311"/>
      <c r="CC40" s="312"/>
      <c r="CD40" s="11"/>
      <c r="CE40" s="11"/>
    </row>
    <row r="41" spans="2:83" ht="15" customHeight="1" x14ac:dyDescent="0.25">
      <c r="B41" s="599" t="s">
        <v>230</v>
      </c>
      <c r="C41" s="536">
        <f>AD5</f>
        <v>46128.717361111114</v>
      </c>
      <c r="D41" s="477" t="s">
        <v>241</v>
      </c>
      <c r="E41" s="658">
        <f>C43+E40</f>
        <v>46128.811805555553</v>
      </c>
      <c r="F41" s="659"/>
      <c r="G41" s="648" t="s">
        <v>269</v>
      </c>
      <c r="N41" s="472"/>
      <c r="O41" s="89">
        <v>46128</v>
      </c>
      <c r="P41" s="55">
        <v>0.72685185185185186</v>
      </c>
      <c r="Q41" s="87">
        <v>28.3</v>
      </c>
      <c r="R41" s="78" t="s">
        <v>14</v>
      </c>
      <c r="S41" s="87">
        <v>20.55</v>
      </c>
      <c r="T41" s="78" t="s">
        <v>45</v>
      </c>
      <c r="U41" s="608">
        <f t="shared" si="21"/>
        <v>17</v>
      </c>
      <c r="V41" s="609">
        <f t="shared" si="22"/>
        <v>20.55</v>
      </c>
      <c r="W41" s="609" t="str">
        <f t="shared" si="23"/>
        <v>-</v>
      </c>
      <c r="X41" s="609" t="str">
        <f t="shared" si="24"/>
        <v>-</v>
      </c>
      <c r="Y41" s="609" t="str">
        <f t="shared" si="25"/>
        <v>-</v>
      </c>
      <c r="AD41" s="615">
        <f t="shared" si="13"/>
        <v>46128.731944444444</v>
      </c>
      <c r="AE41" s="73">
        <f t="shared" si="14"/>
        <v>22.062000000000001</v>
      </c>
      <c r="AF41" s="608">
        <f t="shared" si="15"/>
        <v>17</v>
      </c>
      <c r="AG41" s="609">
        <f t="shared" si="8"/>
        <v>22.062000000000001</v>
      </c>
      <c r="AH41" s="609" t="str">
        <f t="shared" si="9"/>
        <v>-</v>
      </c>
      <c r="AI41" s="609" t="str">
        <f t="shared" si="10"/>
        <v>-</v>
      </c>
      <c r="AJ41" s="609" t="str">
        <f t="shared" si="11"/>
        <v>-</v>
      </c>
      <c r="AK41" s="247"/>
      <c r="AM41" s="446">
        <v>46128.73333333333</v>
      </c>
      <c r="AN41" s="447">
        <v>1</v>
      </c>
      <c r="AO41" s="447">
        <v>2</v>
      </c>
      <c r="AP41" s="447" t="s">
        <v>446</v>
      </c>
      <c r="AQ41" s="447">
        <v>93.157385000000005</v>
      </c>
      <c r="AR41" s="447">
        <v>133240</v>
      </c>
      <c r="AS41" s="447">
        <v>111756</v>
      </c>
      <c r="AT41" s="447">
        <v>22.071999999999999</v>
      </c>
      <c r="AV41" s="448">
        <v>46128.73333333333</v>
      </c>
      <c r="AW41" s="449">
        <v>1</v>
      </c>
      <c r="AX41" s="450">
        <v>2</v>
      </c>
      <c r="AY41" s="450" t="s">
        <v>446</v>
      </c>
      <c r="AZ41" s="451">
        <v>95</v>
      </c>
      <c r="BB41" s="74" t="str">
        <f t="shared" si="0"/>
        <v>--</v>
      </c>
      <c r="BC41" s="11">
        <f t="shared" si="1"/>
        <v>93.157385000000005</v>
      </c>
      <c r="BD41" s="319">
        <v>48</v>
      </c>
      <c r="BE41" s="74">
        <v>8</v>
      </c>
      <c r="BF41" s="324">
        <f t="shared" si="2"/>
        <v>177.78132400000001</v>
      </c>
      <c r="BH41" s="74" t="str">
        <f t="shared" si="3"/>
        <v>--</v>
      </c>
      <c r="BI41" s="313">
        <f t="shared" si="4"/>
        <v>95</v>
      </c>
      <c r="BJ41" s="319">
        <v>48</v>
      </c>
      <c r="BK41" s="74">
        <v>8</v>
      </c>
      <c r="BL41" s="313">
        <f t="shared" si="5"/>
        <v>178</v>
      </c>
      <c r="BQ41" s="305"/>
      <c r="BR41" s="11"/>
      <c r="BS41" s="11"/>
      <c r="BT41" s="11"/>
      <c r="CA41" s="314"/>
      <c r="CB41" s="311"/>
      <c r="CC41" s="312"/>
      <c r="CD41" s="11"/>
      <c r="CE41" s="11"/>
    </row>
    <row r="42" spans="2:83" x14ac:dyDescent="0.25">
      <c r="B42" s="600" t="s">
        <v>229</v>
      </c>
      <c r="C42" s="537">
        <f>MIN(AD5:AD300)</f>
        <v>46128.717361111114</v>
      </c>
      <c r="E42" s="602">
        <f>MIN(B49:B300)</f>
        <v>46128.716736111113</v>
      </c>
      <c r="F42" s="646"/>
      <c r="G42" s="603" t="s">
        <v>213</v>
      </c>
      <c r="N42" s="472"/>
      <c r="O42" s="89">
        <v>46128</v>
      </c>
      <c r="P42" s="55">
        <v>0.7275462962962963</v>
      </c>
      <c r="Q42" s="87">
        <v>28.3</v>
      </c>
      <c r="R42" s="78" t="s">
        <v>14</v>
      </c>
      <c r="S42" s="87">
        <v>20.5</v>
      </c>
      <c r="T42" s="78" t="s">
        <v>45</v>
      </c>
      <c r="U42" s="608">
        <f t="shared" si="21"/>
        <v>17</v>
      </c>
      <c r="V42" s="609">
        <f t="shared" si="22"/>
        <v>20.5</v>
      </c>
      <c r="W42" s="609" t="str">
        <f t="shared" si="23"/>
        <v>-</v>
      </c>
      <c r="X42" s="609" t="str">
        <f t="shared" si="24"/>
        <v>-</v>
      </c>
      <c r="Y42" s="609" t="str">
        <f t="shared" si="25"/>
        <v>-</v>
      </c>
      <c r="AD42" s="615">
        <f t="shared" si="13"/>
        <v>46128.732638888891</v>
      </c>
      <c r="AE42" s="73">
        <f t="shared" si="14"/>
        <v>22.067</v>
      </c>
      <c r="AF42" s="608">
        <f t="shared" si="15"/>
        <v>17</v>
      </c>
      <c r="AG42" s="609">
        <f t="shared" si="8"/>
        <v>22.067</v>
      </c>
      <c r="AH42" s="609" t="str">
        <f t="shared" si="9"/>
        <v>-</v>
      </c>
      <c r="AI42" s="609" t="str">
        <f t="shared" si="10"/>
        <v>-</v>
      </c>
      <c r="AJ42" s="609" t="str">
        <f t="shared" si="11"/>
        <v>-</v>
      </c>
      <c r="AK42" s="247"/>
      <c r="AM42" s="446">
        <v>46128.73333333333</v>
      </c>
      <c r="AN42" s="447">
        <v>1</v>
      </c>
      <c r="AO42" s="447">
        <v>2</v>
      </c>
      <c r="AP42" s="447" t="s">
        <v>446</v>
      </c>
      <c r="AQ42" s="447">
        <v>92.574273000000005</v>
      </c>
      <c r="AR42" s="447">
        <v>133488</v>
      </c>
      <c r="AS42" s="447">
        <v>111527</v>
      </c>
      <c r="AT42" s="447">
        <v>22.073</v>
      </c>
      <c r="AV42" s="448">
        <v>46128.73333333333</v>
      </c>
      <c r="AW42" s="449">
        <v>1</v>
      </c>
      <c r="AX42" s="450">
        <v>2</v>
      </c>
      <c r="AY42" s="450" t="s">
        <v>446</v>
      </c>
      <c r="AZ42" s="451">
        <v>94</v>
      </c>
      <c r="BB42" s="74" t="str">
        <f t="shared" si="0"/>
        <v>--</v>
      </c>
      <c r="BC42" s="11">
        <f t="shared" si="1"/>
        <v>92.574273000000005</v>
      </c>
      <c r="BD42" s="319">
        <v>51</v>
      </c>
      <c r="BE42" s="74">
        <v>1</v>
      </c>
      <c r="BF42" s="324">
        <f t="shared" si="2"/>
        <v>223.34177299999999</v>
      </c>
      <c r="BH42" s="74" t="str">
        <f t="shared" si="3"/>
        <v>--</v>
      </c>
      <c r="BI42" s="313">
        <f t="shared" si="4"/>
        <v>94</v>
      </c>
      <c r="BJ42" s="319">
        <v>51</v>
      </c>
      <c r="BK42" s="74">
        <v>1</v>
      </c>
      <c r="BL42" s="313">
        <f t="shared" si="5"/>
        <v>225</v>
      </c>
      <c r="BQ42" s="305"/>
      <c r="BR42" s="11"/>
      <c r="BS42" s="11"/>
      <c r="BT42" s="11"/>
      <c r="CA42" s="314"/>
      <c r="CB42" s="311"/>
      <c r="CC42" s="312"/>
      <c r="CD42" s="11"/>
      <c r="CE42" s="11"/>
    </row>
    <row r="43" spans="2:83" ht="15.75" thickBot="1" x14ac:dyDescent="0.3">
      <c r="B43" s="601" t="s">
        <v>228</v>
      </c>
      <c r="C43" s="538">
        <f>MAX(AD5:AD300)</f>
        <v>46128.803472222222</v>
      </c>
      <c r="E43" s="602">
        <f>MAX(B49:B300)</f>
        <v>46128.804236111115</v>
      </c>
      <c r="F43" s="647"/>
      <c r="G43" s="604" t="s">
        <v>214</v>
      </c>
      <c r="N43" s="472"/>
      <c r="O43" s="89">
        <v>46128</v>
      </c>
      <c r="P43" s="55">
        <v>0.72824074074074074</v>
      </c>
      <c r="Q43" s="87">
        <v>28.2</v>
      </c>
      <c r="R43" s="78" t="s">
        <v>14</v>
      </c>
      <c r="S43" s="87">
        <v>20.5</v>
      </c>
      <c r="T43" s="78" t="s">
        <v>45</v>
      </c>
      <c r="U43" s="608">
        <f t="shared" si="21"/>
        <v>17</v>
      </c>
      <c r="V43" s="609">
        <f t="shared" si="22"/>
        <v>20.5</v>
      </c>
      <c r="W43" s="609" t="str">
        <f t="shared" si="23"/>
        <v>-</v>
      </c>
      <c r="X43" s="609" t="str">
        <f t="shared" si="24"/>
        <v>-</v>
      </c>
      <c r="Y43" s="609" t="str">
        <f t="shared" si="25"/>
        <v>-</v>
      </c>
      <c r="AD43" s="615">
        <f t="shared" si="13"/>
        <v>46128.732638888891</v>
      </c>
      <c r="AE43" s="73">
        <f t="shared" si="14"/>
        <v>22.07</v>
      </c>
      <c r="AF43" s="608">
        <f t="shared" si="15"/>
        <v>17</v>
      </c>
      <c r="AG43" s="609">
        <f t="shared" si="8"/>
        <v>22.07</v>
      </c>
      <c r="AH43" s="609" t="str">
        <f t="shared" si="9"/>
        <v>-</v>
      </c>
      <c r="AI43" s="609" t="str">
        <f t="shared" si="10"/>
        <v>-</v>
      </c>
      <c r="AJ43" s="609" t="str">
        <f t="shared" si="11"/>
        <v>-</v>
      </c>
      <c r="AK43" s="247"/>
      <c r="AM43" s="446">
        <v>46128.734027777777</v>
      </c>
      <c r="AN43" s="447">
        <v>1</v>
      </c>
      <c r="AO43" s="447">
        <v>2</v>
      </c>
      <c r="AP43" s="447" t="s">
        <v>446</v>
      </c>
      <c r="AQ43" s="447">
        <v>92.012074999999996</v>
      </c>
      <c r="AR43" s="447">
        <v>133249</v>
      </c>
      <c r="AS43" s="447">
        <v>111761</v>
      </c>
      <c r="AT43" s="447">
        <v>22.073</v>
      </c>
      <c r="AV43" s="448">
        <v>46128.734027777777</v>
      </c>
      <c r="AW43" s="449">
        <v>1</v>
      </c>
      <c r="AX43" s="450">
        <v>2</v>
      </c>
      <c r="AY43" s="450" t="s">
        <v>446</v>
      </c>
      <c r="AZ43" s="451">
        <v>93</v>
      </c>
      <c r="BB43" s="74" t="str">
        <f t="shared" si="0"/>
        <v>--</v>
      </c>
      <c r="BC43" s="11">
        <f t="shared" si="1"/>
        <v>92.012074999999996</v>
      </c>
      <c r="BD43" s="319">
        <v>52</v>
      </c>
      <c r="BE43" s="74">
        <v>2</v>
      </c>
      <c r="BF43" s="324">
        <f t="shared" si="2"/>
        <v>223.221259</v>
      </c>
      <c r="BH43" s="74" t="str">
        <f t="shared" si="3"/>
        <v>--</v>
      </c>
      <c r="BI43" s="313">
        <f t="shared" si="4"/>
        <v>93</v>
      </c>
      <c r="BJ43" s="319">
        <v>52</v>
      </c>
      <c r="BK43" s="74">
        <v>2</v>
      </c>
      <c r="BL43" s="313">
        <f t="shared" si="5"/>
        <v>225</v>
      </c>
      <c r="BQ43" s="305"/>
      <c r="BR43" s="11"/>
      <c r="BS43" s="11"/>
      <c r="BT43" s="11"/>
      <c r="CA43" s="314"/>
      <c r="CB43" s="311"/>
      <c r="CC43" s="312"/>
      <c r="CD43" s="11"/>
      <c r="CE43" s="11"/>
    </row>
    <row r="44" spans="2:83" x14ac:dyDescent="0.25">
      <c r="E44" s="539">
        <f>IF(INT(C41)=INT(B49), C41, B49)</f>
        <v>46128.717361111114</v>
      </c>
      <c r="F44" s="646"/>
      <c r="G44" s="603" t="s">
        <v>243</v>
      </c>
      <c r="N44" s="472"/>
      <c r="O44" s="89">
        <v>46128</v>
      </c>
      <c r="P44" s="55">
        <v>0.72893518518518519</v>
      </c>
      <c r="Q44" s="87">
        <v>28.4</v>
      </c>
      <c r="R44" s="78" t="s">
        <v>14</v>
      </c>
      <c r="S44" s="87">
        <v>20.6</v>
      </c>
      <c r="T44" s="78" t="s">
        <v>45</v>
      </c>
      <c r="U44" s="608">
        <f t="shared" si="21"/>
        <v>17</v>
      </c>
      <c r="V44" s="609">
        <f t="shared" si="22"/>
        <v>20.6</v>
      </c>
      <c r="W44" s="609" t="str">
        <f t="shared" si="23"/>
        <v>-</v>
      </c>
      <c r="X44" s="609" t="str">
        <f t="shared" si="24"/>
        <v>-</v>
      </c>
      <c r="Y44" s="609" t="str">
        <f t="shared" si="25"/>
        <v>-</v>
      </c>
      <c r="Z44" s="490"/>
      <c r="AD44" s="615">
        <f t="shared" si="13"/>
        <v>46128.73333333333</v>
      </c>
      <c r="AE44" s="73">
        <f t="shared" si="14"/>
        <v>22.071999999999999</v>
      </c>
      <c r="AF44" s="608">
        <f t="shared" si="15"/>
        <v>17</v>
      </c>
      <c r="AG44" s="609">
        <f t="shared" si="8"/>
        <v>22.071999999999999</v>
      </c>
      <c r="AH44" s="609" t="str">
        <f t="shared" si="9"/>
        <v>-</v>
      </c>
      <c r="AI44" s="609" t="str">
        <f t="shared" si="10"/>
        <v>-</v>
      </c>
      <c r="AJ44" s="609" t="str">
        <f t="shared" si="11"/>
        <v>-</v>
      </c>
      <c r="AK44" s="247"/>
      <c r="AM44" s="446">
        <v>46128.734027777777</v>
      </c>
      <c r="AN44" s="447">
        <v>1</v>
      </c>
      <c r="AO44" s="447">
        <v>2</v>
      </c>
      <c r="AP44" s="447" t="s">
        <v>446</v>
      </c>
      <c r="AQ44" s="447">
        <v>91.540069000000003</v>
      </c>
      <c r="AR44" s="447">
        <v>133502</v>
      </c>
      <c r="AS44" s="447">
        <v>111541</v>
      </c>
      <c r="AT44" s="447">
        <v>22.073</v>
      </c>
      <c r="AV44" s="448">
        <v>46128.734027777777</v>
      </c>
      <c r="AW44" s="449">
        <v>1</v>
      </c>
      <c r="AX44" s="450">
        <v>2</v>
      </c>
      <c r="AY44" s="450" t="s">
        <v>446</v>
      </c>
      <c r="AZ44" s="451">
        <v>92</v>
      </c>
      <c r="BB44" s="74" t="str">
        <f t="shared" si="0"/>
        <v>--</v>
      </c>
      <c r="BC44" s="11">
        <f t="shared" si="1"/>
        <v>91.540069000000003</v>
      </c>
      <c r="BD44" s="319">
        <v>53</v>
      </c>
      <c r="BE44" s="74">
        <v>3</v>
      </c>
      <c r="BF44" s="324">
        <f t="shared" si="2"/>
        <v>223.54063400000001</v>
      </c>
      <c r="BH44" s="74" t="str">
        <f t="shared" si="3"/>
        <v>--</v>
      </c>
      <c r="BI44" s="313">
        <f t="shared" si="4"/>
        <v>92</v>
      </c>
      <c r="BJ44" s="319">
        <v>53</v>
      </c>
      <c r="BK44" s="74">
        <v>3</v>
      </c>
      <c r="BL44" s="313">
        <f t="shared" si="5"/>
        <v>225</v>
      </c>
      <c r="BQ44" s="305"/>
      <c r="BR44" s="11"/>
      <c r="BS44" s="11"/>
      <c r="BT44" s="11"/>
      <c r="CA44" s="314"/>
      <c r="CB44" s="311"/>
      <c r="CC44" s="312"/>
      <c r="CD44" s="11"/>
      <c r="CE44" s="11"/>
    </row>
    <row r="45" spans="2:83" ht="15.75" thickBot="1" x14ac:dyDescent="0.3">
      <c r="N45" s="472"/>
      <c r="O45" s="89">
        <v>46128</v>
      </c>
      <c r="P45" s="55">
        <v>0.72962962962962963</v>
      </c>
      <c r="Q45" s="87">
        <v>28.5</v>
      </c>
      <c r="R45" s="78" t="s">
        <v>14</v>
      </c>
      <c r="S45" s="87">
        <v>20.75</v>
      </c>
      <c r="T45" s="78" t="s">
        <v>45</v>
      </c>
      <c r="U45" s="608">
        <f t="shared" si="21"/>
        <v>17</v>
      </c>
      <c r="V45" s="609">
        <f t="shared" si="22"/>
        <v>20.75</v>
      </c>
      <c r="W45" s="609" t="str">
        <f t="shared" si="23"/>
        <v>-</v>
      </c>
      <c r="X45" s="609" t="str">
        <f t="shared" si="24"/>
        <v>-</v>
      </c>
      <c r="Y45" s="609" t="str">
        <f t="shared" si="25"/>
        <v>-</v>
      </c>
      <c r="AD45" s="615">
        <f t="shared" si="13"/>
        <v>46128.73333333333</v>
      </c>
      <c r="AE45" s="73">
        <f t="shared" si="14"/>
        <v>22.073</v>
      </c>
      <c r="AF45" s="608">
        <f t="shared" si="15"/>
        <v>17</v>
      </c>
      <c r="AG45" s="609">
        <f t="shared" si="8"/>
        <v>22.073</v>
      </c>
      <c r="AH45" s="609" t="str">
        <f t="shared" si="9"/>
        <v>-</v>
      </c>
      <c r="AI45" s="609" t="str">
        <f t="shared" si="10"/>
        <v>-</v>
      </c>
      <c r="AJ45" s="609" t="str">
        <f t="shared" si="11"/>
        <v>-</v>
      </c>
      <c r="AK45" s="247"/>
      <c r="AM45" s="446">
        <v>46128.734722222223</v>
      </c>
      <c r="AN45" s="447">
        <v>1</v>
      </c>
      <c r="AO45" s="447">
        <v>2</v>
      </c>
      <c r="AP45" s="447" t="s">
        <v>446</v>
      </c>
      <c r="AQ45" s="447">
        <v>91.190593000000007</v>
      </c>
      <c r="AR45" s="447">
        <v>133264</v>
      </c>
      <c r="AS45" s="447">
        <v>111772</v>
      </c>
      <c r="AT45" s="447">
        <v>22.071999999999999</v>
      </c>
      <c r="AV45" s="448">
        <v>46128.734722222223</v>
      </c>
      <c r="AW45" s="449">
        <v>1</v>
      </c>
      <c r="AX45" s="450">
        <v>2</v>
      </c>
      <c r="AY45" s="450" t="s">
        <v>446</v>
      </c>
      <c r="AZ45" s="451">
        <v>92</v>
      </c>
      <c r="BB45" s="74" t="str">
        <f t="shared" si="0"/>
        <v>--</v>
      </c>
      <c r="BC45" s="11">
        <f t="shared" si="1"/>
        <v>91.190593000000007</v>
      </c>
      <c r="BD45" s="319">
        <v>54</v>
      </c>
      <c r="BE45" s="74">
        <v>4</v>
      </c>
      <c r="BF45" s="324">
        <f t="shared" si="2"/>
        <v>222.95616999999999</v>
      </c>
      <c r="BH45" s="74" t="str">
        <f t="shared" si="3"/>
        <v>--</v>
      </c>
      <c r="BI45" s="313">
        <f t="shared" si="4"/>
        <v>92</v>
      </c>
      <c r="BJ45" s="319">
        <v>54</v>
      </c>
      <c r="BK45" s="74">
        <v>4</v>
      </c>
      <c r="BL45" s="313">
        <f t="shared" si="5"/>
        <v>224</v>
      </c>
      <c r="BQ45" s="305"/>
      <c r="BR45" s="11"/>
      <c r="BS45" s="11"/>
      <c r="BT45" s="11"/>
      <c r="CA45" s="314"/>
      <c r="CB45" s="311"/>
      <c r="CC45" s="312"/>
      <c r="CD45" s="11"/>
      <c r="CE45" s="11"/>
    </row>
    <row r="46" spans="2:83" ht="15" customHeight="1" x14ac:dyDescent="0.25">
      <c r="B46" s="649" t="s">
        <v>18</v>
      </c>
      <c r="C46" s="545" t="s">
        <v>29</v>
      </c>
      <c r="D46" s="545" t="s">
        <v>117</v>
      </c>
      <c r="E46" s="545" t="s">
        <v>118</v>
      </c>
      <c r="F46" s="1032" t="s">
        <v>120</v>
      </c>
      <c r="G46" s="1033"/>
      <c r="N46" s="472"/>
      <c r="O46" s="89">
        <v>46128</v>
      </c>
      <c r="P46" s="55">
        <v>0.73032407407407407</v>
      </c>
      <c r="Q46" s="87">
        <v>28.5</v>
      </c>
      <c r="R46" s="78" t="s">
        <v>14</v>
      </c>
      <c r="S46" s="87">
        <v>20.85</v>
      </c>
      <c r="T46" s="78" t="s">
        <v>45</v>
      </c>
      <c r="U46" s="608">
        <f t="shared" si="21"/>
        <v>17</v>
      </c>
      <c r="V46" s="609">
        <f t="shared" si="22"/>
        <v>20.85</v>
      </c>
      <c r="W46" s="609" t="str">
        <f t="shared" si="23"/>
        <v>-</v>
      </c>
      <c r="X46" s="609" t="str">
        <f t="shared" si="24"/>
        <v>-</v>
      </c>
      <c r="Y46" s="609" t="str">
        <f t="shared" si="25"/>
        <v>-</v>
      </c>
      <c r="AD46" s="615">
        <f t="shared" si="13"/>
        <v>46128.734027777777</v>
      </c>
      <c r="AE46" s="73">
        <f t="shared" si="14"/>
        <v>22.073</v>
      </c>
      <c r="AF46" s="608">
        <f t="shared" si="15"/>
        <v>17</v>
      </c>
      <c r="AG46" s="609">
        <f t="shared" si="8"/>
        <v>22.073</v>
      </c>
      <c r="AH46" s="609" t="str">
        <f t="shared" si="9"/>
        <v>-</v>
      </c>
      <c r="AI46" s="609" t="str">
        <f t="shared" si="10"/>
        <v>-</v>
      </c>
      <c r="AJ46" s="609" t="str">
        <f t="shared" si="11"/>
        <v>-</v>
      </c>
      <c r="AK46" s="247"/>
      <c r="AM46" s="446">
        <v>46128.734722222223</v>
      </c>
      <c r="AN46" s="447">
        <v>1</v>
      </c>
      <c r="AO46" s="447">
        <v>2</v>
      </c>
      <c r="AP46" s="447" t="s">
        <v>446</v>
      </c>
      <c r="AQ46" s="447">
        <v>91.317643000000004</v>
      </c>
      <c r="AR46" s="447">
        <v>133523</v>
      </c>
      <c r="AS46" s="447">
        <v>111558</v>
      </c>
      <c r="AT46" s="447">
        <v>22.071000000000002</v>
      </c>
      <c r="AV46" s="448">
        <v>46128.734722222223</v>
      </c>
      <c r="AW46" s="449">
        <v>1</v>
      </c>
      <c r="AX46" s="450">
        <v>2</v>
      </c>
      <c r="AY46" s="450" t="s">
        <v>446</v>
      </c>
      <c r="AZ46" s="451">
        <v>91</v>
      </c>
      <c r="BB46" s="74" t="str">
        <f t="shared" si="0"/>
        <v>--</v>
      </c>
      <c r="BC46" s="11">
        <f t="shared" si="1"/>
        <v>91.317643000000004</v>
      </c>
      <c r="BD46" s="319">
        <v>55</v>
      </c>
      <c r="BE46" s="74">
        <v>5</v>
      </c>
      <c r="BF46" s="324">
        <f t="shared" si="2"/>
        <v>223.30927299999999</v>
      </c>
      <c r="BH46" s="74" t="str">
        <f t="shared" si="3"/>
        <v>--</v>
      </c>
      <c r="BI46" s="313">
        <f t="shared" si="4"/>
        <v>91</v>
      </c>
      <c r="BJ46" s="319">
        <v>55</v>
      </c>
      <c r="BK46" s="74">
        <v>5</v>
      </c>
      <c r="BL46" s="313">
        <f t="shared" si="5"/>
        <v>224</v>
      </c>
      <c r="BQ46" s="305"/>
      <c r="BR46" s="11"/>
      <c r="BS46" s="11"/>
      <c r="BT46" s="11"/>
      <c r="CA46" s="314"/>
      <c r="CB46" s="311"/>
      <c r="CC46" s="312"/>
      <c r="CD46" s="11"/>
      <c r="CE46" s="11"/>
    </row>
    <row r="47" spans="2:83" ht="15" customHeight="1" thickBot="1" x14ac:dyDescent="0.3">
      <c r="B47" s="547" t="s">
        <v>216</v>
      </c>
      <c r="C47" s="544">
        <f>IFERROR(AVERAGE(C49:C300)+D48,"-")</f>
        <v>850.39335294117643</v>
      </c>
      <c r="D47" s="544">
        <f>IFERROR(MIN(C49:C300)+D48,"-")</f>
        <v>849.19299999999998</v>
      </c>
      <c r="E47" s="544">
        <f>IFERROR(MAX(C49:C300)+D48,"-")</f>
        <v>851.26300000000003</v>
      </c>
      <c r="F47" s="1030">
        <f>IFERROR((_xlfn.STDEV.S(C49:C300)),"-")</f>
        <v>0.66883951925779905</v>
      </c>
      <c r="G47" s="1031"/>
      <c r="N47" s="472"/>
      <c r="O47" s="89">
        <v>46128</v>
      </c>
      <c r="P47" s="55">
        <v>0.73101851851851851</v>
      </c>
      <c r="Q47" s="87">
        <v>28.7</v>
      </c>
      <c r="R47" s="78" t="s">
        <v>14</v>
      </c>
      <c r="S47" s="87">
        <v>21</v>
      </c>
      <c r="T47" s="78" t="s">
        <v>45</v>
      </c>
      <c r="U47" s="608">
        <f t="shared" si="21"/>
        <v>17</v>
      </c>
      <c r="V47" s="609">
        <f t="shared" si="22"/>
        <v>21</v>
      </c>
      <c r="W47" s="609" t="str">
        <f t="shared" si="23"/>
        <v>-</v>
      </c>
      <c r="X47" s="609" t="str">
        <f t="shared" si="24"/>
        <v>-</v>
      </c>
      <c r="Y47" s="609" t="str">
        <f t="shared" si="25"/>
        <v>-</v>
      </c>
      <c r="AD47" s="615">
        <f t="shared" si="13"/>
        <v>46128.734027777777</v>
      </c>
      <c r="AE47" s="73">
        <f t="shared" si="14"/>
        <v>22.073</v>
      </c>
      <c r="AF47" s="608">
        <f t="shared" si="15"/>
        <v>17</v>
      </c>
      <c r="AG47" s="609">
        <f t="shared" si="8"/>
        <v>22.073</v>
      </c>
      <c r="AH47" s="609" t="str">
        <f t="shared" si="9"/>
        <v>-</v>
      </c>
      <c r="AI47" s="609" t="str">
        <f t="shared" si="10"/>
        <v>-</v>
      </c>
      <c r="AJ47" s="609" t="str">
        <f t="shared" si="11"/>
        <v>-</v>
      </c>
      <c r="AK47" s="247"/>
      <c r="AM47" s="446">
        <v>46128.73541666667</v>
      </c>
      <c r="AN47" s="447">
        <v>1</v>
      </c>
      <c r="AO47" s="447">
        <v>2</v>
      </c>
      <c r="AP47" s="447">
        <v>0</v>
      </c>
      <c r="AQ47" s="447">
        <v>91.373785999999996</v>
      </c>
      <c r="AR47" s="447">
        <v>133543</v>
      </c>
      <c r="AS47" s="447">
        <v>111573</v>
      </c>
      <c r="AT47" s="447">
        <v>22.065999999999999</v>
      </c>
      <c r="AV47" s="448">
        <v>46128.73541666667</v>
      </c>
      <c r="AW47" s="449">
        <v>1</v>
      </c>
      <c r="AX47" s="450">
        <v>2</v>
      </c>
      <c r="AY47" s="450">
        <v>0</v>
      </c>
      <c r="AZ47" s="451">
        <v>92</v>
      </c>
      <c r="BB47" s="74">
        <f t="shared" si="0"/>
        <v>20</v>
      </c>
      <c r="BC47" s="11">
        <f t="shared" si="1"/>
        <v>91.373785999999996</v>
      </c>
      <c r="BD47" s="319">
        <v>56</v>
      </c>
      <c r="BE47" s="74">
        <v>6</v>
      </c>
      <c r="BF47" s="324">
        <f t="shared" si="2"/>
        <v>223.483688</v>
      </c>
      <c r="BH47" s="74">
        <f t="shared" si="3"/>
        <v>20</v>
      </c>
      <c r="BI47" s="313">
        <f t="shared" si="4"/>
        <v>92</v>
      </c>
      <c r="BJ47" s="319">
        <v>56</v>
      </c>
      <c r="BK47" s="74">
        <v>6</v>
      </c>
      <c r="BL47" s="313">
        <f t="shared" si="5"/>
        <v>224</v>
      </c>
      <c r="BQ47" s="305"/>
      <c r="BR47" s="11"/>
      <c r="BS47" s="11"/>
      <c r="BT47" s="11"/>
      <c r="CA47" s="314"/>
      <c r="CB47" s="311"/>
      <c r="CC47" s="312"/>
      <c r="CD47" s="11"/>
      <c r="CE47" s="11"/>
    </row>
    <row r="48" spans="2:83" ht="15.75" thickBot="1" x14ac:dyDescent="0.3">
      <c r="B48" s="548" t="s">
        <v>34</v>
      </c>
      <c r="C48" s="546" t="s">
        <v>219</v>
      </c>
      <c r="D48" s="623">
        <f>Resumen!I29</f>
        <v>4.2999999999999997E-2</v>
      </c>
      <c r="N48" s="472"/>
      <c r="O48" s="89">
        <v>46128</v>
      </c>
      <c r="P48" s="55">
        <v>0.73171296296296295</v>
      </c>
      <c r="Q48" s="87">
        <v>29.4</v>
      </c>
      <c r="R48" s="78" t="s">
        <v>14</v>
      </c>
      <c r="S48" s="87">
        <v>21.15</v>
      </c>
      <c r="T48" s="78" t="s">
        <v>45</v>
      </c>
      <c r="U48" s="608">
        <f t="shared" si="21"/>
        <v>17</v>
      </c>
      <c r="V48" s="609">
        <f t="shared" si="22"/>
        <v>21.15</v>
      </c>
      <c r="W48" s="609" t="str">
        <f t="shared" si="23"/>
        <v>-</v>
      </c>
      <c r="X48" s="609" t="str">
        <f t="shared" si="24"/>
        <v>-</v>
      </c>
      <c r="Y48" s="609" t="str">
        <f t="shared" si="25"/>
        <v>-</v>
      </c>
      <c r="AD48" s="615">
        <f t="shared" si="13"/>
        <v>46128.734722222223</v>
      </c>
      <c r="AE48" s="73">
        <f t="shared" si="14"/>
        <v>22.071999999999999</v>
      </c>
      <c r="AF48" s="608">
        <f t="shared" si="15"/>
        <v>17</v>
      </c>
      <c r="AG48" s="609">
        <f t="shared" si="8"/>
        <v>22.071999999999999</v>
      </c>
      <c r="AH48" s="609" t="str">
        <f t="shared" si="9"/>
        <v>-</v>
      </c>
      <c r="AI48" s="609" t="str">
        <f t="shared" si="10"/>
        <v>-</v>
      </c>
      <c r="AJ48" s="609" t="str">
        <f t="shared" si="11"/>
        <v>-</v>
      </c>
      <c r="AK48" s="247"/>
      <c r="AM48" s="446">
        <v>46128.736111111109</v>
      </c>
      <c r="AN48" s="447">
        <v>1</v>
      </c>
      <c r="AO48" s="447">
        <v>2</v>
      </c>
      <c r="AP48" s="447">
        <v>1</v>
      </c>
      <c r="AQ48" s="447">
        <v>91.515142999999995</v>
      </c>
      <c r="AR48" s="447">
        <v>133297</v>
      </c>
      <c r="AS48" s="447">
        <v>111799</v>
      </c>
      <c r="AT48" s="447">
        <v>22.062000000000001</v>
      </c>
      <c r="AV48" s="448">
        <v>46128.736111111109</v>
      </c>
      <c r="AW48" s="449">
        <v>1</v>
      </c>
      <c r="AX48" s="450">
        <v>2</v>
      </c>
      <c r="AY48" s="450">
        <v>1</v>
      </c>
      <c r="AZ48" s="451">
        <v>91</v>
      </c>
      <c r="BB48" s="74">
        <f t="shared" si="0"/>
        <v>21</v>
      </c>
      <c r="BC48" s="11">
        <f t="shared" si="1"/>
        <v>91.515142999999995</v>
      </c>
      <c r="BD48" s="319">
        <v>57</v>
      </c>
      <c r="BE48" s="74">
        <v>7</v>
      </c>
      <c r="BF48" s="324">
        <f t="shared" si="2"/>
        <v>223.74951300000001</v>
      </c>
      <c r="BH48" s="74">
        <f t="shared" si="3"/>
        <v>21</v>
      </c>
      <c r="BI48" s="313">
        <f t="shared" si="4"/>
        <v>91</v>
      </c>
      <c r="BJ48" s="319">
        <v>57</v>
      </c>
      <c r="BK48" s="74">
        <v>7</v>
      </c>
      <c r="BL48" s="313">
        <f t="shared" si="5"/>
        <v>224</v>
      </c>
      <c r="BQ48" s="305"/>
      <c r="BR48" s="11"/>
      <c r="BS48" s="11"/>
      <c r="BT48" s="11"/>
      <c r="CA48" s="314"/>
      <c r="CB48" s="311"/>
      <c r="CC48" s="312"/>
      <c r="CD48" s="11"/>
      <c r="CE48" s="11"/>
    </row>
    <row r="49" spans="2:83" x14ac:dyDescent="0.25">
      <c r="B49" s="88">
        <v>46128.716736111113</v>
      </c>
      <c r="C49" s="294">
        <v>849.16</v>
      </c>
      <c r="E49" s="290"/>
      <c r="N49" s="472"/>
      <c r="O49" s="89">
        <v>46128</v>
      </c>
      <c r="P49" s="55">
        <v>0.7324074074074074</v>
      </c>
      <c r="Q49" s="87">
        <v>30.2</v>
      </c>
      <c r="R49" s="78" t="s">
        <v>14</v>
      </c>
      <c r="S49" s="87">
        <v>21.1</v>
      </c>
      <c r="T49" s="78" t="s">
        <v>45</v>
      </c>
      <c r="U49" s="608">
        <f t="shared" si="21"/>
        <v>17</v>
      </c>
      <c r="V49" s="609">
        <f t="shared" si="22"/>
        <v>21.1</v>
      </c>
      <c r="W49" s="609" t="str">
        <f t="shared" si="23"/>
        <v>-</v>
      </c>
      <c r="X49" s="609" t="str">
        <f t="shared" si="24"/>
        <v>-</v>
      </c>
      <c r="Y49" s="609" t="str">
        <f t="shared" si="25"/>
        <v>-</v>
      </c>
      <c r="AD49" s="615">
        <f t="shared" si="13"/>
        <v>46128.734722222223</v>
      </c>
      <c r="AE49" s="73">
        <f t="shared" si="14"/>
        <v>22.071000000000002</v>
      </c>
      <c r="AF49" s="608">
        <f t="shared" si="15"/>
        <v>17</v>
      </c>
      <c r="AG49" s="609">
        <f t="shared" si="8"/>
        <v>22.071000000000002</v>
      </c>
      <c r="AH49" s="609" t="str">
        <f t="shared" si="9"/>
        <v>-</v>
      </c>
      <c r="AI49" s="609" t="str">
        <f t="shared" si="10"/>
        <v>-</v>
      </c>
      <c r="AJ49" s="609" t="str">
        <f t="shared" si="11"/>
        <v>-</v>
      </c>
      <c r="AK49" s="247"/>
      <c r="AM49" s="446">
        <v>46128.736805555556</v>
      </c>
      <c r="AN49" s="447">
        <v>1</v>
      </c>
      <c r="AO49" s="447">
        <v>2</v>
      </c>
      <c r="AP49" s="447">
        <v>2</v>
      </c>
      <c r="AQ49" s="447">
        <v>91.541976000000005</v>
      </c>
      <c r="AR49" s="447">
        <v>133567</v>
      </c>
      <c r="AS49" s="447">
        <v>111593</v>
      </c>
      <c r="AT49" s="447">
        <v>22.056999999999999</v>
      </c>
      <c r="AV49" s="448">
        <v>46128.736805555556</v>
      </c>
      <c r="AW49" s="449">
        <v>1</v>
      </c>
      <c r="AX49" s="450">
        <v>2</v>
      </c>
      <c r="AY49" s="450">
        <v>2</v>
      </c>
      <c r="AZ49" s="451">
        <v>91</v>
      </c>
      <c r="BB49" s="74">
        <f t="shared" si="0"/>
        <v>22</v>
      </c>
      <c r="BC49" s="11">
        <f t="shared" si="1"/>
        <v>91.541976000000005</v>
      </c>
      <c r="BD49" s="319">
        <v>58</v>
      </c>
      <c r="BE49" s="74">
        <v>8</v>
      </c>
      <c r="BF49" s="324">
        <f t="shared" si="2"/>
        <v>223.47902500000001</v>
      </c>
      <c r="BH49" s="74">
        <f t="shared" si="3"/>
        <v>22</v>
      </c>
      <c r="BI49" s="313">
        <f t="shared" si="4"/>
        <v>91</v>
      </c>
      <c r="BJ49" s="319">
        <v>58</v>
      </c>
      <c r="BK49" s="74">
        <v>8</v>
      </c>
      <c r="BL49" s="313">
        <f t="shared" si="5"/>
        <v>225</v>
      </c>
      <c r="BQ49" s="305"/>
      <c r="BR49" s="11"/>
      <c r="BS49" s="11"/>
      <c r="BT49" s="11"/>
      <c r="CA49" s="314"/>
      <c r="CB49" s="311"/>
      <c r="CC49" s="312"/>
      <c r="CD49" s="11"/>
      <c r="CE49" s="11"/>
    </row>
    <row r="50" spans="2:83" x14ac:dyDescent="0.25">
      <c r="B50" s="88">
        <v>46128.717777777776</v>
      </c>
      <c r="C50" s="294">
        <v>849.15</v>
      </c>
      <c r="D50" s="494"/>
      <c r="E50" s="290"/>
      <c r="N50" s="472"/>
      <c r="O50" s="89">
        <v>46128</v>
      </c>
      <c r="P50" s="55">
        <v>0.73310185185185184</v>
      </c>
      <c r="Q50" s="87">
        <v>30.1</v>
      </c>
      <c r="R50" s="78" t="s">
        <v>14</v>
      </c>
      <c r="S50" s="87">
        <v>21.05</v>
      </c>
      <c r="T50" s="78" t="s">
        <v>45</v>
      </c>
      <c r="U50" s="608">
        <f t="shared" si="21"/>
        <v>17</v>
      </c>
      <c r="V50" s="609">
        <f t="shared" si="22"/>
        <v>21.05</v>
      </c>
      <c r="W50" s="609" t="str">
        <f t="shared" si="23"/>
        <v>-</v>
      </c>
      <c r="X50" s="609" t="str">
        <f t="shared" si="24"/>
        <v>-</v>
      </c>
      <c r="Y50" s="609" t="str">
        <f t="shared" si="25"/>
        <v>-</v>
      </c>
      <c r="AD50" s="615">
        <f t="shared" si="13"/>
        <v>46128.73541666667</v>
      </c>
      <c r="AE50" s="73">
        <f t="shared" si="14"/>
        <v>22.065999999999999</v>
      </c>
      <c r="AF50" s="608">
        <f t="shared" si="15"/>
        <v>17</v>
      </c>
      <c r="AG50" s="609">
        <f t="shared" si="8"/>
        <v>22.065999999999999</v>
      </c>
      <c r="AH50" s="609" t="str">
        <f t="shared" si="9"/>
        <v>-</v>
      </c>
      <c r="AI50" s="609" t="str">
        <f t="shared" si="10"/>
        <v>-</v>
      </c>
      <c r="AJ50" s="609" t="str">
        <f t="shared" si="11"/>
        <v>-</v>
      </c>
      <c r="AK50" s="247"/>
      <c r="AM50" s="446">
        <v>46128.736805555556</v>
      </c>
      <c r="AN50" s="447">
        <v>1</v>
      </c>
      <c r="AO50" s="447">
        <v>2</v>
      </c>
      <c r="AP50" s="447">
        <v>3</v>
      </c>
      <c r="AQ50" s="447">
        <v>91.047212000000002</v>
      </c>
      <c r="AR50" s="447">
        <v>133314</v>
      </c>
      <c r="AS50" s="447">
        <v>111811</v>
      </c>
      <c r="AT50" s="447">
        <v>22.052</v>
      </c>
      <c r="AV50" s="448">
        <v>46128.736805555556</v>
      </c>
      <c r="AW50" s="449">
        <v>1</v>
      </c>
      <c r="AX50" s="450">
        <v>2</v>
      </c>
      <c r="AY50" s="450">
        <v>3</v>
      </c>
      <c r="AZ50" s="451">
        <v>91</v>
      </c>
      <c r="BB50" s="74">
        <f t="shared" si="0"/>
        <v>23</v>
      </c>
      <c r="BC50" s="11">
        <f t="shared" si="1"/>
        <v>91.047212000000002</v>
      </c>
      <c r="BD50" s="319">
        <v>61</v>
      </c>
      <c r="BE50" s="74">
        <v>1</v>
      </c>
      <c r="BF50" s="324">
        <f t="shared" si="2"/>
        <v>268.37807700000002</v>
      </c>
      <c r="BH50" s="74">
        <f t="shared" si="3"/>
        <v>23</v>
      </c>
      <c r="BI50" s="313">
        <f t="shared" si="4"/>
        <v>91</v>
      </c>
      <c r="BJ50" s="319">
        <v>61</v>
      </c>
      <c r="BK50" s="74">
        <v>1</v>
      </c>
      <c r="BL50" s="313">
        <f t="shared" si="5"/>
        <v>269</v>
      </c>
      <c r="BQ50" s="305"/>
      <c r="BR50" s="11"/>
      <c r="BS50" s="11"/>
      <c r="BT50" s="11"/>
      <c r="CA50" s="314"/>
      <c r="CB50" s="311"/>
      <c r="CC50" s="312"/>
      <c r="CD50" s="11"/>
      <c r="CE50" s="11"/>
    </row>
    <row r="51" spans="2:83" x14ac:dyDescent="0.25">
      <c r="B51" s="88">
        <v>46128.718819444446</v>
      </c>
      <c r="C51" s="294">
        <v>849.16</v>
      </c>
      <c r="D51" s="494"/>
      <c r="E51" s="290"/>
      <c r="N51" s="472"/>
      <c r="O51" s="89">
        <v>46128</v>
      </c>
      <c r="P51" s="55">
        <v>0.73379629629629628</v>
      </c>
      <c r="Q51" s="87">
        <v>29.8</v>
      </c>
      <c r="R51" s="78" t="s">
        <v>14</v>
      </c>
      <c r="S51" s="87">
        <v>21</v>
      </c>
      <c r="T51" s="78" t="s">
        <v>45</v>
      </c>
      <c r="U51" s="608">
        <f t="shared" si="21"/>
        <v>17</v>
      </c>
      <c r="V51" s="609">
        <f t="shared" si="22"/>
        <v>21</v>
      </c>
      <c r="W51" s="609" t="str">
        <f t="shared" si="23"/>
        <v>-</v>
      </c>
      <c r="X51" s="609" t="str">
        <f t="shared" si="24"/>
        <v>-</v>
      </c>
      <c r="Y51" s="609" t="str">
        <f t="shared" si="25"/>
        <v>-</v>
      </c>
      <c r="AD51" s="615">
        <f t="shared" si="13"/>
        <v>46128.736111111109</v>
      </c>
      <c r="AE51" s="73">
        <f t="shared" si="14"/>
        <v>22.062000000000001</v>
      </c>
      <c r="AF51" s="608">
        <f t="shared" si="15"/>
        <v>17</v>
      </c>
      <c r="AG51" s="609">
        <f t="shared" si="8"/>
        <v>22.062000000000001</v>
      </c>
      <c r="AH51" s="609" t="str">
        <f t="shared" si="9"/>
        <v>-</v>
      </c>
      <c r="AI51" s="609" t="str">
        <f t="shared" si="10"/>
        <v>-</v>
      </c>
      <c r="AJ51" s="609" t="str">
        <f t="shared" si="11"/>
        <v>-</v>
      </c>
      <c r="AK51" s="247"/>
      <c r="AM51" s="446">
        <v>46128.737500000003</v>
      </c>
      <c r="AN51" s="447">
        <v>1</v>
      </c>
      <c r="AO51" s="447">
        <v>2</v>
      </c>
      <c r="AP51" s="447">
        <v>4</v>
      </c>
      <c r="AQ51" s="447">
        <v>91.523132000000004</v>
      </c>
      <c r="AR51" s="447">
        <v>133578</v>
      </c>
      <c r="AS51" s="447">
        <v>111600</v>
      </c>
      <c r="AT51" s="447">
        <v>22.045999999999999</v>
      </c>
      <c r="AV51" s="448">
        <v>46128.737500000003</v>
      </c>
      <c r="AW51" s="449">
        <v>1</v>
      </c>
      <c r="AX51" s="450">
        <v>2</v>
      </c>
      <c r="AY51" s="450">
        <v>4</v>
      </c>
      <c r="AZ51" s="451">
        <v>91</v>
      </c>
      <c r="BB51" s="74">
        <f t="shared" si="0"/>
        <v>24</v>
      </c>
      <c r="BC51" s="11">
        <f t="shared" si="1"/>
        <v>91.523132000000004</v>
      </c>
      <c r="BD51" s="319">
        <v>62</v>
      </c>
      <c r="BE51" s="74">
        <v>2</v>
      </c>
      <c r="BF51" s="324">
        <f t="shared" si="2"/>
        <v>268.49051500000002</v>
      </c>
      <c r="BH51" s="74">
        <f t="shared" si="3"/>
        <v>24</v>
      </c>
      <c r="BI51" s="313">
        <f t="shared" si="4"/>
        <v>91</v>
      </c>
      <c r="BJ51" s="319">
        <v>62</v>
      </c>
      <c r="BK51" s="74">
        <v>2</v>
      </c>
      <c r="BL51" s="313">
        <f t="shared" si="5"/>
        <v>269</v>
      </c>
      <c r="BQ51" s="305"/>
      <c r="BR51" s="11"/>
      <c r="BS51" s="11"/>
      <c r="BT51" s="11"/>
      <c r="CA51" s="314"/>
      <c r="CB51" s="311"/>
      <c r="CC51" s="312"/>
      <c r="CD51" s="11"/>
      <c r="CE51" s="11"/>
    </row>
    <row r="52" spans="2:83" ht="15" customHeight="1" x14ac:dyDescent="0.25">
      <c r="B52" s="88">
        <v>46128.719861111109</v>
      </c>
      <c r="C52" s="294">
        <v>849.16</v>
      </c>
      <c r="D52" s="494"/>
      <c r="N52" s="472"/>
      <c r="O52" s="89">
        <v>46128</v>
      </c>
      <c r="P52" s="55">
        <v>0.73449074074074072</v>
      </c>
      <c r="Q52" s="87">
        <v>29.5</v>
      </c>
      <c r="R52" s="78" t="s">
        <v>14</v>
      </c>
      <c r="S52" s="87">
        <v>20.9</v>
      </c>
      <c r="T52" s="78" t="s">
        <v>45</v>
      </c>
      <c r="U52" s="608">
        <f t="shared" si="21"/>
        <v>17</v>
      </c>
      <c r="V52" s="609">
        <f t="shared" si="22"/>
        <v>20.9</v>
      </c>
      <c r="W52" s="609" t="str">
        <f t="shared" si="23"/>
        <v>-</v>
      </c>
      <c r="X52" s="609" t="str">
        <f t="shared" si="24"/>
        <v>-</v>
      </c>
      <c r="Y52" s="609" t="str">
        <f t="shared" si="25"/>
        <v>-</v>
      </c>
      <c r="AD52" s="615">
        <f t="shared" si="13"/>
        <v>46128.736805555556</v>
      </c>
      <c r="AE52" s="73">
        <f t="shared" si="14"/>
        <v>22.056999999999999</v>
      </c>
      <c r="AF52" s="608">
        <f t="shared" si="15"/>
        <v>17</v>
      </c>
      <c r="AG52" s="609">
        <f t="shared" si="8"/>
        <v>22.056999999999999</v>
      </c>
      <c r="AH52" s="609" t="str">
        <f t="shared" si="9"/>
        <v>-</v>
      </c>
      <c r="AI52" s="609" t="str">
        <f t="shared" si="10"/>
        <v>-</v>
      </c>
      <c r="AJ52" s="609" t="str">
        <f t="shared" si="11"/>
        <v>-</v>
      </c>
      <c r="AK52" s="247"/>
      <c r="AM52" s="446">
        <v>46128.737500000003</v>
      </c>
      <c r="AN52" s="447">
        <v>1</v>
      </c>
      <c r="AO52" s="447">
        <v>2</v>
      </c>
      <c r="AP52" s="447">
        <v>5</v>
      </c>
      <c r="AQ52" s="447">
        <v>91.437248999999994</v>
      </c>
      <c r="AR52" s="447">
        <v>133331</v>
      </c>
      <c r="AS52" s="447">
        <v>111825</v>
      </c>
      <c r="AT52" s="447">
        <v>22.041</v>
      </c>
      <c r="AV52" s="448">
        <v>46128.737500000003</v>
      </c>
      <c r="AW52" s="449">
        <v>1</v>
      </c>
      <c r="AX52" s="450">
        <v>2</v>
      </c>
      <c r="AY52" s="450">
        <v>5</v>
      </c>
      <c r="AZ52" s="451">
        <v>91</v>
      </c>
      <c r="BB52" s="74">
        <f t="shared" si="0"/>
        <v>25</v>
      </c>
      <c r="BC52" s="11">
        <f t="shared" si="1"/>
        <v>91.437248999999994</v>
      </c>
      <c r="BD52" s="319">
        <v>63</v>
      </c>
      <c r="BE52" s="74">
        <v>3</v>
      </c>
      <c r="BF52" s="324">
        <f t="shared" si="2"/>
        <v>268.21632199999999</v>
      </c>
      <c r="BH52" s="74">
        <f t="shared" si="3"/>
        <v>25</v>
      </c>
      <c r="BI52" s="313">
        <f t="shared" si="4"/>
        <v>91</v>
      </c>
      <c r="BJ52" s="319">
        <v>63</v>
      </c>
      <c r="BK52" s="74">
        <v>3</v>
      </c>
      <c r="BL52" s="313">
        <f t="shared" si="5"/>
        <v>269</v>
      </c>
      <c r="BQ52" s="305"/>
      <c r="BR52" s="11"/>
      <c r="BS52" s="11"/>
      <c r="BT52" s="11"/>
      <c r="CA52" s="314"/>
      <c r="CB52" s="311"/>
      <c r="CC52" s="312"/>
      <c r="CD52" s="11"/>
      <c r="CE52" s="11"/>
    </row>
    <row r="53" spans="2:83" x14ac:dyDescent="0.25">
      <c r="B53" s="88">
        <v>46128.720902777779</v>
      </c>
      <c r="C53" s="294">
        <v>849.18</v>
      </c>
      <c r="D53" s="494"/>
      <c r="N53" s="472"/>
      <c r="O53" s="89">
        <v>46128</v>
      </c>
      <c r="P53" s="55">
        <v>0.73518518518518516</v>
      </c>
      <c r="Q53" s="87">
        <v>29.2</v>
      </c>
      <c r="R53" s="78" t="s">
        <v>14</v>
      </c>
      <c r="S53" s="87">
        <v>20.8</v>
      </c>
      <c r="T53" s="78" t="s">
        <v>45</v>
      </c>
      <c r="U53" s="608">
        <f t="shared" si="21"/>
        <v>17</v>
      </c>
      <c r="V53" s="609">
        <f t="shared" si="22"/>
        <v>20.8</v>
      </c>
      <c r="W53" s="609" t="str">
        <f t="shared" si="23"/>
        <v>-</v>
      </c>
      <c r="X53" s="609" t="str">
        <f t="shared" si="24"/>
        <v>-</v>
      </c>
      <c r="Y53" s="609" t="str">
        <f t="shared" si="25"/>
        <v>-</v>
      </c>
      <c r="AD53" s="615">
        <f t="shared" si="13"/>
        <v>46128.736805555556</v>
      </c>
      <c r="AE53" s="73">
        <f t="shared" si="14"/>
        <v>22.052</v>
      </c>
      <c r="AF53" s="608">
        <f t="shared" si="15"/>
        <v>17</v>
      </c>
      <c r="AG53" s="609">
        <f t="shared" si="8"/>
        <v>22.052</v>
      </c>
      <c r="AH53" s="609" t="str">
        <f t="shared" si="9"/>
        <v>-</v>
      </c>
      <c r="AI53" s="609" t="str">
        <f t="shared" si="10"/>
        <v>-</v>
      </c>
      <c r="AJ53" s="609" t="str">
        <f t="shared" si="11"/>
        <v>-</v>
      </c>
      <c r="AK53" s="247"/>
      <c r="AM53" s="446">
        <v>46128.738194444442</v>
      </c>
      <c r="AN53" s="447">
        <v>1</v>
      </c>
      <c r="AO53" s="447">
        <v>2</v>
      </c>
      <c r="AP53" s="447">
        <v>6</v>
      </c>
      <c r="AQ53" s="447">
        <v>91.157966999999999</v>
      </c>
      <c r="AR53" s="447">
        <v>133605</v>
      </c>
      <c r="AS53" s="447">
        <v>111624</v>
      </c>
      <c r="AT53" s="447">
        <v>22.032</v>
      </c>
      <c r="AV53" s="448">
        <v>46128.738194444442</v>
      </c>
      <c r="AW53" s="449">
        <v>1</v>
      </c>
      <c r="AX53" s="450">
        <v>2</v>
      </c>
      <c r="AY53" s="450">
        <v>6</v>
      </c>
      <c r="AZ53" s="451">
        <v>91</v>
      </c>
      <c r="BB53" s="74">
        <f t="shared" si="0"/>
        <v>26</v>
      </c>
      <c r="BC53" s="11">
        <f t="shared" si="1"/>
        <v>91.157966999999999</v>
      </c>
      <c r="BD53" s="319">
        <v>64</v>
      </c>
      <c r="BE53" s="74">
        <v>4</v>
      </c>
      <c r="BF53" s="324">
        <f t="shared" si="2"/>
        <v>268.25424099999998</v>
      </c>
      <c r="BH53" s="74">
        <f t="shared" si="3"/>
        <v>26</v>
      </c>
      <c r="BI53" s="313">
        <f t="shared" si="4"/>
        <v>91</v>
      </c>
      <c r="BJ53" s="319">
        <v>64</v>
      </c>
      <c r="BK53" s="74">
        <v>4</v>
      </c>
      <c r="BL53" s="313">
        <f t="shared" si="5"/>
        <v>269</v>
      </c>
      <c r="BQ53" s="305"/>
      <c r="BR53" s="11"/>
      <c r="BS53" s="11"/>
      <c r="BT53" s="11"/>
      <c r="CA53" s="314"/>
      <c r="CB53" s="311"/>
      <c r="CC53" s="312"/>
      <c r="CD53" s="11"/>
      <c r="CE53" s="11"/>
    </row>
    <row r="54" spans="2:83" x14ac:dyDescent="0.25">
      <c r="B54" s="88">
        <v>46128.721944444442</v>
      </c>
      <c r="C54" s="294">
        <v>849.2</v>
      </c>
      <c r="D54" s="290"/>
      <c r="E54" s="624"/>
      <c r="N54" s="472"/>
      <c r="O54" s="89">
        <v>46128</v>
      </c>
      <c r="P54" s="55">
        <v>0.73587962962962961</v>
      </c>
      <c r="Q54" s="87">
        <v>28.9</v>
      </c>
      <c r="R54" s="78" t="s">
        <v>14</v>
      </c>
      <c r="S54" s="87">
        <v>20.75</v>
      </c>
      <c r="T54" s="78" t="s">
        <v>45</v>
      </c>
      <c r="U54" s="608">
        <f t="shared" si="21"/>
        <v>17</v>
      </c>
      <c r="V54" s="609">
        <f t="shared" si="22"/>
        <v>20.75</v>
      </c>
      <c r="W54" s="609" t="str">
        <f t="shared" si="23"/>
        <v>-</v>
      </c>
      <c r="X54" s="609" t="str">
        <f t="shared" si="24"/>
        <v>-</v>
      </c>
      <c r="Y54" s="609" t="str">
        <f t="shared" si="25"/>
        <v>-</v>
      </c>
      <c r="AD54" s="615">
        <f t="shared" si="13"/>
        <v>46128.737500000003</v>
      </c>
      <c r="AE54" s="73">
        <f t="shared" si="14"/>
        <v>22.045999999999999</v>
      </c>
      <c r="AF54" s="608">
        <f t="shared" si="15"/>
        <v>17</v>
      </c>
      <c r="AG54" s="609">
        <f t="shared" si="8"/>
        <v>22.045999999999999</v>
      </c>
      <c r="AH54" s="609" t="str">
        <f t="shared" si="9"/>
        <v>-</v>
      </c>
      <c r="AI54" s="609" t="str">
        <f t="shared" si="10"/>
        <v>-</v>
      </c>
      <c r="AJ54" s="609" t="str">
        <f t="shared" si="11"/>
        <v>-</v>
      </c>
      <c r="AK54" s="247"/>
      <c r="AM54" s="446">
        <v>46128.738888888889</v>
      </c>
      <c r="AN54" s="447">
        <v>1</v>
      </c>
      <c r="AO54" s="447">
        <v>2</v>
      </c>
      <c r="AP54" s="447">
        <v>7</v>
      </c>
      <c r="AQ54" s="447">
        <v>91.037480000000002</v>
      </c>
      <c r="AR54" s="447">
        <v>133353</v>
      </c>
      <c r="AS54" s="447">
        <v>111843</v>
      </c>
      <c r="AT54" s="447">
        <v>22.024999999999999</v>
      </c>
      <c r="AV54" s="448">
        <v>46128.738888888889</v>
      </c>
      <c r="AW54" s="449">
        <v>1</v>
      </c>
      <c r="AX54" s="450">
        <v>2</v>
      </c>
      <c r="AY54" s="450">
        <v>7</v>
      </c>
      <c r="AZ54" s="451">
        <v>91</v>
      </c>
      <c r="BB54" s="74">
        <f t="shared" si="0"/>
        <v>27</v>
      </c>
      <c r="BC54" s="11">
        <f t="shared" si="1"/>
        <v>91.037480000000002</v>
      </c>
      <c r="BD54" s="319">
        <v>65</v>
      </c>
      <c r="BE54" s="74">
        <v>5</v>
      </c>
      <c r="BF54" s="324">
        <f t="shared" si="2"/>
        <v>267.94851899999998</v>
      </c>
      <c r="BH54" s="74">
        <f t="shared" si="3"/>
        <v>27</v>
      </c>
      <c r="BI54" s="313">
        <f t="shared" si="4"/>
        <v>91</v>
      </c>
      <c r="BJ54" s="319">
        <v>65</v>
      </c>
      <c r="BK54" s="74">
        <v>5</v>
      </c>
      <c r="BL54" s="313">
        <f t="shared" si="5"/>
        <v>269</v>
      </c>
      <c r="BQ54" s="305"/>
      <c r="BR54" s="11"/>
      <c r="BS54" s="11"/>
      <c r="BT54" s="11"/>
      <c r="CA54" s="314"/>
      <c r="CB54" s="311"/>
      <c r="CC54" s="312"/>
      <c r="CD54" s="11"/>
      <c r="CE54" s="11"/>
    </row>
    <row r="55" spans="2:83" x14ac:dyDescent="0.25">
      <c r="B55" s="88">
        <v>46128.722986111112</v>
      </c>
      <c r="C55" s="294">
        <v>849.25</v>
      </c>
      <c r="D55" s="290"/>
      <c r="E55" s="290"/>
      <c r="N55" s="472"/>
      <c r="O55" s="89">
        <v>46128</v>
      </c>
      <c r="P55" s="55">
        <v>0.73657407407407405</v>
      </c>
      <c r="Q55" s="87">
        <v>28.8</v>
      </c>
      <c r="R55" s="78" t="s">
        <v>14</v>
      </c>
      <c r="S55" s="87">
        <v>20.65</v>
      </c>
      <c r="T55" s="78" t="s">
        <v>45</v>
      </c>
      <c r="U55" s="608">
        <f t="shared" si="21"/>
        <v>17</v>
      </c>
      <c r="V55" s="609">
        <f t="shared" si="22"/>
        <v>20.65</v>
      </c>
      <c r="W55" s="609" t="str">
        <f t="shared" si="23"/>
        <v>-</v>
      </c>
      <c r="X55" s="609" t="str">
        <f t="shared" si="24"/>
        <v>-</v>
      </c>
      <c r="Y55" s="609" t="str">
        <f t="shared" si="25"/>
        <v>-</v>
      </c>
      <c r="AD55" s="615">
        <f t="shared" si="13"/>
        <v>46128.737500000003</v>
      </c>
      <c r="AE55" s="73">
        <f t="shared" si="14"/>
        <v>22.041</v>
      </c>
      <c r="AF55" s="608">
        <f t="shared" si="15"/>
        <v>17</v>
      </c>
      <c r="AG55" s="609">
        <f t="shared" si="8"/>
        <v>22.041</v>
      </c>
      <c r="AH55" s="609" t="str">
        <f t="shared" si="9"/>
        <v>-</v>
      </c>
      <c r="AI55" s="609" t="str">
        <f t="shared" si="10"/>
        <v>-</v>
      </c>
      <c r="AJ55" s="609" t="str">
        <f t="shared" si="11"/>
        <v>-</v>
      </c>
      <c r="AK55" s="247"/>
      <c r="AM55" s="446">
        <v>46128.738888888889</v>
      </c>
      <c r="AN55" s="447">
        <v>1</v>
      </c>
      <c r="AO55" s="447">
        <v>2</v>
      </c>
      <c r="AP55" s="447">
        <v>8</v>
      </c>
      <c r="AQ55" s="447">
        <v>91.507598000000002</v>
      </c>
      <c r="AR55" s="447">
        <v>133598</v>
      </c>
      <c r="AS55" s="447">
        <v>111616</v>
      </c>
      <c r="AT55" s="447">
        <v>22.016999999999999</v>
      </c>
      <c r="AV55" s="448">
        <v>46128.738888888889</v>
      </c>
      <c r="AW55" s="449">
        <v>1</v>
      </c>
      <c r="AX55" s="450">
        <v>2</v>
      </c>
      <c r="AY55" s="450">
        <v>8</v>
      </c>
      <c r="AZ55" s="451">
        <v>91</v>
      </c>
      <c r="BB55" s="74">
        <f t="shared" si="0"/>
        <v>28</v>
      </c>
      <c r="BC55" s="11">
        <f t="shared" si="1"/>
        <v>91.507598000000002</v>
      </c>
      <c r="BD55" s="319">
        <v>66</v>
      </c>
      <c r="BE55" s="74">
        <v>6</v>
      </c>
      <c r="BF55" s="324">
        <f t="shared" si="2"/>
        <v>268.10510499999998</v>
      </c>
      <c r="BH55" s="74">
        <f t="shared" si="3"/>
        <v>28</v>
      </c>
      <c r="BI55" s="313">
        <f t="shared" si="4"/>
        <v>91</v>
      </c>
      <c r="BJ55" s="319">
        <v>66</v>
      </c>
      <c r="BK55" s="74">
        <v>6</v>
      </c>
      <c r="BL55" s="313">
        <f t="shared" si="5"/>
        <v>269</v>
      </c>
      <c r="BQ55" s="305"/>
      <c r="BR55" s="11"/>
      <c r="BS55" s="11"/>
      <c r="BT55" s="11"/>
      <c r="CA55" s="314"/>
      <c r="CB55" s="311"/>
      <c r="CC55" s="312"/>
      <c r="CD55" s="11"/>
      <c r="CE55" s="11"/>
    </row>
    <row r="56" spans="2:83" x14ac:dyDescent="0.25">
      <c r="B56" s="88">
        <v>46128.724027777775</v>
      </c>
      <c r="C56" s="294">
        <v>849.26</v>
      </c>
      <c r="D56" s="290"/>
      <c r="E56" s="290"/>
      <c r="N56" s="472"/>
      <c r="O56" s="89">
        <v>46128</v>
      </c>
      <c r="P56" s="55">
        <v>0.73726851851851849</v>
      </c>
      <c r="Q56" s="87">
        <v>28.6</v>
      </c>
      <c r="R56" s="78" t="s">
        <v>14</v>
      </c>
      <c r="S56" s="87">
        <v>20.6</v>
      </c>
      <c r="T56" s="78" t="s">
        <v>45</v>
      </c>
      <c r="U56" s="608">
        <f t="shared" si="21"/>
        <v>17</v>
      </c>
      <c r="V56" s="609">
        <f t="shared" si="22"/>
        <v>20.6</v>
      </c>
      <c r="W56" s="609" t="str">
        <f t="shared" si="23"/>
        <v>-</v>
      </c>
      <c r="X56" s="609" t="str">
        <f t="shared" si="24"/>
        <v>-</v>
      </c>
      <c r="Y56" s="609" t="str">
        <f t="shared" si="25"/>
        <v>-</v>
      </c>
      <c r="AD56" s="615">
        <f t="shared" si="13"/>
        <v>46128.738194444442</v>
      </c>
      <c r="AE56" s="73">
        <f t="shared" si="14"/>
        <v>22.032</v>
      </c>
      <c r="AF56" s="608">
        <f t="shared" si="15"/>
        <v>17</v>
      </c>
      <c r="AG56" s="609">
        <f t="shared" si="8"/>
        <v>22.032</v>
      </c>
      <c r="AH56" s="609" t="str">
        <f t="shared" si="9"/>
        <v>-</v>
      </c>
      <c r="AI56" s="609" t="str">
        <f t="shared" si="10"/>
        <v>-</v>
      </c>
      <c r="AJ56" s="609" t="str">
        <f t="shared" si="11"/>
        <v>-</v>
      </c>
      <c r="AK56" s="247"/>
      <c r="AM56" s="446">
        <v>46128.739583333336</v>
      </c>
      <c r="AN56" s="447">
        <v>1</v>
      </c>
      <c r="AO56" s="447">
        <v>3</v>
      </c>
      <c r="AP56" s="447" t="s">
        <v>446</v>
      </c>
      <c r="AQ56" s="447">
        <v>124.14462399999999</v>
      </c>
      <c r="AR56" s="447">
        <v>133253</v>
      </c>
      <c r="AS56" s="447">
        <v>111862</v>
      </c>
      <c r="AT56" s="447">
        <v>22.004000000000001</v>
      </c>
      <c r="AV56" s="448">
        <v>46128.739583333336</v>
      </c>
      <c r="AW56" s="449">
        <v>1</v>
      </c>
      <c r="AX56" s="450">
        <v>3</v>
      </c>
      <c r="AY56" s="450" t="s">
        <v>446</v>
      </c>
      <c r="AZ56" s="451">
        <v>131</v>
      </c>
      <c r="BB56" s="74" t="str">
        <f t="shared" si="0"/>
        <v>--</v>
      </c>
      <c r="BC56" s="11">
        <f t="shared" si="1"/>
        <v>124.14462399999999</v>
      </c>
      <c r="BD56" s="319">
        <v>67</v>
      </c>
      <c r="BE56" s="74">
        <v>7</v>
      </c>
      <c r="BF56" s="324">
        <f t="shared" si="2"/>
        <v>267.99953699999998</v>
      </c>
      <c r="BH56" s="74" t="str">
        <f t="shared" si="3"/>
        <v>--</v>
      </c>
      <c r="BI56" s="313">
        <f t="shared" si="4"/>
        <v>131</v>
      </c>
      <c r="BJ56" s="319">
        <v>67</v>
      </c>
      <c r="BK56" s="74">
        <v>7</v>
      </c>
      <c r="BL56" s="313">
        <f t="shared" si="5"/>
        <v>269</v>
      </c>
      <c r="BQ56" s="305"/>
      <c r="BR56" s="11"/>
      <c r="BS56" s="11"/>
      <c r="BT56" s="11"/>
      <c r="CA56" s="314"/>
      <c r="CB56" s="311"/>
      <c r="CC56" s="312"/>
      <c r="CD56" s="11"/>
      <c r="CE56" s="11"/>
    </row>
    <row r="57" spans="2:83" x14ac:dyDescent="0.25">
      <c r="B57" s="88">
        <v>46128.725069444445</v>
      </c>
      <c r="C57" s="294">
        <v>849.29</v>
      </c>
      <c r="D57" s="290"/>
      <c r="E57" s="290"/>
      <c r="N57" s="472"/>
      <c r="O57" s="89">
        <v>46128</v>
      </c>
      <c r="P57" s="55">
        <v>0.73796296296296293</v>
      </c>
      <c r="Q57" s="87">
        <v>28.5</v>
      </c>
      <c r="R57" s="78" t="s">
        <v>14</v>
      </c>
      <c r="S57" s="87">
        <v>20.55</v>
      </c>
      <c r="T57" s="78" t="s">
        <v>45</v>
      </c>
      <c r="U57" s="608">
        <f t="shared" si="21"/>
        <v>17</v>
      </c>
      <c r="V57" s="609">
        <f t="shared" si="22"/>
        <v>20.55</v>
      </c>
      <c r="W57" s="609" t="str">
        <f t="shared" si="23"/>
        <v>-</v>
      </c>
      <c r="X57" s="609" t="str">
        <f t="shared" si="24"/>
        <v>-</v>
      </c>
      <c r="Y57" s="609" t="str">
        <f t="shared" si="25"/>
        <v>-</v>
      </c>
      <c r="AD57" s="615">
        <f t="shared" si="13"/>
        <v>46128.738888888889</v>
      </c>
      <c r="AE57" s="73">
        <f t="shared" si="14"/>
        <v>22.024999999999999</v>
      </c>
      <c r="AF57" s="608">
        <f t="shared" si="15"/>
        <v>17</v>
      </c>
      <c r="AG57" s="609">
        <f t="shared" si="8"/>
        <v>22.024999999999999</v>
      </c>
      <c r="AH57" s="609" t="str">
        <f t="shared" si="9"/>
        <v>-</v>
      </c>
      <c r="AI57" s="609" t="str">
        <f t="shared" si="10"/>
        <v>-</v>
      </c>
      <c r="AJ57" s="609" t="str">
        <f t="shared" si="11"/>
        <v>-</v>
      </c>
      <c r="AK57" s="247"/>
      <c r="AM57" s="446">
        <v>46128.739583333336</v>
      </c>
      <c r="AN57" s="447">
        <v>1</v>
      </c>
      <c r="AO57" s="447">
        <v>3</v>
      </c>
      <c r="AP57" s="447" t="s">
        <v>446</v>
      </c>
      <c r="AQ57" s="447">
        <v>135.72337300000001</v>
      </c>
      <c r="AR57" s="447">
        <v>133641</v>
      </c>
      <c r="AS57" s="447">
        <v>111546</v>
      </c>
      <c r="AT57" s="447">
        <v>21.997</v>
      </c>
      <c r="AV57" s="448">
        <v>46128.739583333336</v>
      </c>
      <c r="AW57" s="449">
        <v>1</v>
      </c>
      <c r="AX57" s="450">
        <v>3</v>
      </c>
      <c r="AY57" s="450" t="s">
        <v>446</v>
      </c>
      <c r="AZ57" s="451">
        <v>136</v>
      </c>
      <c r="BB57" s="74" t="str">
        <f t="shared" si="0"/>
        <v>--</v>
      </c>
      <c r="BC57" s="11">
        <f t="shared" si="1"/>
        <v>135.72337300000001</v>
      </c>
      <c r="BD57" s="319">
        <v>68</v>
      </c>
      <c r="BE57" s="74">
        <v>8</v>
      </c>
      <c r="BF57" s="324">
        <f t="shared" si="2"/>
        <v>267.94179000000003</v>
      </c>
      <c r="BH57" s="74" t="str">
        <f t="shared" si="3"/>
        <v>--</v>
      </c>
      <c r="BI57" s="313">
        <f t="shared" si="4"/>
        <v>136</v>
      </c>
      <c r="BJ57" s="319">
        <v>68</v>
      </c>
      <c r="BK57" s="74">
        <v>8</v>
      </c>
      <c r="BL57" s="313">
        <f t="shared" si="5"/>
        <v>269</v>
      </c>
      <c r="BQ57" s="305"/>
      <c r="BR57" s="11"/>
      <c r="BS57" s="11"/>
      <c r="BT57" s="11"/>
      <c r="CA57" s="314"/>
      <c r="CB57" s="311"/>
      <c r="CC57" s="312"/>
      <c r="CD57" s="11"/>
      <c r="CE57" s="11"/>
    </row>
    <row r="58" spans="2:83" x14ac:dyDescent="0.25">
      <c r="B58" s="88">
        <v>46128.726111111115</v>
      </c>
      <c r="C58" s="294">
        <v>849.32</v>
      </c>
      <c r="D58" s="625"/>
      <c r="E58" s="290"/>
      <c r="N58" s="472"/>
      <c r="O58" s="89">
        <v>46128</v>
      </c>
      <c r="P58" s="55">
        <v>0.73865740740740737</v>
      </c>
      <c r="Q58" s="87">
        <v>28.6</v>
      </c>
      <c r="R58" s="78" t="s">
        <v>14</v>
      </c>
      <c r="S58" s="87">
        <v>20.5</v>
      </c>
      <c r="T58" s="78" t="s">
        <v>45</v>
      </c>
      <c r="U58" s="608">
        <f t="shared" si="21"/>
        <v>17</v>
      </c>
      <c r="V58" s="609">
        <f t="shared" si="22"/>
        <v>20.5</v>
      </c>
      <c r="W58" s="609" t="str">
        <f t="shared" si="23"/>
        <v>-</v>
      </c>
      <c r="X58" s="609" t="str">
        <f t="shared" si="24"/>
        <v>-</v>
      </c>
      <c r="Y58" s="609" t="str">
        <f t="shared" si="25"/>
        <v>-</v>
      </c>
      <c r="AD58" s="615">
        <f t="shared" si="13"/>
        <v>46128.738888888889</v>
      </c>
      <c r="AE58" s="73">
        <f t="shared" si="14"/>
        <v>22.016999999999999</v>
      </c>
      <c r="AF58" s="608">
        <f t="shared" si="15"/>
        <v>17</v>
      </c>
      <c r="AG58" s="609">
        <f t="shared" si="8"/>
        <v>22.016999999999999</v>
      </c>
      <c r="AH58" s="609" t="str">
        <f t="shared" si="9"/>
        <v>-</v>
      </c>
      <c r="AI58" s="609" t="str">
        <f t="shared" si="10"/>
        <v>-</v>
      </c>
      <c r="AJ58" s="609" t="str">
        <f t="shared" si="11"/>
        <v>-</v>
      </c>
      <c r="AK58" s="247"/>
      <c r="AM58" s="446">
        <v>46128.740277777775</v>
      </c>
      <c r="AN58" s="447">
        <v>1</v>
      </c>
      <c r="AO58" s="447">
        <v>3</v>
      </c>
      <c r="AP58" s="447" t="s">
        <v>446</v>
      </c>
      <c r="AQ58" s="447">
        <v>135.32536300000001</v>
      </c>
      <c r="AR58" s="447">
        <v>133261</v>
      </c>
      <c r="AS58" s="447">
        <v>111867</v>
      </c>
      <c r="AT58" s="447">
        <v>21.989000000000001</v>
      </c>
      <c r="AV58" s="448">
        <v>46128.740277777775</v>
      </c>
      <c r="AW58" s="449">
        <v>1</v>
      </c>
      <c r="AX58" s="450">
        <v>3</v>
      </c>
      <c r="AY58" s="450" t="s">
        <v>446</v>
      </c>
      <c r="AZ58" s="451">
        <v>136</v>
      </c>
      <c r="BB58" s="74" t="str">
        <f t="shared" si="0"/>
        <v>--</v>
      </c>
      <c r="BC58" s="11">
        <f t="shared" si="1"/>
        <v>135.32536300000001</v>
      </c>
      <c r="BD58" s="319">
        <v>71</v>
      </c>
      <c r="BE58" s="74">
        <v>1</v>
      </c>
      <c r="BF58" s="324">
        <f t="shared" si="2"/>
        <v>314.54651100000001</v>
      </c>
      <c r="BH58" s="74" t="str">
        <f t="shared" si="3"/>
        <v>--</v>
      </c>
      <c r="BI58" s="313">
        <f t="shared" si="4"/>
        <v>136</v>
      </c>
      <c r="BJ58" s="319">
        <v>71</v>
      </c>
      <c r="BK58" s="74">
        <v>1</v>
      </c>
      <c r="BL58" s="313">
        <f t="shared" si="5"/>
        <v>316</v>
      </c>
      <c r="BQ58" s="305"/>
      <c r="BR58" s="11"/>
      <c r="BS58" s="11"/>
      <c r="BT58" s="11"/>
      <c r="CA58" s="314"/>
      <c r="CB58" s="311"/>
      <c r="CC58" s="312"/>
      <c r="CD58" s="11"/>
      <c r="CE58" s="11"/>
    </row>
    <row r="59" spans="2:83" x14ac:dyDescent="0.25">
      <c r="B59" s="88">
        <v>46128.727152777778</v>
      </c>
      <c r="C59" s="294">
        <v>849.36</v>
      </c>
      <c r="D59" s="290"/>
      <c r="E59" s="290"/>
      <c r="N59" s="472"/>
      <c r="O59" s="89">
        <v>46128</v>
      </c>
      <c r="P59" s="55">
        <v>0.73935185185185182</v>
      </c>
      <c r="Q59" s="87">
        <v>29</v>
      </c>
      <c r="R59" s="78" t="s">
        <v>14</v>
      </c>
      <c r="S59" s="87">
        <v>20.5</v>
      </c>
      <c r="T59" s="78" t="s">
        <v>45</v>
      </c>
      <c r="U59" s="608">
        <f t="shared" si="21"/>
        <v>17</v>
      </c>
      <c r="V59" s="609">
        <f t="shared" si="22"/>
        <v>20.5</v>
      </c>
      <c r="W59" s="609" t="str">
        <f t="shared" si="23"/>
        <v>-</v>
      </c>
      <c r="X59" s="609" t="str">
        <f t="shared" si="24"/>
        <v>-</v>
      </c>
      <c r="Y59" s="609" t="str">
        <f t="shared" si="25"/>
        <v>-</v>
      </c>
      <c r="AD59" s="615">
        <f t="shared" si="13"/>
        <v>46128.739583333336</v>
      </c>
      <c r="AE59" s="73">
        <f t="shared" si="14"/>
        <v>22.004000000000001</v>
      </c>
      <c r="AF59" s="608">
        <f t="shared" si="15"/>
        <v>17</v>
      </c>
      <c r="AG59" s="609">
        <f t="shared" si="8"/>
        <v>22.004000000000001</v>
      </c>
      <c r="AH59" s="609" t="str">
        <f t="shared" si="9"/>
        <v>-</v>
      </c>
      <c r="AI59" s="609" t="str">
        <f t="shared" si="10"/>
        <v>-</v>
      </c>
      <c r="AJ59" s="609" t="str">
        <f t="shared" si="11"/>
        <v>-</v>
      </c>
      <c r="AK59" s="247"/>
      <c r="AM59" s="446">
        <v>46128.740972222222</v>
      </c>
      <c r="AN59" s="447">
        <v>1</v>
      </c>
      <c r="AO59" s="447">
        <v>3</v>
      </c>
      <c r="AP59" s="447" t="s">
        <v>446</v>
      </c>
      <c r="AQ59" s="447">
        <v>134.88373799999999</v>
      </c>
      <c r="AR59" s="447">
        <v>133648</v>
      </c>
      <c r="AS59" s="447">
        <v>111554</v>
      </c>
      <c r="AT59" s="447">
        <v>21.98</v>
      </c>
      <c r="AV59" s="448">
        <v>46128.740972222222</v>
      </c>
      <c r="AW59" s="449">
        <v>1</v>
      </c>
      <c r="AX59" s="450">
        <v>3</v>
      </c>
      <c r="AY59" s="450" t="s">
        <v>446</v>
      </c>
      <c r="AZ59" s="451">
        <v>136</v>
      </c>
      <c r="BB59" s="74" t="str">
        <f t="shared" si="0"/>
        <v>--</v>
      </c>
      <c r="BC59" s="11">
        <f t="shared" si="1"/>
        <v>134.88373799999999</v>
      </c>
      <c r="BD59" s="319">
        <v>72</v>
      </c>
      <c r="BE59" s="74">
        <v>2</v>
      </c>
      <c r="BF59" s="324">
        <f t="shared" si="2"/>
        <v>314.56655999999998</v>
      </c>
      <c r="BH59" s="74" t="str">
        <f t="shared" si="3"/>
        <v>--</v>
      </c>
      <c r="BI59" s="313">
        <f t="shared" si="4"/>
        <v>136</v>
      </c>
      <c r="BJ59" s="319">
        <v>72</v>
      </c>
      <c r="BK59" s="74">
        <v>2</v>
      </c>
      <c r="BL59" s="313">
        <f t="shared" si="5"/>
        <v>316</v>
      </c>
      <c r="BQ59" s="305"/>
      <c r="BR59" s="11"/>
      <c r="BS59" s="11"/>
      <c r="BT59" s="11"/>
      <c r="CA59" s="314"/>
      <c r="CB59" s="311"/>
      <c r="CC59" s="312"/>
      <c r="CD59" s="11"/>
      <c r="CE59" s="11"/>
    </row>
    <row r="60" spans="2:83" x14ac:dyDescent="0.25">
      <c r="B60" s="88">
        <v>46128.728194444448</v>
      </c>
      <c r="C60" s="294">
        <v>849.4</v>
      </c>
      <c r="D60" s="290"/>
      <c r="E60" s="290"/>
      <c r="N60" s="472"/>
      <c r="O60" s="89">
        <v>46128</v>
      </c>
      <c r="P60" s="55">
        <v>0.74004629629629626</v>
      </c>
      <c r="Q60" s="87">
        <v>28.8</v>
      </c>
      <c r="R60" s="78" t="s">
        <v>14</v>
      </c>
      <c r="S60" s="87">
        <v>20.45</v>
      </c>
      <c r="T60" s="78" t="s">
        <v>45</v>
      </c>
      <c r="U60" s="608">
        <f t="shared" si="21"/>
        <v>17</v>
      </c>
      <c r="V60" s="609">
        <f t="shared" ref="V60:V90" si="28">IF(U60=$Q$13, S60, "-")</f>
        <v>20.45</v>
      </c>
      <c r="W60" s="609" t="str">
        <f t="shared" ref="W60:W90" si="29">IF(U60=$R$13, S60, "-")</f>
        <v>-</v>
      </c>
      <c r="X60" s="609" t="str">
        <f t="shared" ref="X60:X90" si="30">IF(U60=$S$13, S60, "-")</f>
        <v>-</v>
      </c>
      <c r="Y60" s="609" t="str">
        <f t="shared" ref="Y60:Y90" si="31">IF(U60=$T$13, S60, "-")</f>
        <v>-</v>
      </c>
      <c r="AD60" s="615">
        <f t="shared" si="13"/>
        <v>46128.739583333336</v>
      </c>
      <c r="AE60" s="73">
        <f t="shared" si="14"/>
        <v>21.997</v>
      </c>
      <c r="AF60" s="608">
        <f t="shared" si="15"/>
        <v>17</v>
      </c>
      <c r="AG60" s="609">
        <f t="shared" si="8"/>
        <v>21.997</v>
      </c>
      <c r="AH60" s="609" t="str">
        <f t="shared" si="9"/>
        <v>-</v>
      </c>
      <c r="AI60" s="609" t="str">
        <f t="shared" si="10"/>
        <v>-</v>
      </c>
      <c r="AJ60" s="609" t="str">
        <f t="shared" si="11"/>
        <v>-</v>
      </c>
      <c r="AK60" s="247"/>
      <c r="AM60" s="446">
        <v>46128.740972222222</v>
      </c>
      <c r="AN60" s="447">
        <v>1</v>
      </c>
      <c r="AO60" s="447">
        <v>3</v>
      </c>
      <c r="AP60" s="447" t="s">
        <v>446</v>
      </c>
      <c r="AQ60" s="447">
        <v>134.49052499999999</v>
      </c>
      <c r="AR60" s="447">
        <v>133275</v>
      </c>
      <c r="AS60" s="447">
        <v>111877</v>
      </c>
      <c r="AT60" s="447">
        <v>21.971</v>
      </c>
      <c r="AV60" s="448">
        <v>46128.740972222222</v>
      </c>
      <c r="AW60" s="449">
        <v>1</v>
      </c>
      <c r="AX60" s="450">
        <v>3</v>
      </c>
      <c r="AY60" s="450" t="s">
        <v>446</v>
      </c>
      <c r="AZ60" s="451">
        <v>136</v>
      </c>
      <c r="BB60" s="74" t="str">
        <f t="shared" si="0"/>
        <v>--</v>
      </c>
      <c r="BC60" s="11">
        <f t="shared" si="1"/>
        <v>134.49052499999999</v>
      </c>
      <c r="BD60" s="319">
        <v>73</v>
      </c>
      <c r="BE60" s="74">
        <v>3</v>
      </c>
      <c r="BF60" s="324">
        <f t="shared" si="2"/>
        <v>314.68346600000001</v>
      </c>
      <c r="BH60" s="74" t="str">
        <f t="shared" si="3"/>
        <v>--</v>
      </c>
      <c r="BI60" s="313">
        <f t="shared" si="4"/>
        <v>136</v>
      </c>
      <c r="BJ60" s="319">
        <v>73</v>
      </c>
      <c r="BK60" s="74">
        <v>3</v>
      </c>
      <c r="BL60" s="313">
        <f t="shared" si="5"/>
        <v>315</v>
      </c>
      <c r="BQ60" s="305"/>
      <c r="BR60" s="11"/>
      <c r="BS60" s="11"/>
      <c r="BT60" s="11"/>
      <c r="CA60" s="314"/>
      <c r="CB60" s="311"/>
      <c r="CC60" s="312"/>
      <c r="CD60" s="11"/>
      <c r="CE60" s="11"/>
    </row>
    <row r="61" spans="2:83" x14ac:dyDescent="0.25">
      <c r="B61" s="88">
        <v>46128.72923611111</v>
      </c>
      <c r="C61" s="294">
        <v>849.44</v>
      </c>
      <c r="D61" s="290"/>
      <c r="E61" s="290"/>
      <c r="N61" s="472"/>
      <c r="O61" s="89">
        <v>46128</v>
      </c>
      <c r="P61" s="55">
        <v>0.7407407407407407</v>
      </c>
      <c r="Q61" s="87">
        <v>28.7</v>
      </c>
      <c r="R61" s="78" t="s">
        <v>14</v>
      </c>
      <c r="S61" s="87">
        <v>20.399999999999999</v>
      </c>
      <c r="T61" s="78" t="s">
        <v>45</v>
      </c>
      <c r="U61" s="608">
        <f t="shared" si="21"/>
        <v>17</v>
      </c>
      <c r="V61" s="609">
        <f t="shared" si="28"/>
        <v>20.399999999999999</v>
      </c>
      <c r="W61" s="609" t="str">
        <f t="shared" si="29"/>
        <v>-</v>
      </c>
      <c r="X61" s="609" t="str">
        <f t="shared" si="30"/>
        <v>-</v>
      </c>
      <c r="Y61" s="609" t="str">
        <f t="shared" si="31"/>
        <v>-</v>
      </c>
      <c r="AD61" s="615">
        <f t="shared" si="13"/>
        <v>46128.740277777775</v>
      </c>
      <c r="AE61" s="73">
        <f t="shared" si="14"/>
        <v>21.989000000000001</v>
      </c>
      <c r="AF61" s="608">
        <f t="shared" si="15"/>
        <v>17</v>
      </c>
      <c r="AG61" s="609">
        <f t="shared" si="8"/>
        <v>21.989000000000001</v>
      </c>
      <c r="AH61" s="609" t="str">
        <f t="shared" si="9"/>
        <v>-</v>
      </c>
      <c r="AI61" s="609" t="str">
        <f t="shared" si="10"/>
        <v>-</v>
      </c>
      <c r="AJ61" s="609" t="str">
        <f t="shared" si="11"/>
        <v>-</v>
      </c>
      <c r="AK61" s="247"/>
      <c r="AM61" s="446">
        <v>46128.741666666669</v>
      </c>
      <c r="AN61" s="447">
        <v>1</v>
      </c>
      <c r="AO61" s="447">
        <v>3</v>
      </c>
      <c r="AP61" s="447" t="s">
        <v>446</v>
      </c>
      <c r="AQ61" s="447">
        <v>134.61805899999999</v>
      </c>
      <c r="AR61" s="447">
        <v>133657</v>
      </c>
      <c r="AS61" s="447">
        <v>111561</v>
      </c>
      <c r="AT61" s="447">
        <v>21.960999999999999</v>
      </c>
      <c r="AV61" s="448">
        <v>46128.741666666669</v>
      </c>
      <c r="AW61" s="449">
        <v>1</v>
      </c>
      <c r="AX61" s="450">
        <v>3</v>
      </c>
      <c r="AY61" s="450" t="s">
        <v>446</v>
      </c>
      <c r="AZ61" s="451">
        <v>136</v>
      </c>
      <c r="BB61" s="74" t="str">
        <f t="shared" si="0"/>
        <v>--</v>
      </c>
      <c r="BC61" s="11">
        <f t="shared" si="1"/>
        <v>134.61805899999999</v>
      </c>
      <c r="BD61" s="319">
        <v>74</v>
      </c>
      <c r="BE61" s="74">
        <v>4</v>
      </c>
      <c r="BF61" s="324">
        <f t="shared" si="2"/>
        <v>313.94984799999997</v>
      </c>
      <c r="BH61" s="74" t="str">
        <f t="shared" si="3"/>
        <v>--</v>
      </c>
      <c r="BI61" s="313">
        <f t="shared" si="4"/>
        <v>136</v>
      </c>
      <c r="BJ61" s="319">
        <v>74</v>
      </c>
      <c r="BK61" s="74">
        <v>4</v>
      </c>
      <c r="BL61" s="313">
        <f t="shared" si="5"/>
        <v>315</v>
      </c>
      <c r="BQ61" s="305"/>
      <c r="BR61" s="11"/>
      <c r="BS61" s="11"/>
      <c r="BT61" s="11"/>
      <c r="CA61" s="314"/>
      <c r="CB61" s="311"/>
      <c r="CC61" s="312"/>
      <c r="CD61" s="11"/>
      <c r="CE61" s="11"/>
    </row>
    <row r="62" spans="2:83" x14ac:dyDescent="0.25">
      <c r="B62" s="88">
        <v>46128.73027777778</v>
      </c>
      <c r="C62" s="294">
        <v>849.51</v>
      </c>
      <c r="D62" s="290"/>
      <c r="E62" s="290"/>
      <c r="N62" s="472"/>
      <c r="O62" s="89">
        <v>46128</v>
      </c>
      <c r="P62" s="55">
        <v>0.74143518518518514</v>
      </c>
      <c r="Q62" s="87">
        <v>28.6</v>
      </c>
      <c r="R62" s="78" t="s">
        <v>14</v>
      </c>
      <c r="S62" s="87">
        <v>20.350000000000001</v>
      </c>
      <c r="T62" s="78" t="s">
        <v>45</v>
      </c>
      <c r="U62" s="608">
        <f t="shared" si="21"/>
        <v>17</v>
      </c>
      <c r="V62" s="609">
        <f t="shared" si="28"/>
        <v>20.350000000000001</v>
      </c>
      <c r="W62" s="609" t="str">
        <f t="shared" si="29"/>
        <v>-</v>
      </c>
      <c r="X62" s="609" t="str">
        <f t="shared" si="30"/>
        <v>-</v>
      </c>
      <c r="Y62" s="609" t="str">
        <f t="shared" si="31"/>
        <v>-</v>
      </c>
      <c r="AD62" s="615">
        <f t="shared" si="13"/>
        <v>46128.740972222222</v>
      </c>
      <c r="AE62" s="73">
        <f t="shared" si="14"/>
        <v>21.98</v>
      </c>
      <c r="AF62" s="608">
        <f t="shared" si="15"/>
        <v>17</v>
      </c>
      <c r="AG62" s="609">
        <f t="shared" si="8"/>
        <v>21.98</v>
      </c>
      <c r="AH62" s="609" t="str">
        <f t="shared" si="9"/>
        <v>-</v>
      </c>
      <c r="AI62" s="609" t="str">
        <f t="shared" si="10"/>
        <v>-</v>
      </c>
      <c r="AJ62" s="609" t="str">
        <f t="shared" si="11"/>
        <v>-</v>
      </c>
      <c r="AK62" s="247"/>
      <c r="AM62" s="446">
        <v>46128.742361111108</v>
      </c>
      <c r="AN62" s="447">
        <v>1</v>
      </c>
      <c r="AO62" s="447">
        <v>3</v>
      </c>
      <c r="AP62" s="447">
        <v>0</v>
      </c>
      <c r="AQ62" s="447">
        <v>133.88884400000001</v>
      </c>
      <c r="AR62" s="447">
        <v>133662</v>
      </c>
      <c r="AS62" s="447">
        <v>111566</v>
      </c>
      <c r="AT62" s="447">
        <v>21.945</v>
      </c>
      <c r="AV62" s="448">
        <v>46128.742361111108</v>
      </c>
      <c r="AW62" s="449">
        <v>1</v>
      </c>
      <c r="AX62" s="450">
        <v>3</v>
      </c>
      <c r="AY62" s="450">
        <v>0</v>
      </c>
      <c r="AZ62" s="451">
        <v>135</v>
      </c>
      <c r="BB62" s="74">
        <f t="shared" si="0"/>
        <v>30</v>
      </c>
      <c r="BC62" s="11">
        <f t="shared" si="1"/>
        <v>133.88884400000001</v>
      </c>
      <c r="BD62" s="319">
        <v>75</v>
      </c>
      <c r="BE62" s="74">
        <v>5</v>
      </c>
      <c r="BF62" s="324">
        <f t="shared" si="2"/>
        <v>313.91864199999998</v>
      </c>
      <c r="BH62" s="74">
        <f t="shared" si="3"/>
        <v>30</v>
      </c>
      <c r="BI62" s="313">
        <f t="shared" si="4"/>
        <v>135</v>
      </c>
      <c r="BJ62" s="319">
        <v>75</v>
      </c>
      <c r="BK62" s="74">
        <v>5</v>
      </c>
      <c r="BL62" s="313">
        <f t="shared" si="5"/>
        <v>315</v>
      </c>
      <c r="BQ62" s="305"/>
      <c r="BR62" s="11"/>
      <c r="BS62" s="11"/>
      <c r="BT62" s="11"/>
      <c r="CA62" s="314"/>
      <c r="CB62" s="311"/>
      <c r="CC62" s="312"/>
      <c r="CD62" s="11"/>
      <c r="CE62" s="11"/>
    </row>
    <row r="63" spans="2:83" x14ac:dyDescent="0.25">
      <c r="B63" s="88">
        <v>46128.731319444443</v>
      </c>
      <c r="C63" s="294">
        <v>849.55</v>
      </c>
      <c r="D63" s="290"/>
      <c r="E63" s="290"/>
      <c r="N63" s="472"/>
      <c r="O63" s="89">
        <v>46128</v>
      </c>
      <c r="P63" s="55">
        <v>0.74212962962962958</v>
      </c>
      <c r="Q63" s="87">
        <v>28.7</v>
      </c>
      <c r="R63" s="78" t="s">
        <v>14</v>
      </c>
      <c r="S63" s="87">
        <v>20.399999999999999</v>
      </c>
      <c r="T63" s="78" t="s">
        <v>45</v>
      </c>
      <c r="U63" s="608">
        <f t="shared" si="21"/>
        <v>17</v>
      </c>
      <c r="V63" s="609">
        <f t="shared" si="28"/>
        <v>20.399999999999999</v>
      </c>
      <c r="W63" s="609" t="str">
        <f t="shared" si="29"/>
        <v>-</v>
      </c>
      <c r="X63" s="609" t="str">
        <f t="shared" si="30"/>
        <v>-</v>
      </c>
      <c r="Y63" s="609" t="str">
        <f t="shared" si="31"/>
        <v>-</v>
      </c>
      <c r="AD63" s="615">
        <f t="shared" si="13"/>
        <v>46128.740972222222</v>
      </c>
      <c r="AE63" s="73">
        <f t="shared" si="14"/>
        <v>21.971</v>
      </c>
      <c r="AF63" s="608">
        <f t="shared" si="15"/>
        <v>17</v>
      </c>
      <c r="AG63" s="609">
        <f t="shared" si="8"/>
        <v>21.971</v>
      </c>
      <c r="AH63" s="609" t="str">
        <f t="shared" si="9"/>
        <v>-</v>
      </c>
      <c r="AI63" s="609" t="str">
        <f t="shared" si="10"/>
        <v>-</v>
      </c>
      <c r="AJ63" s="609" t="str">
        <f t="shared" si="11"/>
        <v>-</v>
      </c>
      <c r="AK63" s="247"/>
      <c r="AM63" s="446">
        <v>46128.742361111108</v>
      </c>
      <c r="AN63" s="447">
        <v>1</v>
      </c>
      <c r="AO63" s="447">
        <v>3</v>
      </c>
      <c r="AP63" s="447">
        <v>1</v>
      </c>
      <c r="AQ63" s="447">
        <v>133.829386</v>
      </c>
      <c r="AR63" s="447">
        <v>133277</v>
      </c>
      <c r="AS63" s="447">
        <v>111876</v>
      </c>
      <c r="AT63" s="447">
        <v>21.937999999999999</v>
      </c>
      <c r="AV63" s="448">
        <v>46128.742361111108</v>
      </c>
      <c r="AW63" s="449">
        <v>1</v>
      </c>
      <c r="AX63" s="450">
        <v>3</v>
      </c>
      <c r="AY63" s="450">
        <v>1</v>
      </c>
      <c r="AZ63" s="451">
        <v>134</v>
      </c>
      <c r="BB63" s="74">
        <f t="shared" si="0"/>
        <v>31</v>
      </c>
      <c r="BC63" s="11">
        <f t="shared" si="1"/>
        <v>133.829386</v>
      </c>
      <c r="BD63" s="319">
        <v>76</v>
      </c>
      <c r="BE63" s="74">
        <v>6</v>
      </c>
      <c r="BF63" s="324">
        <f t="shared" si="2"/>
        <v>313.69177400000001</v>
      </c>
      <c r="BH63" s="74">
        <f t="shared" si="3"/>
        <v>31</v>
      </c>
      <c r="BI63" s="313">
        <f t="shared" si="4"/>
        <v>134</v>
      </c>
      <c r="BJ63" s="319">
        <v>76</v>
      </c>
      <c r="BK63" s="74">
        <v>6</v>
      </c>
      <c r="BL63" s="313">
        <f t="shared" si="5"/>
        <v>315</v>
      </c>
      <c r="BQ63" s="305"/>
      <c r="BR63" s="11"/>
      <c r="BS63" s="11"/>
      <c r="BT63" s="11"/>
      <c r="CA63" s="314"/>
      <c r="CB63" s="311"/>
      <c r="CC63" s="312"/>
      <c r="CD63" s="11"/>
      <c r="CE63" s="11"/>
    </row>
    <row r="64" spans="2:83" x14ac:dyDescent="0.25">
      <c r="B64" s="88">
        <v>46128.732361111113</v>
      </c>
      <c r="C64" s="294">
        <v>849.61</v>
      </c>
      <c r="D64" s="290"/>
      <c r="E64" s="290"/>
      <c r="N64" s="472"/>
      <c r="O64" s="89">
        <v>46128</v>
      </c>
      <c r="P64" s="55">
        <v>0.74282407407407403</v>
      </c>
      <c r="Q64" s="87">
        <v>29</v>
      </c>
      <c r="R64" s="78" t="s">
        <v>14</v>
      </c>
      <c r="S64" s="87">
        <v>20.5</v>
      </c>
      <c r="T64" s="78" t="s">
        <v>45</v>
      </c>
      <c r="U64" s="608">
        <f t="shared" si="21"/>
        <v>17</v>
      </c>
      <c r="V64" s="609">
        <f t="shared" si="28"/>
        <v>20.5</v>
      </c>
      <c r="W64" s="609" t="str">
        <f t="shared" si="29"/>
        <v>-</v>
      </c>
      <c r="X64" s="609" t="str">
        <f t="shared" si="30"/>
        <v>-</v>
      </c>
      <c r="Y64" s="609" t="str">
        <f t="shared" si="31"/>
        <v>-</v>
      </c>
      <c r="AD64" s="615">
        <f t="shared" si="13"/>
        <v>46128.741666666669</v>
      </c>
      <c r="AE64" s="73">
        <f t="shared" si="14"/>
        <v>21.960999999999999</v>
      </c>
      <c r="AF64" s="608">
        <f t="shared" si="15"/>
        <v>17</v>
      </c>
      <c r="AG64" s="609">
        <f t="shared" si="8"/>
        <v>21.960999999999999</v>
      </c>
      <c r="AH64" s="609" t="str">
        <f t="shared" si="9"/>
        <v>-</v>
      </c>
      <c r="AI64" s="609" t="str">
        <f t="shared" si="10"/>
        <v>-</v>
      </c>
      <c r="AJ64" s="609" t="str">
        <f t="shared" si="11"/>
        <v>-</v>
      </c>
      <c r="AK64" s="247"/>
      <c r="AM64" s="446">
        <v>46128.743055555555</v>
      </c>
      <c r="AN64" s="447">
        <v>1</v>
      </c>
      <c r="AO64" s="447">
        <v>3</v>
      </c>
      <c r="AP64" s="447">
        <v>2</v>
      </c>
      <c r="AQ64" s="447">
        <v>133.84777500000001</v>
      </c>
      <c r="AR64" s="447">
        <v>133638</v>
      </c>
      <c r="AS64" s="447">
        <v>111546</v>
      </c>
      <c r="AT64" s="447">
        <v>21.931999999999999</v>
      </c>
      <c r="AV64" s="448">
        <v>46128.743055555555</v>
      </c>
      <c r="AW64" s="449">
        <v>1</v>
      </c>
      <c r="AX64" s="450">
        <v>3</v>
      </c>
      <c r="AY64" s="450">
        <v>2</v>
      </c>
      <c r="AZ64" s="451">
        <v>134</v>
      </c>
      <c r="BB64" s="74">
        <f t="shared" si="0"/>
        <v>32</v>
      </c>
      <c r="BC64" s="11">
        <f t="shared" si="1"/>
        <v>133.84777500000001</v>
      </c>
      <c r="BD64" s="319">
        <v>77</v>
      </c>
      <c r="BE64" s="74">
        <v>7</v>
      </c>
      <c r="BF64" s="324">
        <f t="shared" si="2"/>
        <v>313.87444399999998</v>
      </c>
      <c r="BH64" s="74">
        <f t="shared" si="3"/>
        <v>32</v>
      </c>
      <c r="BI64" s="313">
        <f t="shared" si="4"/>
        <v>134</v>
      </c>
      <c r="BJ64" s="319">
        <v>77</v>
      </c>
      <c r="BK64" s="74">
        <v>7</v>
      </c>
      <c r="BL64" s="313">
        <f t="shared" si="5"/>
        <v>315</v>
      </c>
      <c r="BQ64" s="305"/>
      <c r="BR64" s="11"/>
      <c r="BS64" s="11"/>
      <c r="BT64" s="11"/>
      <c r="CA64" s="314"/>
      <c r="CB64" s="311"/>
      <c r="CC64" s="312"/>
      <c r="CD64" s="11"/>
      <c r="CE64" s="11"/>
    </row>
    <row r="65" spans="2:83" x14ac:dyDescent="0.25">
      <c r="B65" s="88">
        <v>46128.733402777776</v>
      </c>
      <c r="C65" s="294">
        <v>849.65</v>
      </c>
      <c r="D65" s="290"/>
      <c r="E65" s="290"/>
      <c r="N65" s="472"/>
      <c r="O65" s="89">
        <v>46128</v>
      </c>
      <c r="P65" s="55">
        <v>0.74351851851851847</v>
      </c>
      <c r="Q65" s="87">
        <v>29.7</v>
      </c>
      <c r="R65" s="78" t="s">
        <v>14</v>
      </c>
      <c r="S65" s="87">
        <v>20.65</v>
      </c>
      <c r="T65" s="78" t="s">
        <v>45</v>
      </c>
      <c r="U65" s="608">
        <f t="shared" si="21"/>
        <v>17</v>
      </c>
      <c r="V65" s="609">
        <f t="shared" si="28"/>
        <v>20.65</v>
      </c>
      <c r="W65" s="609" t="str">
        <f t="shared" si="29"/>
        <v>-</v>
      </c>
      <c r="X65" s="609" t="str">
        <f t="shared" si="30"/>
        <v>-</v>
      </c>
      <c r="Y65" s="609" t="str">
        <f t="shared" si="31"/>
        <v>-</v>
      </c>
      <c r="AD65" s="615">
        <f t="shared" si="13"/>
        <v>46128.742361111108</v>
      </c>
      <c r="AE65" s="73">
        <f t="shared" si="14"/>
        <v>21.945</v>
      </c>
      <c r="AF65" s="608">
        <f t="shared" si="15"/>
        <v>17</v>
      </c>
      <c r="AG65" s="609">
        <f t="shared" si="8"/>
        <v>21.945</v>
      </c>
      <c r="AH65" s="609" t="str">
        <f t="shared" si="9"/>
        <v>-</v>
      </c>
      <c r="AI65" s="609" t="str">
        <f t="shared" si="10"/>
        <v>-</v>
      </c>
      <c r="AJ65" s="609" t="str">
        <f t="shared" si="11"/>
        <v>-</v>
      </c>
      <c r="AK65" s="247"/>
      <c r="AM65" s="446">
        <v>46128.743055555555</v>
      </c>
      <c r="AN65" s="447">
        <v>1</v>
      </c>
      <c r="AO65" s="447">
        <v>3</v>
      </c>
      <c r="AP65" s="447">
        <v>3</v>
      </c>
      <c r="AQ65" s="447">
        <v>134.139454</v>
      </c>
      <c r="AR65" s="447">
        <v>133243</v>
      </c>
      <c r="AS65" s="447">
        <v>111849</v>
      </c>
      <c r="AT65" s="447">
        <v>21.93</v>
      </c>
      <c r="AV65" s="448">
        <v>46128.743055555555</v>
      </c>
      <c r="AW65" s="449">
        <v>1</v>
      </c>
      <c r="AX65" s="450">
        <v>3</v>
      </c>
      <c r="AY65" s="450">
        <v>3</v>
      </c>
      <c r="AZ65" s="451">
        <v>134</v>
      </c>
      <c r="BB65" s="74">
        <f t="shared" si="0"/>
        <v>33</v>
      </c>
      <c r="BC65" s="11">
        <f t="shared" si="1"/>
        <v>134.139454</v>
      </c>
      <c r="BD65" s="319">
        <v>78</v>
      </c>
      <c r="BE65" s="74">
        <v>8</v>
      </c>
      <c r="BF65" s="324">
        <f t="shared" si="2"/>
        <v>313.88489199999998</v>
      </c>
      <c r="BH65" s="74">
        <f t="shared" si="3"/>
        <v>33</v>
      </c>
      <c r="BI65" s="313">
        <f t="shared" si="4"/>
        <v>134</v>
      </c>
      <c r="BJ65" s="319">
        <v>78</v>
      </c>
      <c r="BK65" s="74">
        <v>8</v>
      </c>
      <c r="BL65" s="313">
        <f t="shared" si="5"/>
        <v>315</v>
      </c>
      <c r="BQ65" s="305"/>
      <c r="BR65" s="11"/>
      <c r="BS65" s="11"/>
      <c r="BT65" s="11"/>
      <c r="CA65" s="314"/>
      <c r="CB65" s="311"/>
      <c r="CC65" s="312"/>
      <c r="CD65" s="11"/>
      <c r="CE65" s="11"/>
    </row>
    <row r="66" spans="2:83" x14ac:dyDescent="0.25">
      <c r="B66" s="88">
        <v>46128.734444444446</v>
      </c>
      <c r="C66" s="294">
        <v>849.67</v>
      </c>
      <c r="D66" s="290"/>
      <c r="E66" s="290"/>
      <c r="N66" s="472"/>
      <c r="O66" s="89">
        <v>46128</v>
      </c>
      <c r="P66" s="55">
        <v>0.74421296296296291</v>
      </c>
      <c r="Q66" s="87">
        <v>30</v>
      </c>
      <c r="R66" s="78" t="s">
        <v>14</v>
      </c>
      <c r="S66" s="87">
        <v>20.85</v>
      </c>
      <c r="T66" s="78" t="s">
        <v>45</v>
      </c>
      <c r="U66" s="608">
        <f t="shared" si="21"/>
        <v>17</v>
      </c>
      <c r="V66" s="609">
        <f t="shared" si="28"/>
        <v>20.85</v>
      </c>
      <c r="W66" s="609" t="str">
        <f t="shared" si="29"/>
        <v>-</v>
      </c>
      <c r="X66" s="609" t="str">
        <f t="shared" si="30"/>
        <v>-</v>
      </c>
      <c r="Y66" s="609" t="str">
        <f t="shared" si="31"/>
        <v>-</v>
      </c>
      <c r="AD66" s="615">
        <f t="shared" si="13"/>
        <v>46128.742361111108</v>
      </c>
      <c r="AE66" s="73">
        <f t="shared" si="14"/>
        <v>21.937999999999999</v>
      </c>
      <c r="AF66" s="608">
        <f t="shared" si="15"/>
        <v>17</v>
      </c>
      <c r="AG66" s="609">
        <f t="shared" si="8"/>
        <v>21.937999999999999</v>
      </c>
      <c r="AH66" s="609" t="str">
        <f t="shared" si="9"/>
        <v>-</v>
      </c>
      <c r="AI66" s="609" t="str">
        <f t="shared" si="10"/>
        <v>-</v>
      </c>
      <c r="AJ66" s="609" t="str">
        <f t="shared" si="11"/>
        <v>-</v>
      </c>
      <c r="AK66" s="247"/>
      <c r="AM66" s="446">
        <v>46128.743750000001</v>
      </c>
      <c r="AN66" s="447">
        <v>1</v>
      </c>
      <c r="AO66" s="447">
        <v>3</v>
      </c>
      <c r="AP66" s="447">
        <v>4</v>
      </c>
      <c r="AQ66" s="447">
        <v>133.31005999999999</v>
      </c>
      <c r="AR66" s="447">
        <v>133608</v>
      </c>
      <c r="AS66" s="447">
        <v>111525</v>
      </c>
      <c r="AT66" s="447">
        <v>21.928999999999998</v>
      </c>
      <c r="AV66" s="448">
        <v>46128.743750000001</v>
      </c>
      <c r="AW66" s="449">
        <v>1</v>
      </c>
      <c r="AX66" s="450">
        <v>3</v>
      </c>
      <c r="AY66" s="450">
        <v>4</v>
      </c>
      <c r="AZ66" s="451">
        <v>134</v>
      </c>
      <c r="BB66" s="74">
        <f t="shared" si="0"/>
        <v>34</v>
      </c>
      <c r="BC66" s="11">
        <f t="shared" si="1"/>
        <v>133.31005999999999</v>
      </c>
      <c r="BD66" s="319">
        <v>81</v>
      </c>
      <c r="BE66" s="74">
        <v>1</v>
      </c>
      <c r="BF66" s="324">
        <f t="shared" si="2"/>
        <v>358.73046799999997</v>
      </c>
      <c r="BH66" s="74">
        <f t="shared" si="3"/>
        <v>34</v>
      </c>
      <c r="BI66" s="313">
        <f t="shared" si="4"/>
        <v>134</v>
      </c>
      <c r="BJ66" s="319">
        <v>81</v>
      </c>
      <c r="BK66" s="74">
        <v>1</v>
      </c>
      <c r="BL66" s="313">
        <f t="shared" si="5"/>
        <v>360</v>
      </c>
      <c r="BQ66" s="305"/>
      <c r="BR66" s="11"/>
      <c r="BS66" s="11"/>
      <c r="BT66" s="11"/>
      <c r="CA66" s="314"/>
      <c r="CB66" s="311"/>
      <c r="CC66" s="312"/>
      <c r="CD66" s="11"/>
      <c r="CE66" s="11"/>
    </row>
    <row r="67" spans="2:83" x14ac:dyDescent="0.25">
      <c r="B67" s="88">
        <v>46128.735486111109</v>
      </c>
      <c r="C67" s="294">
        <v>849.7</v>
      </c>
      <c r="D67" s="290"/>
      <c r="E67" s="290"/>
      <c r="N67" s="472"/>
      <c r="O67" s="89">
        <v>46128</v>
      </c>
      <c r="P67" s="55">
        <v>0.74490740740740746</v>
      </c>
      <c r="Q67" s="87">
        <v>30.8</v>
      </c>
      <c r="R67" s="78" t="s">
        <v>14</v>
      </c>
      <c r="S67" s="87">
        <v>21</v>
      </c>
      <c r="T67" s="78" t="s">
        <v>45</v>
      </c>
      <c r="U67" s="608">
        <f t="shared" si="21"/>
        <v>17</v>
      </c>
      <c r="V67" s="609">
        <f t="shared" si="28"/>
        <v>21</v>
      </c>
      <c r="W67" s="609" t="str">
        <f t="shared" si="29"/>
        <v>-</v>
      </c>
      <c r="X67" s="609" t="str">
        <f t="shared" si="30"/>
        <v>-</v>
      </c>
      <c r="Y67" s="609" t="str">
        <f t="shared" si="31"/>
        <v>-</v>
      </c>
      <c r="AD67" s="615">
        <f t="shared" si="13"/>
        <v>46128.743055555555</v>
      </c>
      <c r="AE67" s="73">
        <f t="shared" si="14"/>
        <v>21.931999999999999</v>
      </c>
      <c r="AF67" s="608">
        <f t="shared" si="15"/>
        <v>17</v>
      </c>
      <c r="AG67" s="609">
        <f t="shared" si="8"/>
        <v>21.931999999999999</v>
      </c>
      <c r="AH67" s="609" t="str">
        <f t="shared" si="9"/>
        <v>-</v>
      </c>
      <c r="AI67" s="609" t="str">
        <f t="shared" si="10"/>
        <v>-</v>
      </c>
      <c r="AJ67" s="609" t="str">
        <f t="shared" si="11"/>
        <v>-</v>
      </c>
      <c r="AK67" s="247"/>
      <c r="AM67" s="446">
        <v>46128.743750000001</v>
      </c>
      <c r="AN67" s="447">
        <v>1</v>
      </c>
      <c r="AO67" s="447">
        <v>3</v>
      </c>
      <c r="AP67" s="447">
        <v>5</v>
      </c>
      <c r="AQ67" s="447">
        <v>133.92021500000001</v>
      </c>
      <c r="AR67" s="447">
        <v>133212</v>
      </c>
      <c r="AS67" s="447">
        <v>111826</v>
      </c>
      <c r="AT67" s="447">
        <v>21.93</v>
      </c>
      <c r="AV67" s="448">
        <v>46128.743750000001</v>
      </c>
      <c r="AW67" s="449">
        <v>1</v>
      </c>
      <c r="AX67" s="450">
        <v>3</v>
      </c>
      <c r="AY67" s="450">
        <v>5</v>
      </c>
      <c r="AZ67" s="451">
        <v>134</v>
      </c>
      <c r="BB67" s="74">
        <f t="shared" ref="BB67:BB130" si="32">IFERROR((AO67*10)+AP67, "--")</f>
        <v>35</v>
      </c>
      <c r="BC67" s="11">
        <f t="shared" ref="BC67:BC130" si="33">AQ67</f>
        <v>133.92021500000001</v>
      </c>
      <c r="BD67" s="319">
        <v>82</v>
      </c>
      <c r="BE67" s="74">
        <v>2</v>
      </c>
      <c r="BF67" s="324">
        <f t="shared" ref="BF67:BF97" si="34">IFERROR(VLOOKUP(BD67, $BB$2:$BC$300, 2, FALSE), "---")</f>
        <v>358.79862700000001</v>
      </c>
      <c r="BH67" s="74">
        <f t="shared" ref="BH67:BH130" si="35">IFERROR((AX67*10)+AY67, "--")</f>
        <v>35</v>
      </c>
      <c r="BI67" s="313">
        <f t="shared" ref="BI67:BI130" si="36">AZ67</f>
        <v>134</v>
      </c>
      <c r="BJ67" s="319">
        <v>82</v>
      </c>
      <c r="BK67" s="74">
        <v>2</v>
      </c>
      <c r="BL67" s="313">
        <f t="shared" ref="BL67:BL97" si="37">IFERROR(VLOOKUP(BJ67, $BH$2:$BI$300, 2, FALSE), "---")</f>
        <v>359</v>
      </c>
      <c r="BQ67" s="305"/>
      <c r="BR67" s="11"/>
      <c r="BS67" s="11"/>
      <c r="BT67" s="11"/>
      <c r="CA67" s="314"/>
      <c r="CB67" s="311"/>
      <c r="CC67" s="312"/>
      <c r="CD67" s="11"/>
      <c r="CE67" s="11"/>
    </row>
    <row r="68" spans="2:83" x14ac:dyDescent="0.25">
      <c r="B68" s="88">
        <v>46128.736527777779</v>
      </c>
      <c r="C68" s="294">
        <v>849.69</v>
      </c>
      <c r="D68" s="290"/>
      <c r="E68" s="290"/>
      <c r="N68" s="472"/>
      <c r="O68" s="89">
        <v>46128</v>
      </c>
      <c r="P68" s="55">
        <v>0.7456018518518519</v>
      </c>
      <c r="Q68" s="87">
        <v>32.299999999999997</v>
      </c>
      <c r="R68" s="78" t="s">
        <v>14</v>
      </c>
      <c r="S68" s="87">
        <v>21.1</v>
      </c>
      <c r="T68" s="78" t="s">
        <v>45</v>
      </c>
      <c r="U68" s="608">
        <f t="shared" si="21"/>
        <v>17</v>
      </c>
      <c r="V68" s="609">
        <f t="shared" si="28"/>
        <v>21.1</v>
      </c>
      <c r="W68" s="609" t="str">
        <f t="shared" si="29"/>
        <v>-</v>
      </c>
      <c r="X68" s="609" t="str">
        <f t="shared" si="30"/>
        <v>-</v>
      </c>
      <c r="Y68" s="609" t="str">
        <f t="shared" si="31"/>
        <v>-</v>
      </c>
      <c r="AD68" s="615">
        <f t="shared" si="13"/>
        <v>46128.743055555555</v>
      </c>
      <c r="AE68" s="73">
        <f t="shared" si="14"/>
        <v>21.93</v>
      </c>
      <c r="AF68" s="608">
        <f t="shared" si="15"/>
        <v>17</v>
      </c>
      <c r="AG68" s="609">
        <f t="shared" si="8"/>
        <v>21.93</v>
      </c>
      <c r="AH68" s="609" t="str">
        <f t="shared" si="9"/>
        <v>-</v>
      </c>
      <c r="AI68" s="609" t="str">
        <f t="shared" si="10"/>
        <v>-</v>
      </c>
      <c r="AJ68" s="609" t="str">
        <f t="shared" si="11"/>
        <v>-</v>
      </c>
      <c r="AK68" s="247"/>
      <c r="AM68" s="446">
        <v>46128.744444444441</v>
      </c>
      <c r="AN68" s="447">
        <v>1</v>
      </c>
      <c r="AO68" s="447">
        <v>3</v>
      </c>
      <c r="AP68" s="447">
        <v>6</v>
      </c>
      <c r="AQ68" s="447">
        <v>133.792833</v>
      </c>
      <c r="AR68" s="447">
        <v>133564</v>
      </c>
      <c r="AS68" s="447">
        <v>111489</v>
      </c>
      <c r="AT68" s="447">
        <v>21.933</v>
      </c>
      <c r="AV68" s="448">
        <v>46128.744444444441</v>
      </c>
      <c r="AW68" s="449">
        <v>1</v>
      </c>
      <c r="AX68" s="450">
        <v>3</v>
      </c>
      <c r="AY68" s="450">
        <v>6</v>
      </c>
      <c r="AZ68" s="451">
        <v>135</v>
      </c>
      <c r="BB68" s="74">
        <f t="shared" si="32"/>
        <v>36</v>
      </c>
      <c r="BC68" s="11">
        <f t="shared" si="33"/>
        <v>133.792833</v>
      </c>
      <c r="BD68" s="319">
        <v>83</v>
      </c>
      <c r="BE68" s="74">
        <v>3</v>
      </c>
      <c r="BF68" s="324">
        <f t="shared" si="34"/>
        <v>357.80945300000002</v>
      </c>
      <c r="BH68" s="74">
        <f t="shared" si="35"/>
        <v>36</v>
      </c>
      <c r="BI68" s="313">
        <f t="shared" si="36"/>
        <v>135</v>
      </c>
      <c r="BJ68" s="319">
        <v>83</v>
      </c>
      <c r="BK68" s="74">
        <v>3</v>
      </c>
      <c r="BL68" s="313">
        <f t="shared" si="37"/>
        <v>359</v>
      </c>
      <c r="BQ68" s="305"/>
      <c r="BR68" s="11"/>
      <c r="BS68" s="11"/>
      <c r="BT68" s="11"/>
      <c r="CA68" s="314"/>
      <c r="CB68" s="311"/>
      <c r="CC68" s="312"/>
      <c r="CD68" s="11"/>
      <c r="CE68" s="11"/>
    </row>
    <row r="69" spans="2:83" x14ac:dyDescent="0.25">
      <c r="B69" s="88">
        <v>46128.737569444442</v>
      </c>
      <c r="C69" s="294">
        <v>849.72</v>
      </c>
      <c r="D69" s="290"/>
      <c r="E69" s="290"/>
      <c r="N69" s="472"/>
      <c r="O69" s="89">
        <v>46128</v>
      </c>
      <c r="P69" s="55">
        <v>0.74629629629629635</v>
      </c>
      <c r="Q69" s="87">
        <v>32</v>
      </c>
      <c r="R69" s="78" t="s">
        <v>14</v>
      </c>
      <c r="S69" s="87">
        <v>21.1</v>
      </c>
      <c r="T69" s="78" t="s">
        <v>45</v>
      </c>
      <c r="U69" s="608">
        <f t="shared" si="21"/>
        <v>17</v>
      </c>
      <c r="V69" s="609">
        <f t="shared" si="28"/>
        <v>21.1</v>
      </c>
      <c r="W69" s="609" t="str">
        <f t="shared" si="29"/>
        <v>-</v>
      </c>
      <c r="X69" s="609" t="str">
        <f t="shared" si="30"/>
        <v>-</v>
      </c>
      <c r="Y69" s="609" t="str">
        <f t="shared" si="31"/>
        <v>-</v>
      </c>
      <c r="AD69" s="615">
        <f t="shared" si="13"/>
        <v>46128.743750000001</v>
      </c>
      <c r="AE69" s="73">
        <f t="shared" si="14"/>
        <v>21.928999999999998</v>
      </c>
      <c r="AF69" s="608">
        <f t="shared" si="15"/>
        <v>17</v>
      </c>
      <c r="AG69" s="609">
        <f t="shared" ref="AG69:AG132" si="38">IF(AF69=$Q$3, AE69, "-")</f>
        <v>21.928999999999998</v>
      </c>
      <c r="AH69" s="609" t="str">
        <f t="shared" ref="AH69:AH132" si="39">IF(AF69=$R$3, AE69, "-")</f>
        <v>-</v>
      </c>
      <c r="AI69" s="609" t="str">
        <f t="shared" ref="AI69:AI132" si="40">IF(AF69=$S$3, AE69, "-")</f>
        <v>-</v>
      </c>
      <c r="AJ69" s="609" t="str">
        <f t="shared" ref="AJ69:AJ132" si="41">IF(AF69=$T$3, AE69, "-")</f>
        <v>-</v>
      </c>
      <c r="AK69" s="247"/>
      <c r="AM69" s="446">
        <v>46128.745138888888</v>
      </c>
      <c r="AN69" s="447">
        <v>1</v>
      </c>
      <c r="AO69" s="447">
        <v>3</v>
      </c>
      <c r="AP69" s="447">
        <v>7</v>
      </c>
      <c r="AQ69" s="447">
        <v>134.14237399999999</v>
      </c>
      <c r="AR69" s="447">
        <v>133167</v>
      </c>
      <c r="AS69" s="447">
        <v>111790</v>
      </c>
      <c r="AT69" s="447">
        <v>21.937999999999999</v>
      </c>
      <c r="AV69" s="448">
        <v>46128.745138888888</v>
      </c>
      <c r="AW69" s="449">
        <v>1</v>
      </c>
      <c r="AX69" s="450">
        <v>3</v>
      </c>
      <c r="AY69" s="450">
        <v>7</v>
      </c>
      <c r="AZ69" s="451">
        <v>135</v>
      </c>
      <c r="BB69" s="74">
        <f t="shared" si="32"/>
        <v>37</v>
      </c>
      <c r="BC69" s="11">
        <f t="shared" si="33"/>
        <v>134.14237399999999</v>
      </c>
      <c r="BD69" s="319">
        <v>84</v>
      </c>
      <c r="BE69" s="74">
        <v>4</v>
      </c>
      <c r="BF69" s="324">
        <f t="shared" si="34"/>
        <v>358.08481599999999</v>
      </c>
      <c r="BH69" s="74">
        <f t="shared" si="35"/>
        <v>37</v>
      </c>
      <c r="BI69" s="313">
        <f t="shared" si="36"/>
        <v>135</v>
      </c>
      <c r="BJ69" s="319">
        <v>84</v>
      </c>
      <c r="BK69" s="74">
        <v>4</v>
      </c>
      <c r="BL69" s="313">
        <f t="shared" si="37"/>
        <v>359</v>
      </c>
      <c r="BQ69" s="305"/>
      <c r="BR69" s="11"/>
      <c r="BS69" s="11"/>
      <c r="BT69" s="11"/>
      <c r="CA69" s="314"/>
      <c r="CB69" s="311"/>
      <c r="CC69" s="312"/>
      <c r="CD69" s="11"/>
      <c r="CE69" s="11"/>
    </row>
    <row r="70" spans="2:83" x14ac:dyDescent="0.25">
      <c r="B70" s="88">
        <v>46128.738611111112</v>
      </c>
      <c r="C70" s="294">
        <v>849.74</v>
      </c>
      <c r="D70" s="290"/>
      <c r="E70" s="290"/>
      <c r="N70" s="472"/>
      <c r="O70" s="89">
        <v>46128</v>
      </c>
      <c r="P70" s="55">
        <v>0.74699074074074079</v>
      </c>
      <c r="Q70" s="87">
        <v>31.5</v>
      </c>
      <c r="R70" s="78" t="s">
        <v>14</v>
      </c>
      <c r="S70" s="87">
        <v>21</v>
      </c>
      <c r="T70" s="78" t="s">
        <v>45</v>
      </c>
      <c r="U70" s="608">
        <f t="shared" si="21"/>
        <v>17</v>
      </c>
      <c r="V70" s="609">
        <f t="shared" si="28"/>
        <v>21</v>
      </c>
      <c r="W70" s="609" t="str">
        <f t="shared" si="29"/>
        <v>-</v>
      </c>
      <c r="X70" s="609" t="str">
        <f t="shared" si="30"/>
        <v>-</v>
      </c>
      <c r="Y70" s="609" t="str">
        <f t="shared" si="31"/>
        <v>-</v>
      </c>
      <c r="AD70" s="615">
        <f t="shared" ref="AD70:AD133" si="42">IF(AM67="", "-", AM67)</f>
        <v>46128.743750000001</v>
      </c>
      <c r="AE70" s="73">
        <f t="shared" ref="AE70:AE133" si="43">IF(AT67="", "-", AT67)</f>
        <v>21.93</v>
      </c>
      <c r="AF70" s="608">
        <f t="shared" ref="AF70:AF133" si="44">IF(ISNUMBER(AE70), HOUR(AD70), "-")</f>
        <v>17</v>
      </c>
      <c r="AG70" s="609">
        <f t="shared" si="38"/>
        <v>21.93</v>
      </c>
      <c r="AH70" s="609" t="str">
        <f t="shared" si="39"/>
        <v>-</v>
      </c>
      <c r="AI70" s="609" t="str">
        <f t="shared" si="40"/>
        <v>-</v>
      </c>
      <c r="AJ70" s="609" t="str">
        <f t="shared" si="41"/>
        <v>-</v>
      </c>
      <c r="AK70" s="247"/>
      <c r="AM70" s="446">
        <v>46128.745138888888</v>
      </c>
      <c r="AN70" s="447">
        <v>1</v>
      </c>
      <c r="AO70" s="447">
        <v>3</v>
      </c>
      <c r="AP70" s="447">
        <v>8</v>
      </c>
      <c r="AQ70" s="447">
        <v>133.73279700000001</v>
      </c>
      <c r="AR70" s="447">
        <v>133516</v>
      </c>
      <c r="AS70" s="447">
        <v>111451</v>
      </c>
      <c r="AT70" s="447">
        <v>21.945</v>
      </c>
      <c r="AV70" s="448">
        <v>46128.745138888888</v>
      </c>
      <c r="AW70" s="449">
        <v>1</v>
      </c>
      <c r="AX70" s="450">
        <v>3</v>
      </c>
      <c r="AY70" s="450">
        <v>8</v>
      </c>
      <c r="AZ70" s="451">
        <v>135</v>
      </c>
      <c r="BB70" s="74">
        <f t="shared" si="32"/>
        <v>38</v>
      </c>
      <c r="BC70" s="11">
        <f t="shared" si="33"/>
        <v>133.73279700000001</v>
      </c>
      <c r="BD70" s="319">
        <v>85</v>
      </c>
      <c r="BE70" s="74">
        <v>5</v>
      </c>
      <c r="BF70" s="324">
        <f t="shared" si="34"/>
        <v>357.91778699999998</v>
      </c>
      <c r="BH70" s="74">
        <f t="shared" si="35"/>
        <v>38</v>
      </c>
      <c r="BI70" s="313">
        <f t="shared" si="36"/>
        <v>135</v>
      </c>
      <c r="BJ70" s="319">
        <v>85</v>
      </c>
      <c r="BK70" s="74">
        <v>5</v>
      </c>
      <c r="BL70" s="313">
        <f t="shared" si="37"/>
        <v>359</v>
      </c>
      <c r="BQ70" s="305"/>
      <c r="BR70" s="11"/>
      <c r="BS70" s="11"/>
      <c r="BT70" s="11"/>
      <c r="CA70" s="314"/>
      <c r="CB70" s="311"/>
      <c r="CC70" s="312"/>
      <c r="CD70" s="11"/>
      <c r="CE70" s="11"/>
    </row>
    <row r="71" spans="2:83" x14ac:dyDescent="0.25">
      <c r="B71" s="88">
        <v>46128.739652777775</v>
      </c>
      <c r="C71" s="294">
        <v>849.78</v>
      </c>
      <c r="D71" s="290"/>
      <c r="E71" s="290"/>
      <c r="N71" s="472"/>
      <c r="O71" s="89">
        <v>46128</v>
      </c>
      <c r="P71" s="55">
        <v>0.74768518518518523</v>
      </c>
      <c r="Q71" s="87">
        <v>30.9</v>
      </c>
      <c r="R71" s="78" t="s">
        <v>14</v>
      </c>
      <c r="S71" s="87">
        <v>20.95</v>
      </c>
      <c r="T71" s="78" t="s">
        <v>45</v>
      </c>
      <c r="U71" s="608">
        <f t="shared" si="21"/>
        <v>17</v>
      </c>
      <c r="V71" s="609">
        <f t="shared" si="28"/>
        <v>20.95</v>
      </c>
      <c r="W71" s="609" t="str">
        <f t="shared" si="29"/>
        <v>-</v>
      </c>
      <c r="X71" s="609" t="str">
        <f t="shared" si="30"/>
        <v>-</v>
      </c>
      <c r="Y71" s="609" t="str">
        <f t="shared" si="31"/>
        <v>-</v>
      </c>
      <c r="AD71" s="615">
        <f t="shared" si="42"/>
        <v>46128.744444444441</v>
      </c>
      <c r="AE71" s="73">
        <f t="shared" si="43"/>
        <v>21.933</v>
      </c>
      <c r="AF71" s="608">
        <f t="shared" si="44"/>
        <v>17</v>
      </c>
      <c r="AG71" s="609">
        <f t="shared" si="38"/>
        <v>21.933</v>
      </c>
      <c r="AH71" s="609" t="str">
        <f t="shared" si="39"/>
        <v>-</v>
      </c>
      <c r="AI71" s="609" t="str">
        <f t="shared" si="40"/>
        <v>-</v>
      </c>
      <c r="AJ71" s="609" t="str">
        <f t="shared" si="41"/>
        <v>-</v>
      </c>
      <c r="AK71" s="247"/>
      <c r="AM71" s="446">
        <v>46128.745833333334</v>
      </c>
      <c r="AN71" s="447">
        <v>1</v>
      </c>
      <c r="AO71" s="447">
        <v>4</v>
      </c>
      <c r="AP71" s="447" t="s">
        <v>446</v>
      </c>
      <c r="AQ71" s="447">
        <v>167.72365400000001</v>
      </c>
      <c r="AR71" s="447">
        <v>133009</v>
      </c>
      <c r="AS71" s="447">
        <v>111773</v>
      </c>
      <c r="AT71" s="447">
        <v>21.954999999999998</v>
      </c>
      <c r="AV71" s="448">
        <v>46128.745833333334</v>
      </c>
      <c r="AW71" s="449">
        <v>1</v>
      </c>
      <c r="AX71" s="450">
        <v>4</v>
      </c>
      <c r="AY71" s="450" t="s">
        <v>446</v>
      </c>
      <c r="AZ71" s="451">
        <v>178</v>
      </c>
      <c r="BB71" s="74" t="str">
        <f t="shared" si="32"/>
        <v>--</v>
      </c>
      <c r="BC71" s="11">
        <f t="shared" si="33"/>
        <v>167.72365400000001</v>
      </c>
      <c r="BD71" s="319">
        <v>86</v>
      </c>
      <c r="BE71" s="74">
        <v>6</v>
      </c>
      <c r="BF71" s="324">
        <f t="shared" si="34"/>
        <v>357.86297400000001</v>
      </c>
      <c r="BH71" s="74" t="str">
        <f t="shared" si="35"/>
        <v>--</v>
      </c>
      <c r="BI71" s="313">
        <f t="shared" si="36"/>
        <v>178</v>
      </c>
      <c r="BJ71" s="319">
        <v>86</v>
      </c>
      <c r="BK71" s="74">
        <v>6</v>
      </c>
      <c r="BL71" s="313">
        <f t="shared" si="37"/>
        <v>359</v>
      </c>
      <c r="BQ71" s="305"/>
      <c r="BR71" s="11"/>
      <c r="BS71" s="11"/>
      <c r="BT71" s="11"/>
      <c r="CA71" s="314"/>
      <c r="CB71" s="311"/>
      <c r="CC71" s="312"/>
      <c r="CD71" s="11"/>
      <c r="CE71" s="11"/>
    </row>
    <row r="72" spans="2:83" x14ac:dyDescent="0.25">
      <c r="B72" s="88">
        <v>46128.740694444445</v>
      </c>
      <c r="C72" s="294">
        <v>849.82</v>
      </c>
      <c r="D72" s="290"/>
      <c r="E72" s="290"/>
      <c r="N72" s="472"/>
      <c r="O72" s="89">
        <v>46128</v>
      </c>
      <c r="P72" s="55">
        <v>0.74837962962962967</v>
      </c>
      <c r="Q72" s="87">
        <v>30.5</v>
      </c>
      <c r="R72" s="78" t="s">
        <v>14</v>
      </c>
      <c r="S72" s="87">
        <v>20.9</v>
      </c>
      <c r="T72" s="78" t="s">
        <v>45</v>
      </c>
      <c r="U72" s="608">
        <f t="shared" si="21"/>
        <v>17</v>
      </c>
      <c r="V72" s="609">
        <f t="shared" si="28"/>
        <v>20.9</v>
      </c>
      <c r="W72" s="609" t="str">
        <f t="shared" si="29"/>
        <v>-</v>
      </c>
      <c r="X72" s="609" t="str">
        <f t="shared" si="30"/>
        <v>-</v>
      </c>
      <c r="Y72" s="609" t="str">
        <f t="shared" si="31"/>
        <v>-</v>
      </c>
      <c r="AD72" s="615">
        <f t="shared" si="42"/>
        <v>46128.745138888888</v>
      </c>
      <c r="AE72" s="73">
        <f t="shared" si="43"/>
        <v>21.937999999999999</v>
      </c>
      <c r="AF72" s="608">
        <f t="shared" si="44"/>
        <v>17</v>
      </c>
      <c r="AG72" s="609">
        <f t="shared" si="38"/>
        <v>21.937999999999999</v>
      </c>
      <c r="AH72" s="609" t="str">
        <f t="shared" si="39"/>
        <v>-</v>
      </c>
      <c r="AI72" s="609" t="str">
        <f t="shared" si="40"/>
        <v>-</v>
      </c>
      <c r="AJ72" s="609" t="str">
        <f t="shared" si="41"/>
        <v>-</v>
      </c>
      <c r="AK72" s="247"/>
      <c r="AM72" s="446">
        <v>46128.746527777781</v>
      </c>
      <c r="AN72" s="447">
        <v>1</v>
      </c>
      <c r="AO72" s="447">
        <v>4</v>
      </c>
      <c r="AP72" s="447" t="s">
        <v>446</v>
      </c>
      <c r="AQ72" s="447">
        <v>182.313312</v>
      </c>
      <c r="AR72" s="447">
        <v>133507</v>
      </c>
      <c r="AS72" s="447">
        <v>111330</v>
      </c>
      <c r="AT72" s="447">
        <v>21.96</v>
      </c>
      <c r="AV72" s="448">
        <v>46128.746527777781</v>
      </c>
      <c r="AW72" s="449">
        <v>1</v>
      </c>
      <c r="AX72" s="450">
        <v>4</v>
      </c>
      <c r="AY72" s="450" t="s">
        <v>446</v>
      </c>
      <c r="AZ72" s="451">
        <v>184</v>
      </c>
      <c r="BB72" s="74" t="str">
        <f t="shared" si="32"/>
        <v>--</v>
      </c>
      <c r="BC72" s="11">
        <f t="shared" si="33"/>
        <v>182.313312</v>
      </c>
      <c r="BD72" s="319">
        <v>87</v>
      </c>
      <c r="BE72" s="74">
        <v>7</v>
      </c>
      <c r="BF72" s="324">
        <f t="shared" si="34"/>
        <v>357.71775500000001</v>
      </c>
      <c r="BH72" s="74" t="str">
        <f t="shared" si="35"/>
        <v>--</v>
      </c>
      <c r="BI72" s="313">
        <f t="shared" si="36"/>
        <v>184</v>
      </c>
      <c r="BJ72" s="319">
        <v>87</v>
      </c>
      <c r="BK72" s="74">
        <v>7</v>
      </c>
      <c r="BL72" s="313">
        <f t="shared" si="37"/>
        <v>359</v>
      </c>
      <c r="BQ72" s="305"/>
      <c r="BR72" s="11"/>
      <c r="BS72" s="11"/>
      <c r="BT72" s="11"/>
      <c r="CA72" s="314"/>
      <c r="CB72" s="311"/>
      <c r="CC72" s="312"/>
      <c r="CD72" s="11"/>
      <c r="CE72" s="11"/>
    </row>
    <row r="73" spans="2:83" x14ac:dyDescent="0.25">
      <c r="B73" s="88">
        <v>46128.741736111115</v>
      </c>
      <c r="C73" s="294">
        <v>849.86</v>
      </c>
      <c r="D73" s="290"/>
      <c r="E73" s="290"/>
      <c r="N73" s="472"/>
      <c r="O73" s="89">
        <v>46128</v>
      </c>
      <c r="P73" s="55">
        <v>0.74907407407407411</v>
      </c>
      <c r="Q73" s="87">
        <v>30.1</v>
      </c>
      <c r="R73" s="78" t="s">
        <v>14</v>
      </c>
      <c r="S73" s="87">
        <v>20.9</v>
      </c>
      <c r="T73" s="78" t="s">
        <v>45</v>
      </c>
      <c r="U73" s="608">
        <f t="shared" si="21"/>
        <v>17</v>
      </c>
      <c r="V73" s="609">
        <f t="shared" si="28"/>
        <v>20.9</v>
      </c>
      <c r="W73" s="609" t="str">
        <f t="shared" si="29"/>
        <v>-</v>
      </c>
      <c r="X73" s="609" t="str">
        <f t="shared" si="30"/>
        <v>-</v>
      </c>
      <c r="Y73" s="609" t="str">
        <f t="shared" si="31"/>
        <v>-</v>
      </c>
      <c r="AD73" s="615">
        <f t="shared" si="42"/>
        <v>46128.745138888888</v>
      </c>
      <c r="AE73" s="73">
        <f t="shared" si="43"/>
        <v>21.945</v>
      </c>
      <c r="AF73" s="608">
        <f t="shared" si="44"/>
        <v>17</v>
      </c>
      <c r="AG73" s="609">
        <f t="shared" si="38"/>
        <v>21.945</v>
      </c>
      <c r="AH73" s="609" t="str">
        <f t="shared" si="39"/>
        <v>-</v>
      </c>
      <c r="AI73" s="609" t="str">
        <f t="shared" si="40"/>
        <v>-</v>
      </c>
      <c r="AJ73" s="609" t="str">
        <f t="shared" si="41"/>
        <v>-</v>
      </c>
      <c r="AK73" s="247"/>
      <c r="AM73" s="446">
        <v>46128.746527777781</v>
      </c>
      <c r="AN73" s="447">
        <v>1</v>
      </c>
      <c r="AO73" s="447">
        <v>4</v>
      </c>
      <c r="AP73" s="447" t="s">
        <v>446</v>
      </c>
      <c r="AQ73" s="447">
        <v>182.00897399999999</v>
      </c>
      <c r="AR73" s="447">
        <v>132995</v>
      </c>
      <c r="AS73" s="447">
        <v>111760</v>
      </c>
      <c r="AT73" s="447">
        <v>21.965</v>
      </c>
      <c r="AV73" s="448">
        <v>46128.746527777781</v>
      </c>
      <c r="AW73" s="449">
        <v>1</v>
      </c>
      <c r="AX73" s="450">
        <v>4</v>
      </c>
      <c r="AY73" s="450" t="s">
        <v>446</v>
      </c>
      <c r="AZ73" s="451">
        <v>183</v>
      </c>
      <c r="BB73" s="74" t="str">
        <f t="shared" si="32"/>
        <v>--</v>
      </c>
      <c r="BC73" s="11">
        <f t="shared" si="33"/>
        <v>182.00897399999999</v>
      </c>
      <c r="BD73" s="319">
        <v>88</v>
      </c>
      <c r="BE73" s="74">
        <v>8</v>
      </c>
      <c r="BF73" s="324">
        <f t="shared" si="34"/>
        <v>357.63880599999999</v>
      </c>
      <c r="BH73" s="74" t="str">
        <f t="shared" si="35"/>
        <v>--</v>
      </c>
      <c r="BI73" s="313">
        <f t="shared" si="36"/>
        <v>183</v>
      </c>
      <c r="BJ73" s="319">
        <v>88</v>
      </c>
      <c r="BK73" s="74">
        <v>8</v>
      </c>
      <c r="BL73" s="313">
        <f t="shared" si="37"/>
        <v>359</v>
      </c>
      <c r="BQ73" s="305"/>
      <c r="BR73" s="11"/>
      <c r="BS73" s="11"/>
      <c r="BT73" s="11"/>
      <c r="CA73" s="314"/>
      <c r="CB73" s="311"/>
      <c r="CC73" s="312"/>
      <c r="CD73" s="11"/>
      <c r="CE73" s="11"/>
    </row>
    <row r="74" spans="2:83" x14ac:dyDescent="0.25">
      <c r="B74" s="88">
        <v>46128.742777777778</v>
      </c>
      <c r="C74" s="294">
        <v>849.9</v>
      </c>
      <c r="D74" s="290"/>
      <c r="E74" s="290"/>
      <c r="N74" s="472"/>
      <c r="O74" s="89">
        <v>46128</v>
      </c>
      <c r="P74" s="55">
        <v>0.74976851851851856</v>
      </c>
      <c r="Q74" s="87">
        <v>29.8</v>
      </c>
      <c r="R74" s="78" t="s">
        <v>14</v>
      </c>
      <c r="S74" s="87">
        <v>20.85</v>
      </c>
      <c r="T74" s="78" t="s">
        <v>45</v>
      </c>
      <c r="U74" s="608">
        <f t="shared" si="21"/>
        <v>17</v>
      </c>
      <c r="V74" s="609">
        <f t="shared" si="28"/>
        <v>20.85</v>
      </c>
      <c r="W74" s="609" t="str">
        <f t="shared" si="29"/>
        <v>-</v>
      </c>
      <c r="X74" s="609" t="str">
        <f t="shared" si="30"/>
        <v>-</v>
      </c>
      <c r="Y74" s="609" t="str">
        <f t="shared" si="31"/>
        <v>-</v>
      </c>
      <c r="AD74" s="615">
        <f t="shared" si="42"/>
        <v>46128.745833333334</v>
      </c>
      <c r="AE74" s="73">
        <f t="shared" si="43"/>
        <v>21.954999999999998</v>
      </c>
      <c r="AF74" s="608">
        <f t="shared" si="44"/>
        <v>17</v>
      </c>
      <c r="AG74" s="609">
        <f t="shared" si="38"/>
        <v>21.954999999999998</v>
      </c>
      <c r="AH74" s="609" t="str">
        <f t="shared" si="39"/>
        <v>-</v>
      </c>
      <c r="AI74" s="609" t="str">
        <f t="shared" si="40"/>
        <v>-</v>
      </c>
      <c r="AJ74" s="609" t="str">
        <f t="shared" si="41"/>
        <v>-</v>
      </c>
      <c r="AK74" s="247"/>
      <c r="AM74" s="446">
        <v>46128.74722222222</v>
      </c>
      <c r="AN74" s="447">
        <v>1</v>
      </c>
      <c r="AO74" s="447">
        <v>4</v>
      </c>
      <c r="AP74" s="447" t="s">
        <v>446</v>
      </c>
      <c r="AQ74" s="447">
        <v>180.980581</v>
      </c>
      <c r="AR74" s="447">
        <v>133501</v>
      </c>
      <c r="AS74" s="447">
        <v>111330</v>
      </c>
      <c r="AT74" s="447">
        <v>21.968</v>
      </c>
      <c r="AV74" s="448">
        <v>46128.74722222222</v>
      </c>
      <c r="AW74" s="449">
        <v>1</v>
      </c>
      <c r="AX74" s="450">
        <v>4</v>
      </c>
      <c r="AY74" s="450" t="s">
        <v>446</v>
      </c>
      <c r="AZ74" s="451">
        <v>182</v>
      </c>
      <c r="BB74" s="74" t="str">
        <f t="shared" si="32"/>
        <v>--</v>
      </c>
      <c r="BC74" s="11">
        <f t="shared" si="33"/>
        <v>180.980581</v>
      </c>
      <c r="BD74" s="319">
        <v>91</v>
      </c>
      <c r="BE74" s="74">
        <v>1</v>
      </c>
      <c r="BF74" s="324">
        <f t="shared" si="34"/>
        <v>404.522198</v>
      </c>
      <c r="BH74" s="74" t="str">
        <f t="shared" si="35"/>
        <v>--</v>
      </c>
      <c r="BI74" s="313">
        <f t="shared" si="36"/>
        <v>182</v>
      </c>
      <c r="BJ74" s="319">
        <v>91</v>
      </c>
      <c r="BK74" s="74">
        <v>1</v>
      </c>
      <c r="BL74" s="313">
        <f t="shared" si="37"/>
        <v>406</v>
      </c>
      <c r="BQ74" s="305"/>
      <c r="BR74" s="11"/>
      <c r="BS74" s="11"/>
      <c r="BT74" s="11"/>
      <c r="CA74" s="314"/>
      <c r="CB74" s="311"/>
      <c r="CC74" s="312"/>
      <c r="CD74" s="11"/>
      <c r="CE74" s="11"/>
    </row>
    <row r="75" spans="2:83" x14ac:dyDescent="0.25">
      <c r="B75" s="88">
        <v>46128.743819444448</v>
      </c>
      <c r="C75" s="294">
        <v>849.94</v>
      </c>
      <c r="D75" s="290"/>
      <c r="E75" s="290"/>
      <c r="N75" s="472"/>
      <c r="O75" s="89">
        <v>46128</v>
      </c>
      <c r="P75" s="55">
        <v>0.750462962962963</v>
      </c>
      <c r="Q75" s="87">
        <v>29.5</v>
      </c>
      <c r="R75" s="78" t="s">
        <v>14</v>
      </c>
      <c r="S75" s="87">
        <v>20.75</v>
      </c>
      <c r="T75" s="78" t="s">
        <v>45</v>
      </c>
      <c r="U75" s="608">
        <f t="shared" si="21"/>
        <v>18</v>
      </c>
      <c r="V75" s="609" t="str">
        <f t="shared" si="28"/>
        <v>-</v>
      </c>
      <c r="W75" s="609">
        <f t="shared" si="29"/>
        <v>20.75</v>
      </c>
      <c r="X75" s="609" t="str">
        <f t="shared" si="30"/>
        <v>-</v>
      </c>
      <c r="Y75" s="609" t="str">
        <f t="shared" si="31"/>
        <v>-</v>
      </c>
      <c r="AD75" s="615">
        <f t="shared" si="42"/>
        <v>46128.746527777781</v>
      </c>
      <c r="AE75" s="73">
        <f t="shared" si="43"/>
        <v>21.96</v>
      </c>
      <c r="AF75" s="608">
        <f t="shared" si="44"/>
        <v>17</v>
      </c>
      <c r="AG75" s="609">
        <f t="shared" si="38"/>
        <v>21.96</v>
      </c>
      <c r="AH75" s="609" t="str">
        <f t="shared" si="39"/>
        <v>-</v>
      </c>
      <c r="AI75" s="609" t="str">
        <f t="shared" si="40"/>
        <v>-</v>
      </c>
      <c r="AJ75" s="609" t="str">
        <f t="shared" si="41"/>
        <v>-</v>
      </c>
      <c r="AK75" s="247"/>
      <c r="AM75" s="446">
        <v>46128.74722222222</v>
      </c>
      <c r="AN75" s="447">
        <v>1</v>
      </c>
      <c r="AO75" s="447">
        <v>4</v>
      </c>
      <c r="AP75" s="447" t="s">
        <v>446</v>
      </c>
      <c r="AQ75" s="447">
        <v>180.118548</v>
      </c>
      <c r="AR75" s="447">
        <v>133002</v>
      </c>
      <c r="AS75" s="447">
        <v>111762</v>
      </c>
      <c r="AT75" s="447">
        <v>21.971</v>
      </c>
      <c r="AV75" s="448">
        <v>46128.74722222222</v>
      </c>
      <c r="AW75" s="449">
        <v>1</v>
      </c>
      <c r="AX75" s="450">
        <v>4</v>
      </c>
      <c r="AY75" s="450" t="s">
        <v>446</v>
      </c>
      <c r="AZ75" s="451">
        <v>182</v>
      </c>
      <c r="BB75" s="74" t="str">
        <f t="shared" si="32"/>
        <v>--</v>
      </c>
      <c r="BC75" s="11">
        <f t="shared" si="33"/>
        <v>180.118548</v>
      </c>
      <c r="BD75" s="319">
        <v>92</v>
      </c>
      <c r="BE75" s="74">
        <v>2</v>
      </c>
      <c r="BF75" s="324">
        <f t="shared" si="34"/>
        <v>404.249821</v>
      </c>
      <c r="BH75" s="74" t="str">
        <f t="shared" si="35"/>
        <v>--</v>
      </c>
      <c r="BI75" s="313">
        <f t="shared" si="36"/>
        <v>182</v>
      </c>
      <c r="BJ75" s="319">
        <v>92</v>
      </c>
      <c r="BK75" s="74">
        <v>2</v>
      </c>
      <c r="BL75" s="313">
        <f t="shared" si="37"/>
        <v>405</v>
      </c>
      <c r="BQ75" s="305"/>
      <c r="BR75" s="11"/>
      <c r="BS75" s="11"/>
      <c r="BT75" s="11"/>
      <c r="CA75" s="314"/>
      <c r="CB75" s="311"/>
      <c r="CC75" s="312"/>
      <c r="CD75" s="11"/>
      <c r="CE75" s="11"/>
    </row>
    <row r="76" spans="2:83" x14ac:dyDescent="0.25">
      <c r="B76" s="88">
        <v>46128.74486111111</v>
      </c>
      <c r="C76" s="294">
        <v>849.97</v>
      </c>
      <c r="D76" s="290"/>
      <c r="E76" s="290"/>
      <c r="N76" s="472"/>
      <c r="O76" s="89">
        <v>46128</v>
      </c>
      <c r="P76" s="55">
        <v>0.75115740740740744</v>
      </c>
      <c r="Q76" s="87">
        <v>29.4</v>
      </c>
      <c r="R76" s="78" t="s">
        <v>14</v>
      </c>
      <c r="S76" s="87">
        <v>20.75</v>
      </c>
      <c r="T76" s="78" t="s">
        <v>45</v>
      </c>
      <c r="U76" s="608">
        <f t="shared" si="21"/>
        <v>18</v>
      </c>
      <c r="V76" s="609" t="str">
        <f t="shared" si="28"/>
        <v>-</v>
      </c>
      <c r="W76" s="609">
        <f t="shared" si="29"/>
        <v>20.75</v>
      </c>
      <c r="X76" s="609" t="str">
        <f t="shared" si="30"/>
        <v>-</v>
      </c>
      <c r="Y76" s="609" t="str">
        <f t="shared" si="31"/>
        <v>-</v>
      </c>
      <c r="AD76" s="615">
        <f t="shared" si="42"/>
        <v>46128.746527777781</v>
      </c>
      <c r="AE76" s="73">
        <f t="shared" si="43"/>
        <v>21.965</v>
      </c>
      <c r="AF76" s="608">
        <f t="shared" si="44"/>
        <v>17</v>
      </c>
      <c r="AG76" s="609">
        <f t="shared" si="38"/>
        <v>21.965</v>
      </c>
      <c r="AH76" s="609" t="str">
        <f t="shared" si="39"/>
        <v>-</v>
      </c>
      <c r="AI76" s="609" t="str">
        <f t="shared" si="40"/>
        <v>-</v>
      </c>
      <c r="AJ76" s="609" t="str">
        <f t="shared" si="41"/>
        <v>-</v>
      </c>
      <c r="AK76" s="247"/>
      <c r="AM76" s="446">
        <v>46128.747916666667</v>
      </c>
      <c r="AN76" s="447">
        <v>1</v>
      </c>
      <c r="AO76" s="447">
        <v>4</v>
      </c>
      <c r="AP76" s="447" t="s">
        <v>446</v>
      </c>
      <c r="AQ76" s="447">
        <v>179.69819899999999</v>
      </c>
      <c r="AR76" s="447">
        <v>133520</v>
      </c>
      <c r="AS76" s="447">
        <v>111348</v>
      </c>
      <c r="AT76" s="447">
        <v>21.974</v>
      </c>
      <c r="AV76" s="448">
        <v>46128.747916666667</v>
      </c>
      <c r="AW76" s="449">
        <v>1</v>
      </c>
      <c r="AX76" s="450">
        <v>4</v>
      </c>
      <c r="AY76" s="450" t="s">
        <v>446</v>
      </c>
      <c r="AZ76" s="451">
        <v>181</v>
      </c>
      <c r="BB76" s="74" t="str">
        <f t="shared" si="32"/>
        <v>--</v>
      </c>
      <c r="BC76" s="11">
        <f t="shared" si="33"/>
        <v>179.69819899999999</v>
      </c>
      <c r="BD76" s="319">
        <v>93</v>
      </c>
      <c r="BE76" s="74">
        <v>3</v>
      </c>
      <c r="BF76" s="324">
        <f t="shared" si="34"/>
        <v>403.85279000000003</v>
      </c>
      <c r="BH76" s="74" t="str">
        <f t="shared" si="35"/>
        <v>--</v>
      </c>
      <c r="BI76" s="313">
        <f t="shared" si="36"/>
        <v>181</v>
      </c>
      <c r="BJ76" s="319">
        <v>93</v>
      </c>
      <c r="BK76" s="74">
        <v>3</v>
      </c>
      <c r="BL76" s="313">
        <f t="shared" si="37"/>
        <v>405</v>
      </c>
      <c r="BQ76" s="305"/>
      <c r="BR76" s="11"/>
      <c r="BS76" s="11"/>
      <c r="BT76" s="11"/>
      <c r="CA76" s="314"/>
      <c r="CB76" s="311"/>
      <c r="CC76" s="312"/>
      <c r="CD76" s="11"/>
      <c r="CE76" s="11"/>
    </row>
    <row r="77" spans="2:83" x14ac:dyDescent="0.25">
      <c r="B77" s="88">
        <v>46128.74590277778</v>
      </c>
      <c r="C77" s="294">
        <v>850.04</v>
      </c>
      <c r="D77" s="290"/>
      <c r="E77" s="290"/>
      <c r="N77" s="472"/>
      <c r="O77" s="89">
        <v>46128</v>
      </c>
      <c r="P77" s="55">
        <v>0.75185185185185188</v>
      </c>
      <c r="Q77" s="87">
        <v>29.4</v>
      </c>
      <c r="R77" s="78" t="s">
        <v>14</v>
      </c>
      <c r="S77" s="87">
        <v>20.75</v>
      </c>
      <c r="T77" s="78" t="s">
        <v>45</v>
      </c>
      <c r="U77" s="608">
        <f t="shared" si="21"/>
        <v>18</v>
      </c>
      <c r="V77" s="609" t="str">
        <f t="shared" si="28"/>
        <v>-</v>
      </c>
      <c r="W77" s="609">
        <f t="shared" si="29"/>
        <v>20.75</v>
      </c>
      <c r="X77" s="609" t="str">
        <f t="shared" si="30"/>
        <v>-</v>
      </c>
      <c r="Y77" s="609" t="str">
        <f t="shared" si="31"/>
        <v>-</v>
      </c>
      <c r="AD77" s="615">
        <f t="shared" si="42"/>
        <v>46128.74722222222</v>
      </c>
      <c r="AE77" s="73">
        <f t="shared" si="43"/>
        <v>21.968</v>
      </c>
      <c r="AF77" s="608">
        <f t="shared" si="44"/>
        <v>17</v>
      </c>
      <c r="AG77" s="609">
        <f t="shared" si="38"/>
        <v>21.968</v>
      </c>
      <c r="AH77" s="609" t="str">
        <f t="shared" si="39"/>
        <v>-</v>
      </c>
      <c r="AI77" s="609" t="str">
        <f t="shared" si="40"/>
        <v>-</v>
      </c>
      <c r="AJ77" s="609" t="str">
        <f t="shared" si="41"/>
        <v>-</v>
      </c>
      <c r="AK77" s="247"/>
      <c r="AM77" s="446">
        <v>46128.747916666667</v>
      </c>
      <c r="AN77" s="447">
        <v>1</v>
      </c>
      <c r="AO77" s="447">
        <v>4</v>
      </c>
      <c r="AP77" s="447" t="s">
        <v>446</v>
      </c>
      <c r="AQ77" s="447">
        <v>179.493469</v>
      </c>
      <c r="AR77" s="447">
        <v>133016</v>
      </c>
      <c r="AS77" s="447">
        <v>111773</v>
      </c>
      <c r="AT77" s="447">
        <v>21.975999999999999</v>
      </c>
      <c r="AV77" s="448">
        <v>46128.747916666667</v>
      </c>
      <c r="AW77" s="449">
        <v>1</v>
      </c>
      <c r="AX77" s="450">
        <v>4</v>
      </c>
      <c r="AY77" s="450" t="s">
        <v>446</v>
      </c>
      <c r="AZ77" s="451">
        <v>181</v>
      </c>
      <c r="BB77" s="74" t="str">
        <f t="shared" si="32"/>
        <v>--</v>
      </c>
      <c r="BC77" s="11">
        <f t="shared" si="33"/>
        <v>179.493469</v>
      </c>
      <c r="BD77" s="319">
        <v>94</v>
      </c>
      <c r="BE77" s="74">
        <v>4</v>
      </c>
      <c r="BF77" s="324">
        <f t="shared" si="34"/>
        <v>403.76952499999999</v>
      </c>
      <c r="BH77" s="74" t="str">
        <f t="shared" si="35"/>
        <v>--</v>
      </c>
      <c r="BI77" s="313">
        <f t="shared" si="36"/>
        <v>181</v>
      </c>
      <c r="BJ77" s="319">
        <v>94</v>
      </c>
      <c r="BK77" s="74">
        <v>4</v>
      </c>
      <c r="BL77" s="313">
        <f t="shared" si="37"/>
        <v>405</v>
      </c>
      <c r="BQ77" s="305"/>
      <c r="BR77" s="11"/>
      <c r="BS77" s="11"/>
      <c r="BT77" s="11"/>
      <c r="CA77" s="314"/>
      <c r="CB77" s="311"/>
      <c r="CC77" s="312"/>
      <c r="CD77" s="11"/>
      <c r="CE77" s="11"/>
    </row>
    <row r="78" spans="2:83" x14ac:dyDescent="0.25">
      <c r="B78" s="88">
        <v>46128.746944444443</v>
      </c>
      <c r="C78" s="294">
        <v>850.07</v>
      </c>
      <c r="D78" s="290"/>
      <c r="E78" s="290"/>
      <c r="N78" s="472"/>
      <c r="O78" s="89">
        <v>46128</v>
      </c>
      <c r="P78" s="55">
        <v>0.75254629629629632</v>
      </c>
      <c r="Q78" s="87">
        <v>29.6</v>
      </c>
      <c r="R78" s="78" t="s">
        <v>14</v>
      </c>
      <c r="S78" s="87">
        <v>20.65</v>
      </c>
      <c r="T78" s="78" t="s">
        <v>45</v>
      </c>
      <c r="U78" s="608">
        <f t="shared" si="21"/>
        <v>18</v>
      </c>
      <c r="V78" s="609" t="str">
        <f t="shared" si="28"/>
        <v>-</v>
      </c>
      <c r="W78" s="609">
        <f t="shared" si="29"/>
        <v>20.65</v>
      </c>
      <c r="X78" s="609" t="str">
        <f t="shared" si="30"/>
        <v>-</v>
      </c>
      <c r="Y78" s="609" t="str">
        <f t="shared" si="31"/>
        <v>-</v>
      </c>
      <c r="AD78" s="615">
        <f t="shared" si="42"/>
        <v>46128.74722222222</v>
      </c>
      <c r="AE78" s="73">
        <f t="shared" si="43"/>
        <v>21.971</v>
      </c>
      <c r="AF78" s="608">
        <f t="shared" si="44"/>
        <v>17</v>
      </c>
      <c r="AG78" s="609">
        <f t="shared" si="38"/>
        <v>21.971</v>
      </c>
      <c r="AH78" s="609" t="str">
        <f t="shared" si="39"/>
        <v>-</v>
      </c>
      <c r="AI78" s="609" t="str">
        <f t="shared" si="40"/>
        <v>-</v>
      </c>
      <c r="AJ78" s="609" t="str">
        <f t="shared" si="41"/>
        <v>-</v>
      </c>
      <c r="AK78" s="247"/>
      <c r="AM78" s="446">
        <v>46128.748611111114</v>
      </c>
      <c r="AN78" s="447">
        <v>1</v>
      </c>
      <c r="AO78" s="447">
        <v>4</v>
      </c>
      <c r="AP78" s="447" t="s">
        <v>446</v>
      </c>
      <c r="AQ78" s="447">
        <v>179.323071</v>
      </c>
      <c r="AR78" s="447">
        <v>133526</v>
      </c>
      <c r="AS78" s="447">
        <v>111354</v>
      </c>
      <c r="AT78" s="447">
        <v>21.978999999999999</v>
      </c>
      <c r="AV78" s="448">
        <v>46128.748611111114</v>
      </c>
      <c r="AW78" s="449">
        <v>1</v>
      </c>
      <c r="AX78" s="450">
        <v>4</v>
      </c>
      <c r="AY78" s="450" t="s">
        <v>446</v>
      </c>
      <c r="AZ78" s="451">
        <v>180</v>
      </c>
      <c r="BB78" s="74" t="str">
        <f t="shared" si="32"/>
        <v>--</v>
      </c>
      <c r="BC78" s="11">
        <f t="shared" si="33"/>
        <v>179.323071</v>
      </c>
      <c r="BD78" s="319">
        <v>95</v>
      </c>
      <c r="BE78" s="74">
        <v>5</v>
      </c>
      <c r="BF78" s="324">
        <f t="shared" si="34"/>
        <v>403.71934599999997</v>
      </c>
      <c r="BH78" s="74" t="str">
        <f t="shared" si="35"/>
        <v>--</v>
      </c>
      <c r="BI78" s="313">
        <f t="shared" si="36"/>
        <v>180</v>
      </c>
      <c r="BJ78" s="319">
        <v>95</v>
      </c>
      <c r="BK78" s="74">
        <v>5</v>
      </c>
      <c r="BL78" s="313">
        <f t="shared" si="37"/>
        <v>405</v>
      </c>
      <c r="BQ78" s="305"/>
      <c r="BR78" s="11"/>
      <c r="BS78" s="11"/>
      <c r="BT78" s="11"/>
      <c r="CA78" s="314"/>
      <c r="CB78" s="311"/>
      <c r="CC78" s="312"/>
      <c r="CD78" s="11"/>
      <c r="CE78" s="11"/>
    </row>
    <row r="79" spans="2:83" x14ac:dyDescent="0.25">
      <c r="B79" s="88">
        <v>46128.747986111113</v>
      </c>
      <c r="C79" s="294">
        <v>850.12</v>
      </c>
      <c r="D79" s="290"/>
      <c r="E79" s="290"/>
      <c r="N79" s="472"/>
      <c r="O79" s="89">
        <v>46128</v>
      </c>
      <c r="P79" s="55">
        <v>0.75324074074074077</v>
      </c>
      <c r="Q79" s="87">
        <v>29.6</v>
      </c>
      <c r="R79" s="78" t="s">
        <v>14</v>
      </c>
      <c r="S79" s="87">
        <v>20.6</v>
      </c>
      <c r="T79" s="78" t="s">
        <v>45</v>
      </c>
      <c r="U79" s="608">
        <f t="shared" si="21"/>
        <v>18</v>
      </c>
      <c r="V79" s="609" t="str">
        <f t="shared" si="28"/>
        <v>-</v>
      </c>
      <c r="W79" s="609">
        <f t="shared" si="29"/>
        <v>20.6</v>
      </c>
      <c r="X79" s="609" t="str">
        <f t="shared" si="30"/>
        <v>-</v>
      </c>
      <c r="Y79" s="609" t="str">
        <f t="shared" si="31"/>
        <v>-</v>
      </c>
      <c r="AD79" s="615">
        <f t="shared" si="42"/>
        <v>46128.747916666667</v>
      </c>
      <c r="AE79" s="73">
        <f t="shared" si="43"/>
        <v>21.974</v>
      </c>
      <c r="AF79" s="608">
        <f t="shared" si="44"/>
        <v>17</v>
      </c>
      <c r="AG79" s="609">
        <f t="shared" si="38"/>
        <v>21.974</v>
      </c>
      <c r="AH79" s="609" t="str">
        <f t="shared" si="39"/>
        <v>-</v>
      </c>
      <c r="AI79" s="609" t="str">
        <f t="shared" si="40"/>
        <v>-</v>
      </c>
      <c r="AJ79" s="609" t="str">
        <f t="shared" si="41"/>
        <v>-</v>
      </c>
      <c r="AK79" s="247"/>
      <c r="AM79" s="446">
        <v>46128.749305555553</v>
      </c>
      <c r="AN79" s="447">
        <v>1</v>
      </c>
      <c r="AO79" s="447">
        <v>4</v>
      </c>
      <c r="AP79" s="447">
        <v>0</v>
      </c>
      <c r="AQ79" s="447">
        <v>178.789739</v>
      </c>
      <c r="AR79" s="447">
        <v>133544</v>
      </c>
      <c r="AS79" s="447">
        <v>111370</v>
      </c>
      <c r="AT79" s="447">
        <v>21.981000000000002</v>
      </c>
      <c r="AV79" s="448">
        <v>46128.749305555553</v>
      </c>
      <c r="AW79" s="449">
        <v>1</v>
      </c>
      <c r="AX79" s="450">
        <v>4</v>
      </c>
      <c r="AY79" s="450">
        <v>0</v>
      </c>
      <c r="AZ79" s="451">
        <v>180</v>
      </c>
      <c r="BB79" s="74">
        <f t="shared" si="32"/>
        <v>40</v>
      </c>
      <c r="BC79" s="11">
        <f t="shared" si="33"/>
        <v>178.789739</v>
      </c>
      <c r="BD79" s="319">
        <v>96</v>
      </c>
      <c r="BE79" s="74">
        <v>6</v>
      </c>
      <c r="BF79" s="324">
        <f t="shared" si="34"/>
        <v>403.44413200000002</v>
      </c>
      <c r="BH79" s="74">
        <f t="shared" si="35"/>
        <v>40</v>
      </c>
      <c r="BI79" s="313">
        <f t="shared" si="36"/>
        <v>180</v>
      </c>
      <c r="BJ79" s="319">
        <v>96</v>
      </c>
      <c r="BK79" s="74">
        <v>6</v>
      </c>
      <c r="BL79" s="313">
        <f t="shared" si="37"/>
        <v>405</v>
      </c>
      <c r="BQ79" s="305"/>
      <c r="BR79" s="11"/>
      <c r="BS79" s="11"/>
      <c r="BT79" s="11"/>
      <c r="CA79" s="314"/>
      <c r="CB79" s="311"/>
      <c r="CC79" s="312"/>
      <c r="CD79" s="11"/>
      <c r="CE79" s="11"/>
    </row>
    <row r="80" spans="2:83" x14ac:dyDescent="0.25">
      <c r="B80" s="88">
        <v>46128.749027777776</v>
      </c>
      <c r="C80" s="294">
        <v>850.15</v>
      </c>
      <c r="D80" s="290"/>
      <c r="E80" s="290"/>
      <c r="N80" s="472"/>
      <c r="O80" s="89">
        <v>46128</v>
      </c>
      <c r="P80" s="55">
        <v>0.75393518518518521</v>
      </c>
      <c r="Q80" s="87">
        <v>29.5</v>
      </c>
      <c r="R80" s="78" t="s">
        <v>14</v>
      </c>
      <c r="S80" s="87">
        <v>20.65</v>
      </c>
      <c r="T80" s="78" t="s">
        <v>45</v>
      </c>
      <c r="U80" s="608">
        <f t="shared" si="21"/>
        <v>18</v>
      </c>
      <c r="V80" s="609" t="str">
        <f t="shared" si="28"/>
        <v>-</v>
      </c>
      <c r="W80" s="609">
        <f t="shared" si="29"/>
        <v>20.65</v>
      </c>
      <c r="X80" s="609" t="str">
        <f t="shared" si="30"/>
        <v>-</v>
      </c>
      <c r="Y80" s="609" t="str">
        <f t="shared" si="31"/>
        <v>-</v>
      </c>
      <c r="AD80" s="615">
        <f t="shared" si="42"/>
        <v>46128.747916666667</v>
      </c>
      <c r="AE80" s="73">
        <f t="shared" si="43"/>
        <v>21.975999999999999</v>
      </c>
      <c r="AF80" s="608">
        <f t="shared" si="44"/>
        <v>17</v>
      </c>
      <c r="AG80" s="609">
        <f t="shared" si="38"/>
        <v>21.975999999999999</v>
      </c>
      <c r="AH80" s="609" t="str">
        <f t="shared" si="39"/>
        <v>-</v>
      </c>
      <c r="AI80" s="609" t="str">
        <f t="shared" si="40"/>
        <v>-</v>
      </c>
      <c r="AJ80" s="609" t="str">
        <f t="shared" si="41"/>
        <v>-</v>
      </c>
      <c r="AK80" s="247"/>
      <c r="AM80" s="446">
        <v>46128.749305555553</v>
      </c>
      <c r="AN80" s="447">
        <v>1</v>
      </c>
      <c r="AO80" s="447">
        <v>4</v>
      </c>
      <c r="AP80" s="447">
        <v>1</v>
      </c>
      <c r="AQ80" s="447">
        <v>178.60283000000001</v>
      </c>
      <c r="AR80" s="447">
        <v>133046</v>
      </c>
      <c r="AS80" s="447">
        <v>111796</v>
      </c>
      <c r="AT80" s="447">
        <v>21.981000000000002</v>
      </c>
      <c r="AV80" s="448">
        <v>46128.749305555553</v>
      </c>
      <c r="AW80" s="449">
        <v>1</v>
      </c>
      <c r="AX80" s="450">
        <v>4</v>
      </c>
      <c r="AY80" s="450">
        <v>1</v>
      </c>
      <c r="AZ80" s="451">
        <v>179</v>
      </c>
      <c r="BB80" s="74">
        <f t="shared" si="32"/>
        <v>41</v>
      </c>
      <c r="BC80" s="11">
        <f t="shared" si="33"/>
        <v>178.60283000000001</v>
      </c>
      <c r="BD80" s="319">
        <v>97</v>
      </c>
      <c r="BE80" s="74">
        <v>7</v>
      </c>
      <c r="BF80" s="324">
        <f t="shared" si="34"/>
        <v>403.14356099999998</v>
      </c>
      <c r="BH80" s="74">
        <f t="shared" si="35"/>
        <v>41</v>
      </c>
      <c r="BI80" s="313">
        <f t="shared" si="36"/>
        <v>179</v>
      </c>
      <c r="BJ80" s="319">
        <v>97</v>
      </c>
      <c r="BK80" s="74">
        <v>7</v>
      </c>
      <c r="BL80" s="313">
        <f t="shared" si="37"/>
        <v>405</v>
      </c>
      <c r="BQ80" s="305"/>
      <c r="BR80" s="11"/>
      <c r="BS80" s="11"/>
      <c r="BT80" s="11"/>
      <c r="CA80" s="314"/>
      <c r="CB80" s="311"/>
      <c r="CC80" s="312"/>
      <c r="CD80" s="11"/>
      <c r="CE80" s="11"/>
    </row>
    <row r="81" spans="2:83" x14ac:dyDescent="0.25">
      <c r="B81" s="88">
        <v>46128.750069444446</v>
      </c>
      <c r="C81" s="294">
        <v>850.19</v>
      </c>
      <c r="D81" s="290"/>
      <c r="E81" s="290"/>
      <c r="N81" s="472"/>
      <c r="O81" s="89">
        <v>46128</v>
      </c>
      <c r="P81" s="55">
        <v>0.75462962962962965</v>
      </c>
      <c r="Q81" s="87">
        <v>29.4</v>
      </c>
      <c r="R81" s="78" t="s">
        <v>14</v>
      </c>
      <c r="S81" s="87">
        <v>20.6</v>
      </c>
      <c r="T81" s="78" t="s">
        <v>45</v>
      </c>
      <c r="U81" s="608">
        <f t="shared" si="21"/>
        <v>18</v>
      </c>
      <c r="V81" s="609" t="str">
        <f t="shared" si="28"/>
        <v>-</v>
      </c>
      <c r="W81" s="609">
        <f t="shared" si="29"/>
        <v>20.6</v>
      </c>
      <c r="X81" s="609" t="str">
        <f t="shared" si="30"/>
        <v>-</v>
      </c>
      <c r="Y81" s="609" t="str">
        <f t="shared" si="31"/>
        <v>-</v>
      </c>
      <c r="AD81" s="615">
        <f t="shared" si="42"/>
        <v>46128.748611111114</v>
      </c>
      <c r="AE81" s="73">
        <f t="shared" si="43"/>
        <v>21.978999999999999</v>
      </c>
      <c r="AF81" s="608">
        <f t="shared" si="44"/>
        <v>17</v>
      </c>
      <c r="AG81" s="609">
        <f t="shared" si="38"/>
        <v>21.978999999999999</v>
      </c>
      <c r="AH81" s="609" t="str">
        <f t="shared" si="39"/>
        <v>-</v>
      </c>
      <c r="AI81" s="609" t="str">
        <f t="shared" si="40"/>
        <v>-</v>
      </c>
      <c r="AJ81" s="609" t="str">
        <f t="shared" si="41"/>
        <v>-</v>
      </c>
      <c r="AK81" s="247"/>
      <c r="AM81" s="446">
        <v>46128.75</v>
      </c>
      <c r="AN81" s="447">
        <v>1</v>
      </c>
      <c r="AO81" s="447">
        <v>4</v>
      </c>
      <c r="AP81" s="447">
        <v>2</v>
      </c>
      <c r="AQ81" s="447">
        <v>178.74297200000001</v>
      </c>
      <c r="AR81" s="447">
        <v>133553</v>
      </c>
      <c r="AS81" s="447">
        <v>111377</v>
      </c>
      <c r="AT81" s="447">
        <v>21.98</v>
      </c>
      <c r="AV81" s="448">
        <v>46128.75</v>
      </c>
      <c r="AW81" s="449">
        <v>1</v>
      </c>
      <c r="AX81" s="450">
        <v>4</v>
      </c>
      <c r="AY81" s="450">
        <v>2</v>
      </c>
      <c r="AZ81" s="451">
        <v>179</v>
      </c>
      <c r="BB81" s="74">
        <f t="shared" si="32"/>
        <v>42</v>
      </c>
      <c r="BC81" s="11">
        <f t="shared" si="33"/>
        <v>178.74297200000001</v>
      </c>
      <c r="BD81" s="319">
        <v>98</v>
      </c>
      <c r="BE81" s="74">
        <v>8</v>
      </c>
      <c r="BF81" s="324">
        <f t="shared" si="34"/>
        <v>403.29225700000001</v>
      </c>
      <c r="BH81" s="74">
        <f t="shared" si="35"/>
        <v>42</v>
      </c>
      <c r="BI81" s="313">
        <f t="shared" si="36"/>
        <v>179</v>
      </c>
      <c r="BJ81" s="319">
        <v>98</v>
      </c>
      <c r="BK81" s="74">
        <v>8</v>
      </c>
      <c r="BL81" s="313">
        <f t="shared" si="37"/>
        <v>405</v>
      </c>
      <c r="BQ81" s="305"/>
      <c r="BR81" s="11"/>
      <c r="BS81" s="11"/>
      <c r="BT81" s="11"/>
      <c r="CA81" s="314"/>
      <c r="CB81" s="311"/>
      <c r="CC81" s="312"/>
      <c r="CD81" s="11"/>
      <c r="CE81" s="11"/>
    </row>
    <row r="82" spans="2:83" x14ac:dyDescent="0.25">
      <c r="B82" s="88">
        <v>46128.751111111109</v>
      </c>
      <c r="C82" s="294">
        <v>850.22</v>
      </c>
      <c r="D82" s="290"/>
      <c r="E82" s="290"/>
      <c r="N82" s="472"/>
      <c r="O82" s="89">
        <v>46128</v>
      </c>
      <c r="P82" s="55">
        <v>0.75532407407407409</v>
      </c>
      <c r="Q82" s="87">
        <v>29.4</v>
      </c>
      <c r="R82" s="78" t="s">
        <v>14</v>
      </c>
      <c r="S82" s="87">
        <v>20.65</v>
      </c>
      <c r="T82" s="78" t="s">
        <v>45</v>
      </c>
      <c r="U82" s="608">
        <f t="shared" si="21"/>
        <v>18</v>
      </c>
      <c r="V82" s="609" t="str">
        <f t="shared" si="28"/>
        <v>-</v>
      </c>
      <c r="W82" s="609">
        <f t="shared" si="29"/>
        <v>20.65</v>
      </c>
      <c r="X82" s="609" t="str">
        <f t="shared" si="30"/>
        <v>-</v>
      </c>
      <c r="Y82" s="609" t="str">
        <f t="shared" si="31"/>
        <v>-</v>
      </c>
      <c r="AD82" s="615">
        <f t="shared" si="42"/>
        <v>46128.749305555553</v>
      </c>
      <c r="AE82" s="73">
        <f t="shared" si="43"/>
        <v>21.981000000000002</v>
      </c>
      <c r="AF82" s="608">
        <f t="shared" si="44"/>
        <v>17</v>
      </c>
      <c r="AG82" s="609">
        <f t="shared" si="38"/>
        <v>21.981000000000002</v>
      </c>
      <c r="AH82" s="609" t="str">
        <f t="shared" si="39"/>
        <v>-</v>
      </c>
      <c r="AI82" s="609" t="str">
        <f t="shared" si="40"/>
        <v>-</v>
      </c>
      <c r="AJ82" s="609" t="str">
        <f t="shared" si="41"/>
        <v>-</v>
      </c>
      <c r="AK82" s="247"/>
      <c r="AM82" s="446">
        <v>46128.750694444447</v>
      </c>
      <c r="AN82" s="447">
        <v>1</v>
      </c>
      <c r="AO82" s="447">
        <v>4</v>
      </c>
      <c r="AP82" s="447">
        <v>3</v>
      </c>
      <c r="AQ82" s="447">
        <v>178.511371</v>
      </c>
      <c r="AR82" s="447">
        <v>133059</v>
      </c>
      <c r="AS82" s="447">
        <v>111806</v>
      </c>
      <c r="AT82" s="447">
        <v>21.978000000000002</v>
      </c>
      <c r="AV82" s="448">
        <v>46128.750694444447</v>
      </c>
      <c r="AW82" s="449">
        <v>1</v>
      </c>
      <c r="AX82" s="450">
        <v>4</v>
      </c>
      <c r="AY82" s="450">
        <v>3</v>
      </c>
      <c r="AZ82" s="451">
        <v>179</v>
      </c>
      <c r="BB82" s="74">
        <f t="shared" si="32"/>
        <v>43</v>
      </c>
      <c r="BC82" s="11">
        <f t="shared" si="33"/>
        <v>178.511371</v>
      </c>
      <c r="BD82" s="319">
        <v>101</v>
      </c>
      <c r="BE82" s="74">
        <v>1</v>
      </c>
      <c r="BF82" s="324">
        <f t="shared" si="34"/>
        <v>448.41186599999997</v>
      </c>
      <c r="BH82" s="74">
        <f t="shared" si="35"/>
        <v>43</v>
      </c>
      <c r="BI82" s="313">
        <f t="shared" si="36"/>
        <v>179</v>
      </c>
      <c r="BJ82" s="319">
        <v>101</v>
      </c>
      <c r="BK82" s="74">
        <v>1</v>
      </c>
      <c r="BL82" s="313">
        <f t="shared" si="37"/>
        <v>451</v>
      </c>
      <c r="BQ82" s="305"/>
      <c r="BR82" s="11"/>
      <c r="BS82" s="11"/>
      <c r="BT82" s="11"/>
      <c r="CA82" s="314"/>
      <c r="CB82" s="311"/>
      <c r="CC82" s="312"/>
      <c r="CD82" s="11"/>
      <c r="CE82" s="11"/>
    </row>
    <row r="83" spans="2:83" x14ac:dyDescent="0.25">
      <c r="B83" s="88">
        <v>46128.752152777779</v>
      </c>
      <c r="C83" s="294">
        <v>850.24</v>
      </c>
      <c r="D83" s="290"/>
      <c r="E83" s="290"/>
      <c r="N83" s="472"/>
      <c r="O83" s="89">
        <v>46128</v>
      </c>
      <c r="P83" s="55">
        <v>0.75601851851851853</v>
      </c>
      <c r="Q83" s="87">
        <v>29.6</v>
      </c>
      <c r="R83" s="78" t="s">
        <v>14</v>
      </c>
      <c r="S83" s="87">
        <v>20.8</v>
      </c>
      <c r="T83" s="78" t="s">
        <v>45</v>
      </c>
      <c r="U83" s="608">
        <f t="shared" si="21"/>
        <v>18</v>
      </c>
      <c r="V83" s="609" t="str">
        <f t="shared" si="28"/>
        <v>-</v>
      </c>
      <c r="W83" s="609">
        <f t="shared" si="29"/>
        <v>20.8</v>
      </c>
      <c r="X83" s="609" t="str">
        <f t="shared" si="30"/>
        <v>-</v>
      </c>
      <c r="Y83" s="609" t="str">
        <f t="shared" si="31"/>
        <v>-</v>
      </c>
      <c r="AD83" s="615">
        <f t="shared" si="42"/>
        <v>46128.749305555553</v>
      </c>
      <c r="AE83" s="73">
        <f t="shared" si="43"/>
        <v>21.981000000000002</v>
      </c>
      <c r="AF83" s="608">
        <f t="shared" si="44"/>
        <v>17</v>
      </c>
      <c r="AG83" s="609">
        <f t="shared" si="38"/>
        <v>21.981000000000002</v>
      </c>
      <c r="AH83" s="609" t="str">
        <f t="shared" si="39"/>
        <v>-</v>
      </c>
      <c r="AI83" s="609" t="str">
        <f t="shared" si="40"/>
        <v>-</v>
      </c>
      <c r="AJ83" s="609" t="str">
        <f t="shared" si="41"/>
        <v>-</v>
      </c>
      <c r="AK83" s="247"/>
      <c r="AM83" s="446">
        <v>46128.750694444447</v>
      </c>
      <c r="AN83" s="447">
        <v>1</v>
      </c>
      <c r="AO83" s="447">
        <v>4</v>
      </c>
      <c r="AP83" s="447">
        <v>4</v>
      </c>
      <c r="AQ83" s="447">
        <v>178.29163199999999</v>
      </c>
      <c r="AR83" s="447">
        <v>133572</v>
      </c>
      <c r="AS83" s="447">
        <v>111394</v>
      </c>
      <c r="AT83" s="447">
        <v>21.977</v>
      </c>
      <c r="AV83" s="448">
        <v>46128.750694444447</v>
      </c>
      <c r="AW83" s="449">
        <v>1</v>
      </c>
      <c r="AX83" s="450">
        <v>4</v>
      </c>
      <c r="AY83" s="450">
        <v>4</v>
      </c>
      <c r="AZ83" s="451">
        <v>179</v>
      </c>
      <c r="BB83" s="74">
        <f t="shared" si="32"/>
        <v>44</v>
      </c>
      <c r="BC83" s="11">
        <f t="shared" si="33"/>
        <v>178.29163199999999</v>
      </c>
      <c r="BD83" s="319">
        <v>102</v>
      </c>
      <c r="BE83" s="74">
        <v>2</v>
      </c>
      <c r="BF83" s="324">
        <f t="shared" si="34"/>
        <v>448.56506000000002</v>
      </c>
      <c r="BH83" s="74">
        <f t="shared" si="35"/>
        <v>44</v>
      </c>
      <c r="BI83" s="313">
        <f t="shared" si="36"/>
        <v>179</v>
      </c>
      <c r="BJ83" s="319">
        <v>102</v>
      </c>
      <c r="BK83" s="74">
        <v>2</v>
      </c>
      <c r="BL83" s="313">
        <f t="shared" si="37"/>
        <v>451</v>
      </c>
      <c r="BQ83" s="305"/>
      <c r="BR83" s="11"/>
      <c r="BS83" s="11"/>
      <c r="BT83" s="11"/>
      <c r="CA83" s="314"/>
      <c r="CB83" s="311"/>
      <c r="CC83" s="312"/>
      <c r="CD83" s="11"/>
      <c r="CE83" s="11"/>
    </row>
    <row r="84" spans="2:83" x14ac:dyDescent="0.25">
      <c r="B84" s="88">
        <v>46128.753194444442</v>
      </c>
      <c r="C84" s="294">
        <v>850.28</v>
      </c>
      <c r="D84" s="290"/>
      <c r="E84" s="290"/>
      <c r="N84" s="472"/>
      <c r="O84" s="89">
        <v>46128</v>
      </c>
      <c r="P84" s="55">
        <v>0.75671296296296298</v>
      </c>
      <c r="Q84" s="87">
        <v>29.9</v>
      </c>
      <c r="R84" s="78" t="s">
        <v>14</v>
      </c>
      <c r="S84" s="87">
        <v>20.9</v>
      </c>
      <c r="T84" s="78" t="s">
        <v>45</v>
      </c>
      <c r="U84" s="608">
        <f t="shared" si="21"/>
        <v>18</v>
      </c>
      <c r="V84" s="609" t="str">
        <f t="shared" si="28"/>
        <v>-</v>
      </c>
      <c r="W84" s="609">
        <f t="shared" si="29"/>
        <v>20.9</v>
      </c>
      <c r="X84" s="609" t="str">
        <f t="shared" si="30"/>
        <v>-</v>
      </c>
      <c r="Y84" s="609" t="str">
        <f t="shared" si="31"/>
        <v>-</v>
      </c>
      <c r="AD84" s="615">
        <f t="shared" si="42"/>
        <v>46128.75</v>
      </c>
      <c r="AE84" s="73">
        <f t="shared" si="43"/>
        <v>21.98</v>
      </c>
      <c r="AF84" s="608">
        <f t="shared" si="44"/>
        <v>18</v>
      </c>
      <c r="AG84" s="609" t="str">
        <f t="shared" si="38"/>
        <v>-</v>
      </c>
      <c r="AH84" s="609">
        <f t="shared" si="39"/>
        <v>21.98</v>
      </c>
      <c r="AI84" s="609" t="str">
        <f t="shared" si="40"/>
        <v>-</v>
      </c>
      <c r="AJ84" s="609" t="str">
        <f t="shared" si="41"/>
        <v>-</v>
      </c>
      <c r="AK84" s="247"/>
      <c r="AM84" s="446">
        <v>46128.751388888886</v>
      </c>
      <c r="AN84" s="447">
        <v>1</v>
      </c>
      <c r="AO84" s="447">
        <v>4</v>
      </c>
      <c r="AP84" s="447">
        <v>5</v>
      </c>
      <c r="AQ84" s="447">
        <v>177.937083</v>
      </c>
      <c r="AR84" s="447">
        <v>133081</v>
      </c>
      <c r="AS84" s="447">
        <v>111823</v>
      </c>
      <c r="AT84" s="447">
        <v>21.975000000000001</v>
      </c>
      <c r="AV84" s="448">
        <v>46128.751388888886</v>
      </c>
      <c r="AW84" s="449">
        <v>1</v>
      </c>
      <c r="AX84" s="450">
        <v>4</v>
      </c>
      <c r="AY84" s="450">
        <v>5</v>
      </c>
      <c r="AZ84" s="451">
        <v>179</v>
      </c>
      <c r="BB84" s="74">
        <f t="shared" si="32"/>
        <v>45</v>
      </c>
      <c r="BC84" s="11">
        <f t="shared" si="33"/>
        <v>177.937083</v>
      </c>
      <c r="BD84" s="319">
        <v>103</v>
      </c>
      <c r="BE84" s="74">
        <v>3</v>
      </c>
      <c r="BF84" s="324">
        <f t="shared" si="34"/>
        <v>448.63645100000002</v>
      </c>
      <c r="BH84" s="74">
        <f t="shared" si="35"/>
        <v>45</v>
      </c>
      <c r="BI84" s="313">
        <f t="shared" si="36"/>
        <v>179</v>
      </c>
      <c r="BJ84" s="319">
        <v>103</v>
      </c>
      <c r="BK84" s="74">
        <v>3</v>
      </c>
      <c r="BL84" s="313">
        <f t="shared" si="37"/>
        <v>450</v>
      </c>
      <c r="BQ84" s="305"/>
      <c r="BR84" s="11"/>
      <c r="BS84" s="11"/>
      <c r="BT84" s="11"/>
      <c r="CA84" s="314"/>
      <c r="CB84" s="311"/>
      <c r="CC84" s="312"/>
      <c r="CD84" s="11"/>
      <c r="CE84" s="11"/>
    </row>
    <row r="85" spans="2:83" x14ac:dyDescent="0.25">
      <c r="B85" s="88">
        <v>46128.754236111112</v>
      </c>
      <c r="C85" s="294">
        <v>850.32</v>
      </c>
      <c r="D85" s="290"/>
      <c r="E85" s="290"/>
      <c r="N85" s="472"/>
      <c r="O85" s="89">
        <v>46128</v>
      </c>
      <c r="P85" s="55">
        <v>0.75740740740740742</v>
      </c>
      <c r="Q85" s="87">
        <v>30</v>
      </c>
      <c r="R85" s="78" t="s">
        <v>14</v>
      </c>
      <c r="S85" s="87">
        <v>21.05</v>
      </c>
      <c r="T85" s="78" t="s">
        <v>45</v>
      </c>
      <c r="U85" s="608">
        <f t="shared" si="21"/>
        <v>18</v>
      </c>
      <c r="V85" s="609" t="str">
        <f t="shared" si="28"/>
        <v>-</v>
      </c>
      <c r="W85" s="609">
        <f t="shared" si="29"/>
        <v>21.05</v>
      </c>
      <c r="X85" s="609" t="str">
        <f t="shared" si="30"/>
        <v>-</v>
      </c>
      <c r="Y85" s="609" t="str">
        <f t="shared" si="31"/>
        <v>-</v>
      </c>
      <c r="AD85" s="615">
        <f t="shared" si="42"/>
        <v>46128.750694444447</v>
      </c>
      <c r="AE85" s="73">
        <f t="shared" si="43"/>
        <v>21.978000000000002</v>
      </c>
      <c r="AF85" s="608">
        <f t="shared" si="44"/>
        <v>18</v>
      </c>
      <c r="AG85" s="609" t="str">
        <f t="shared" si="38"/>
        <v>-</v>
      </c>
      <c r="AH85" s="609">
        <f t="shared" si="39"/>
        <v>21.978000000000002</v>
      </c>
      <c r="AI85" s="609" t="str">
        <f t="shared" si="40"/>
        <v>-</v>
      </c>
      <c r="AJ85" s="609" t="str">
        <f t="shared" si="41"/>
        <v>-</v>
      </c>
      <c r="AK85" s="247"/>
      <c r="AM85" s="446">
        <v>46128.751388888886</v>
      </c>
      <c r="AN85" s="447">
        <v>1</v>
      </c>
      <c r="AO85" s="447">
        <v>4</v>
      </c>
      <c r="AP85" s="447">
        <v>6</v>
      </c>
      <c r="AQ85" s="447">
        <v>178.04364799999999</v>
      </c>
      <c r="AR85" s="447">
        <v>133570</v>
      </c>
      <c r="AS85" s="447">
        <v>111392</v>
      </c>
      <c r="AT85" s="447">
        <v>21.972000000000001</v>
      </c>
      <c r="AV85" s="448">
        <v>46128.751388888886</v>
      </c>
      <c r="AW85" s="449">
        <v>1</v>
      </c>
      <c r="AX85" s="450">
        <v>4</v>
      </c>
      <c r="AY85" s="450">
        <v>6</v>
      </c>
      <c r="AZ85" s="451">
        <v>179</v>
      </c>
      <c r="BB85" s="74">
        <f t="shared" si="32"/>
        <v>46</v>
      </c>
      <c r="BC85" s="11">
        <f t="shared" si="33"/>
        <v>178.04364799999999</v>
      </c>
      <c r="BD85" s="319">
        <v>104</v>
      </c>
      <c r="BE85" s="74">
        <v>4</v>
      </c>
      <c r="BF85" s="324">
        <f t="shared" si="34"/>
        <v>448.69455299999998</v>
      </c>
      <c r="BH85" s="74">
        <f t="shared" si="35"/>
        <v>46</v>
      </c>
      <c r="BI85" s="313">
        <f t="shared" si="36"/>
        <v>179</v>
      </c>
      <c r="BJ85" s="319">
        <v>104</v>
      </c>
      <c r="BK85" s="74">
        <v>4</v>
      </c>
      <c r="BL85" s="313">
        <f t="shared" si="37"/>
        <v>450</v>
      </c>
      <c r="BQ85" s="305"/>
      <c r="BR85" s="11"/>
      <c r="BS85" s="11"/>
      <c r="BT85" s="11"/>
      <c r="CA85" s="314"/>
      <c r="CB85" s="311"/>
      <c r="CC85" s="312"/>
      <c r="CD85" s="11"/>
      <c r="CE85" s="11"/>
    </row>
    <row r="86" spans="2:83" x14ac:dyDescent="0.25">
      <c r="B86" s="88">
        <v>46128.755277777775</v>
      </c>
      <c r="C86" s="294">
        <v>850.33</v>
      </c>
      <c r="D86" s="290"/>
      <c r="E86" s="290"/>
      <c r="N86" s="472"/>
      <c r="O86" s="89">
        <v>46128</v>
      </c>
      <c r="P86" s="55">
        <v>0.75810185185185186</v>
      </c>
      <c r="Q86" s="87">
        <v>30.2</v>
      </c>
      <c r="R86" s="78" t="s">
        <v>14</v>
      </c>
      <c r="S86" s="87">
        <v>21.15</v>
      </c>
      <c r="T86" s="78" t="s">
        <v>45</v>
      </c>
      <c r="U86" s="608">
        <f t="shared" si="21"/>
        <v>18</v>
      </c>
      <c r="V86" s="609" t="str">
        <f t="shared" si="28"/>
        <v>-</v>
      </c>
      <c r="W86" s="609">
        <f t="shared" si="29"/>
        <v>21.15</v>
      </c>
      <c r="X86" s="609" t="str">
        <f t="shared" si="30"/>
        <v>-</v>
      </c>
      <c r="Y86" s="609" t="str">
        <f t="shared" si="31"/>
        <v>-</v>
      </c>
      <c r="AD86" s="615">
        <f t="shared" si="42"/>
        <v>46128.750694444447</v>
      </c>
      <c r="AE86" s="73">
        <f t="shared" si="43"/>
        <v>21.977</v>
      </c>
      <c r="AF86" s="608">
        <f t="shared" si="44"/>
        <v>18</v>
      </c>
      <c r="AG86" s="609" t="str">
        <f t="shared" si="38"/>
        <v>-</v>
      </c>
      <c r="AH86" s="609">
        <f t="shared" si="39"/>
        <v>21.977</v>
      </c>
      <c r="AI86" s="609" t="str">
        <f t="shared" si="40"/>
        <v>-</v>
      </c>
      <c r="AJ86" s="609" t="str">
        <f t="shared" si="41"/>
        <v>-</v>
      </c>
      <c r="AK86" s="247"/>
      <c r="AM86" s="446">
        <v>46128.752083333333</v>
      </c>
      <c r="AN86" s="447">
        <v>1</v>
      </c>
      <c r="AO86" s="447">
        <v>4</v>
      </c>
      <c r="AP86" s="447">
        <v>7</v>
      </c>
      <c r="AQ86" s="447">
        <v>177.78164599999999</v>
      </c>
      <c r="AR86" s="447">
        <v>133087</v>
      </c>
      <c r="AS86" s="447">
        <v>111827</v>
      </c>
      <c r="AT86" s="447">
        <v>21.968</v>
      </c>
      <c r="AV86" s="448">
        <v>46128.752083333333</v>
      </c>
      <c r="AW86" s="449">
        <v>1</v>
      </c>
      <c r="AX86" s="450">
        <v>4</v>
      </c>
      <c r="AY86" s="450">
        <v>7</v>
      </c>
      <c r="AZ86" s="451">
        <v>179</v>
      </c>
      <c r="BB86" s="74">
        <f t="shared" si="32"/>
        <v>47</v>
      </c>
      <c r="BC86" s="11">
        <f t="shared" si="33"/>
        <v>177.78164599999999</v>
      </c>
      <c r="BD86" s="319">
        <v>105</v>
      </c>
      <c r="BE86" s="74">
        <v>5</v>
      </c>
      <c r="BF86" s="324">
        <f t="shared" si="34"/>
        <v>448.26107500000001</v>
      </c>
      <c r="BH86" s="74">
        <f t="shared" si="35"/>
        <v>47</v>
      </c>
      <c r="BI86" s="313">
        <f t="shared" si="36"/>
        <v>179</v>
      </c>
      <c r="BJ86" s="319">
        <v>105</v>
      </c>
      <c r="BK86" s="74">
        <v>5</v>
      </c>
      <c r="BL86" s="313">
        <f t="shared" si="37"/>
        <v>449</v>
      </c>
      <c r="BQ86" s="305"/>
      <c r="BR86" s="11"/>
      <c r="BS86" s="11"/>
      <c r="BT86" s="11"/>
      <c r="CA86" s="314"/>
      <c r="CB86" s="311"/>
      <c r="CC86" s="312"/>
      <c r="CD86" s="11"/>
      <c r="CE86" s="11"/>
    </row>
    <row r="87" spans="2:83" x14ac:dyDescent="0.25">
      <c r="B87" s="88">
        <v>46128.756319444445</v>
      </c>
      <c r="C87" s="294">
        <v>850.38</v>
      </c>
      <c r="D87" s="290"/>
      <c r="E87" s="290"/>
      <c r="N87" s="472"/>
      <c r="O87" s="89">
        <v>46128</v>
      </c>
      <c r="P87" s="55">
        <v>0.7587962962962963</v>
      </c>
      <c r="Q87" s="87">
        <v>31.3</v>
      </c>
      <c r="R87" s="78" t="s">
        <v>14</v>
      </c>
      <c r="S87" s="87">
        <v>21.2</v>
      </c>
      <c r="T87" s="78" t="s">
        <v>45</v>
      </c>
      <c r="U87" s="608">
        <f t="shared" si="21"/>
        <v>18</v>
      </c>
      <c r="V87" s="609" t="str">
        <f t="shared" si="28"/>
        <v>-</v>
      </c>
      <c r="W87" s="609">
        <f t="shared" si="29"/>
        <v>21.2</v>
      </c>
      <c r="X87" s="609" t="str">
        <f t="shared" si="30"/>
        <v>-</v>
      </c>
      <c r="Y87" s="609" t="str">
        <f t="shared" si="31"/>
        <v>-</v>
      </c>
      <c r="AD87" s="615">
        <f t="shared" si="42"/>
        <v>46128.751388888886</v>
      </c>
      <c r="AE87" s="73">
        <f t="shared" si="43"/>
        <v>21.975000000000001</v>
      </c>
      <c r="AF87" s="608">
        <f t="shared" si="44"/>
        <v>18</v>
      </c>
      <c r="AG87" s="609" t="str">
        <f t="shared" si="38"/>
        <v>-</v>
      </c>
      <c r="AH87" s="609">
        <f t="shared" si="39"/>
        <v>21.975000000000001</v>
      </c>
      <c r="AI87" s="609" t="str">
        <f t="shared" si="40"/>
        <v>-</v>
      </c>
      <c r="AJ87" s="609" t="str">
        <f t="shared" si="41"/>
        <v>-</v>
      </c>
      <c r="AK87" s="247"/>
      <c r="AM87" s="446">
        <v>46128.752083333333</v>
      </c>
      <c r="AN87" s="447">
        <v>1</v>
      </c>
      <c r="AO87" s="447">
        <v>4</v>
      </c>
      <c r="AP87" s="447">
        <v>8</v>
      </c>
      <c r="AQ87" s="447">
        <v>177.78132400000001</v>
      </c>
      <c r="AR87" s="447">
        <v>133589</v>
      </c>
      <c r="AS87" s="447">
        <v>111408</v>
      </c>
      <c r="AT87" s="447">
        <v>21.965</v>
      </c>
      <c r="AV87" s="448">
        <v>46128.752083333333</v>
      </c>
      <c r="AW87" s="449">
        <v>1</v>
      </c>
      <c r="AX87" s="450">
        <v>4</v>
      </c>
      <c r="AY87" s="450">
        <v>8</v>
      </c>
      <c r="AZ87" s="451">
        <v>178</v>
      </c>
      <c r="BB87" s="74">
        <f t="shared" si="32"/>
        <v>48</v>
      </c>
      <c r="BC87" s="11">
        <f t="shared" si="33"/>
        <v>177.78132400000001</v>
      </c>
      <c r="BD87" s="319">
        <v>106</v>
      </c>
      <c r="BE87" s="74">
        <v>6</v>
      </c>
      <c r="BF87" s="324">
        <f t="shared" si="34"/>
        <v>448.16793000000001</v>
      </c>
      <c r="BH87" s="74">
        <f t="shared" si="35"/>
        <v>48</v>
      </c>
      <c r="BI87" s="313">
        <f t="shared" si="36"/>
        <v>178</v>
      </c>
      <c r="BJ87" s="319">
        <v>106</v>
      </c>
      <c r="BK87" s="74">
        <v>6</v>
      </c>
      <c r="BL87" s="313">
        <f t="shared" si="37"/>
        <v>450</v>
      </c>
      <c r="BQ87" s="305"/>
      <c r="BR87" s="11"/>
      <c r="BS87" s="11"/>
      <c r="BT87" s="11"/>
      <c r="CA87" s="314"/>
      <c r="CB87" s="311"/>
      <c r="CC87" s="312"/>
      <c r="CD87" s="11"/>
      <c r="CE87" s="11"/>
    </row>
    <row r="88" spans="2:83" x14ac:dyDescent="0.25">
      <c r="B88" s="88">
        <v>46128.757361111115</v>
      </c>
      <c r="C88" s="294">
        <v>850.42</v>
      </c>
      <c r="D88" s="290"/>
      <c r="E88" s="290"/>
      <c r="N88" s="472"/>
      <c r="O88" s="89">
        <v>46128</v>
      </c>
      <c r="P88" s="55">
        <v>0.75949074074074074</v>
      </c>
      <c r="Q88" s="87">
        <v>31.2</v>
      </c>
      <c r="R88" s="78" t="s">
        <v>14</v>
      </c>
      <c r="S88" s="87">
        <v>21.2</v>
      </c>
      <c r="T88" s="78" t="s">
        <v>45</v>
      </c>
      <c r="U88" s="608">
        <f t="shared" si="21"/>
        <v>18</v>
      </c>
      <c r="V88" s="609" t="str">
        <f t="shared" si="28"/>
        <v>-</v>
      </c>
      <c r="W88" s="609">
        <f t="shared" si="29"/>
        <v>21.2</v>
      </c>
      <c r="X88" s="609" t="str">
        <f t="shared" si="30"/>
        <v>-</v>
      </c>
      <c r="Y88" s="609" t="str">
        <f t="shared" si="31"/>
        <v>-</v>
      </c>
      <c r="AD88" s="615">
        <f t="shared" si="42"/>
        <v>46128.751388888886</v>
      </c>
      <c r="AE88" s="73">
        <f t="shared" si="43"/>
        <v>21.972000000000001</v>
      </c>
      <c r="AF88" s="608">
        <f t="shared" si="44"/>
        <v>18</v>
      </c>
      <c r="AG88" s="609" t="str">
        <f t="shared" si="38"/>
        <v>-</v>
      </c>
      <c r="AH88" s="609">
        <f t="shared" si="39"/>
        <v>21.972000000000001</v>
      </c>
      <c r="AI88" s="609" t="str">
        <f t="shared" si="40"/>
        <v>-</v>
      </c>
      <c r="AJ88" s="609" t="str">
        <f t="shared" si="41"/>
        <v>-</v>
      </c>
      <c r="AK88" s="247"/>
      <c r="AM88" s="446">
        <v>46128.75277777778</v>
      </c>
      <c r="AN88" s="447">
        <v>1</v>
      </c>
      <c r="AO88" s="447">
        <v>5</v>
      </c>
      <c r="AP88" s="447" t="s">
        <v>446</v>
      </c>
      <c r="AQ88" s="447">
        <v>210.97189399999999</v>
      </c>
      <c r="AR88" s="447">
        <v>132984</v>
      </c>
      <c r="AS88" s="447">
        <v>111855</v>
      </c>
      <c r="AT88" s="447">
        <v>21.957000000000001</v>
      </c>
      <c r="AV88" s="448">
        <v>46128.75277777778</v>
      </c>
      <c r="AW88" s="449">
        <v>1</v>
      </c>
      <c r="AX88" s="450">
        <v>5</v>
      </c>
      <c r="AY88" s="450" t="s">
        <v>446</v>
      </c>
      <c r="AZ88" s="451">
        <v>222</v>
      </c>
      <c r="BB88" s="74" t="str">
        <f t="shared" si="32"/>
        <v>--</v>
      </c>
      <c r="BC88" s="11">
        <f t="shared" si="33"/>
        <v>210.97189399999999</v>
      </c>
      <c r="BD88" s="319">
        <v>107</v>
      </c>
      <c r="BE88" s="74">
        <v>7</v>
      </c>
      <c r="BF88" s="324">
        <f t="shared" si="34"/>
        <v>448.59047800000002</v>
      </c>
      <c r="BH88" s="74" t="str">
        <f t="shared" si="35"/>
        <v>--</v>
      </c>
      <c r="BI88" s="313">
        <f t="shared" si="36"/>
        <v>222</v>
      </c>
      <c r="BJ88" s="319">
        <v>107</v>
      </c>
      <c r="BK88" s="74">
        <v>7</v>
      </c>
      <c r="BL88" s="313">
        <f t="shared" si="37"/>
        <v>449</v>
      </c>
      <c r="BQ88" s="305"/>
      <c r="BR88" s="11"/>
      <c r="BS88" s="11"/>
      <c r="BT88" s="11"/>
      <c r="CA88" s="314"/>
      <c r="CB88" s="311"/>
      <c r="CC88" s="312"/>
      <c r="CD88" s="11"/>
      <c r="CE88" s="11"/>
    </row>
    <row r="89" spans="2:83" x14ac:dyDescent="0.25">
      <c r="B89" s="88">
        <v>46128.758402777778</v>
      </c>
      <c r="C89" s="294">
        <v>850.46</v>
      </c>
      <c r="D89" s="290"/>
      <c r="E89" s="290"/>
      <c r="N89" s="472"/>
      <c r="O89" s="89">
        <v>46128</v>
      </c>
      <c r="P89" s="55">
        <v>0.76018518518518519</v>
      </c>
      <c r="Q89" s="87">
        <v>30.6</v>
      </c>
      <c r="R89" s="78" t="s">
        <v>14</v>
      </c>
      <c r="S89" s="87">
        <v>21.15</v>
      </c>
      <c r="T89" s="78" t="s">
        <v>45</v>
      </c>
      <c r="U89" s="608">
        <f t="shared" si="21"/>
        <v>18</v>
      </c>
      <c r="V89" s="609" t="str">
        <f t="shared" si="28"/>
        <v>-</v>
      </c>
      <c r="W89" s="609">
        <f t="shared" si="29"/>
        <v>21.15</v>
      </c>
      <c r="X89" s="609" t="str">
        <f t="shared" si="30"/>
        <v>-</v>
      </c>
      <c r="Y89" s="609" t="str">
        <f t="shared" si="31"/>
        <v>-</v>
      </c>
      <c r="AD89" s="615">
        <f t="shared" si="42"/>
        <v>46128.752083333333</v>
      </c>
      <c r="AE89" s="73">
        <f t="shared" si="43"/>
        <v>21.968</v>
      </c>
      <c r="AF89" s="608">
        <f t="shared" si="44"/>
        <v>18</v>
      </c>
      <c r="AG89" s="609" t="str">
        <f t="shared" si="38"/>
        <v>-</v>
      </c>
      <c r="AH89" s="609">
        <f t="shared" si="39"/>
        <v>21.968</v>
      </c>
      <c r="AI89" s="609" t="str">
        <f t="shared" si="40"/>
        <v>-</v>
      </c>
      <c r="AJ89" s="609" t="str">
        <f t="shared" si="41"/>
        <v>-</v>
      </c>
      <c r="AK89" s="247"/>
      <c r="AM89" s="446">
        <v>46128.753472222219</v>
      </c>
      <c r="AN89" s="447">
        <v>1</v>
      </c>
      <c r="AO89" s="447">
        <v>5</v>
      </c>
      <c r="AP89" s="447" t="s">
        <v>446</v>
      </c>
      <c r="AQ89" s="447">
        <v>226.970293</v>
      </c>
      <c r="AR89" s="447">
        <v>133609</v>
      </c>
      <c r="AS89" s="447">
        <v>111307</v>
      </c>
      <c r="AT89" s="447">
        <v>21.952000000000002</v>
      </c>
      <c r="AV89" s="448">
        <v>46128.753472222219</v>
      </c>
      <c r="AW89" s="449">
        <v>1</v>
      </c>
      <c r="AX89" s="450">
        <v>5</v>
      </c>
      <c r="AY89" s="450" t="s">
        <v>446</v>
      </c>
      <c r="AZ89" s="451">
        <v>230</v>
      </c>
      <c r="BB89" s="74" t="str">
        <f t="shared" si="32"/>
        <v>--</v>
      </c>
      <c r="BC89" s="11">
        <f t="shared" si="33"/>
        <v>226.970293</v>
      </c>
      <c r="BD89" s="319">
        <v>108</v>
      </c>
      <c r="BE89" s="74">
        <v>8</v>
      </c>
      <c r="BF89" s="324">
        <f t="shared" si="34"/>
        <v>448.501509</v>
      </c>
      <c r="BH89" s="74" t="str">
        <f t="shared" si="35"/>
        <v>--</v>
      </c>
      <c r="BI89" s="313">
        <f t="shared" si="36"/>
        <v>230</v>
      </c>
      <c r="BJ89" s="319">
        <v>108</v>
      </c>
      <c r="BK89" s="74">
        <v>8</v>
      </c>
      <c r="BL89" s="313">
        <f t="shared" si="37"/>
        <v>449</v>
      </c>
      <c r="BQ89" s="305"/>
      <c r="BR89" s="11"/>
      <c r="BS89" s="11"/>
      <c r="BT89" s="11"/>
      <c r="CA89" s="314"/>
      <c r="CB89" s="311"/>
      <c r="CC89" s="312"/>
      <c r="CD89" s="11"/>
      <c r="CE89" s="11"/>
    </row>
    <row r="90" spans="2:83" x14ac:dyDescent="0.25">
      <c r="B90" s="88">
        <v>46128.759444444448</v>
      </c>
      <c r="C90" s="294">
        <v>850.5</v>
      </c>
      <c r="D90" s="290"/>
      <c r="E90" s="290"/>
      <c r="N90" s="472"/>
      <c r="O90" s="89">
        <v>46128</v>
      </c>
      <c r="P90" s="55">
        <v>0.76087962962962963</v>
      </c>
      <c r="Q90" s="87">
        <v>30.3</v>
      </c>
      <c r="R90" s="78" t="s">
        <v>14</v>
      </c>
      <c r="S90" s="87">
        <v>21.15</v>
      </c>
      <c r="T90" s="78" t="s">
        <v>45</v>
      </c>
      <c r="U90" s="608">
        <f t="shared" si="21"/>
        <v>18</v>
      </c>
      <c r="V90" s="609" t="str">
        <f t="shared" si="28"/>
        <v>-</v>
      </c>
      <c r="W90" s="609">
        <f t="shared" si="29"/>
        <v>21.15</v>
      </c>
      <c r="X90" s="609" t="str">
        <f t="shared" si="30"/>
        <v>-</v>
      </c>
      <c r="Y90" s="609" t="str">
        <f t="shared" si="31"/>
        <v>-</v>
      </c>
      <c r="AD90" s="615">
        <f t="shared" si="42"/>
        <v>46128.752083333333</v>
      </c>
      <c r="AE90" s="73">
        <f t="shared" si="43"/>
        <v>21.965</v>
      </c>
      <c r="AF90" s="608">
        <f t="shared" si="44"/>
        <v>18</v>
      </c>
      <c r="AG90" s="609" t="str">
        <f t="shared" si="38"/>
        <v>-</v>
      </c>
      <c r="AH90" s="609">
        <f t="shared" si="39"/>
        <v>21.965</v>
      </c>
      <c r="AI90" s="609" t="str">
        <f t="shared" si="40"/>
        <v>-</v>
      </c>
      <c r="AJ90" s="609" t="str">
        <f t="shared" si="41"/>
        <v>-</v>
      </c>
      <c r="AK90" s="247"/>
      <c r="AM90" s="446">
        <v>46128.753472222219</v>
      </c>
      <c r="AN90" s="447">
        <v>1</v>
      </c>
      <c r="AO90" s="447">
        <v>5</v>
      </c>
      <c r="AP90" s="447" t="s">
        <v>446</v>
      </c>
      <c r="AQ90" s="447">
        <v>226.24708200000001</v>
      </c>
      <c r="AR90" s="447">
        <v>132989</v>
      </c>
      <c r="AS90" s="447">
        <v>111856</v>
      </c>
      <c r="AT90" s="447">
        <v>21.948</v>
      </c>
      <c r="AV90" s="448">
        <v>46128.753472222219</v>
      </c>
      <c r="AW90" s="449">
        <v>1</v>
      </c>
      <c r="AX90" s="450">
        <v>5</v>
      </c>
      <c r="AY90" s="450" t="s">
        <v>446</v>
      </c>
      <c r="AZ90" s="451">
        <v>228</v>
      </c>
      <c r="BB90" s="74" t="str">
        <f t="shared" si="32"/>
        <v>--</v>
      </c>
      <c r="BC90" s="11">
        <f t="shared" si="33"/>
        <v>226.24708200000001</v>
      </c>
      <c r="BD90" s="319">
        <v>111</v>
      </c>
      <c r="BE90" s="74">
        <v>1</v>
      </c>
      <c r="BF90" s="324">
        <f t="shared" si="34"/>
        <v>0.16286</v>
      </c>
      <c r="BH90" s="74" t="str">
        <f t="shared" si="35"/>
        <v>--</v>
      </c>
      <c r="BI90" s="313">
        <f t="shared" si="36"/>
        <v>228</v>
      </c>
      <c r="BJ90" s="319">
        <v>111</v>
      </c>
      <c r="BK90" s="74">
        <v>1</v>
      </c>
      <c r="BL90" s="313">
        <f t="shared" si="37"/>
        <v>0</v>
      </c>
      <c r="BQ90" s="305"/>
      <c r="BR90" s="11"/>
      <c r="BS90" s="11"/>
      <c r="BT90" s="11"/>
      <c r="CA90" s="314"/>
      <c r="CB90" s="311"/>
      <c r="CC90" s="312"/>
      <c r="CD90" s="11"/>
      <c r="CE90" s="11"/>
    </row>
    <row r="91" spans="2:83" x14ac:dyDescent="0.25">
      <c r="B91" s="88">
        <v>46128.76048611111</v>
      </c>
      <c r="C91" s="294">
        <v>850.52</v>
      </c>
      <c r="D91" s="290"/>
      <c r="E91" s="290"/>
      <c r="N91" s="472"/>
      <c r="O91" s="89">
        <v>46128</v>
      </c>
      <c r="P91" s="55">
        <v>0.76157407407407407</v>
      </c>
      <c r="Q91" s="87">
        <v>29.8</v>
      </c>
      <c r="R91" s="78" t="s">
        <v>14</v>
      </c>
      <c r="S91" s="87">
        <v>21.15</v>
      </c>
      <c r="T91" s="78" t="s">
        <v>45</v>
      </c>
      <c r="U91" s="608">
        <f t="shared" si="21"/>
        <v>18</v>
      </c>
      <c r="V91" s="609" t="str">
        <f t="shared" ref="V91:V150" si="45">IF(U91=$Q$13, S91, "-")</f>
        <v>-</v>
      </c>
      <c r="W91" s="609">
        <f t="shared" ref="W91:W150" si="46">IF(U91=$R$13, S91, "-")</f>
        <v>21.15</v>
      </c>
      <c r="X91" s="609" t="str">
        <f t="shared" ref="X91:X150" si="47">IF(U91=$S$13, S91, "-")</f>
        <v>-</v>
      </c>
      <c r="Y91" s="609" t="str">
        <f t="shared" ref="Y91:Y150" si="48">IF(U91=$T$13, S91, "-")</f>
        <v>-</v>
      </c>
      <c r="AD91" s="615">
        <f t="shared" si="42"/>
        <v>46128.75277777778</v>
      </c>
      <c r="AE91" s="73">
        <f t="shared" si="43"/>
        <v>21.957000000000001</v>
      </c>
      <c r="AF91" s="608">
        <f t="shared" si="44"/>
        <v>18</v>
      </c>
      <c r="AG91" s="609" t="str">
        <f t="shared" si="38"/>
        <v>-</v>
      </c>
      <c r="AH91" s="609">
        <f t="shared" si="39"/>
        <v>21.957000000000001</v>
      </c>
      <c r="AI91" s="609" t="str">
        <f t="shared" si="40"/>
        <v>-</v>
      </c>
      <c r="AJ91" s="609" t="str">
        <f t="shared" si="41"/>
        <v>-</v>
      </c>
      <c r="AK91" s="247"/>
      <c r="AM91" s="446">
        <v>46128.754166666666</v>
      </c>
      <c r="AN91" s="447">
        <v>1</v>
      </c>
      <c r="AO91" s="447">
        <v>5</v>
      </c>
      <c r="AP91" s="447" t="s">
        <v>446</v>
      </c>
      <c r="AQ91" s="447">
        <v>225.359994</v>
      </c>
      <c r="AR91" s="447">
        <v>133629</v>
      </c>
      <c r="AS91" s="447">
        <v>111328</v>
      </c>
      <c r="AT91" s="447">
        <v>21.942</v>
      </c>
      <c r="AV91" s="448">
        <v>46128.754166666666</v>
      </c>
      <c r="AW91" s="449">
        <v>1</v>
      </c>
      <c r="AX91" s="450">
        <v>5</v>
      </c>
      <c r="AY91" s="450" t="s">
        <v>446</v>
      </c>
      <c r="AZ91" s="451">
        <v>227</v>
      </c>
      <c r="BB91" s="74" t="str">
        <f t="shared" si="32"/>
        <v>--</v>
      </c>
      <c r="BC91" s="11">
        <f t="shared" si="33"/>
        <v>225.359994</v>
      </c>
      <c r="BD91" s="319">
        <v>112</v>
      </c>
      <c r="BE91" s="74">
        <v>2</v>
      </c>
      <c r="BF91" s="324">
        <f t="shared" si="34"/>
        <v>0.10793800000000001</v>
      </c>
      <c r="BH91" s="74" t="str">
        <f t="shared" si="35"/>
        <v>--</v>
      </c>
      <c r="BI91" s="313">
        <f t="shared" si="36"/>
        <v>227</v>
      </c>
      <c r="BJ91" s="319">
        <v>112</v>
      </c>
      <c r="BK91" s="74">
        <v>2</v>
      </c>
      <c r="BL91" s="313">
        <f t="shared" si="37"/>
        <v>0</v>
      </c>
      <c r="BQ91" s="305"/>
      <c r="BR91" s="11"/>
      <c r="BS91" s="11"/>
      <c r="BT91" s="11"/>
      <c r="CA91" s="314"/>
      <c r="CB91" s="311"/>
      <c r="CC91" s="312"/>
      <c r="CD91" s="11"/>
      <c r="CE91" s="11"/>
    </row>
    <row r="92" spans="2:83" x14ac:dyDescent="0.25">
      <c r="B92" s="88">
        <v>46128.76152777778</v>
      </c>
      <c r="C92" s="294">
        <v>850.55</v>
      </c>
      <c r="D92" s="290"/>
      <c r="E92" s="290"/>
      <c r="N92" s="472"/>
      <c r="O92" s="89">
        <v>46128</v>
      </c>
      <c r="P92" s="55">
        <v>0.76226851851851851</v>
      </c>
      <c r="Q92" s="87">
        <v>29.4</v>
      </c>
      <c r="R92" s="78" t="s">
        <v>14</v>
      </c>
      <c r="S92" s="87">
        <v>21.15</v>
      </c>
      <c r="T92" s="78" t="s">
        <v>45</v>
      </c>
      <c r="U92" s="608">
        <f t="shared" ref="U92:U150" si="49">IF(ISNUMBER(S92), HOUR(P92), "-")</f>
        <v>18</v>
      </c>
      <c r="V92" s="609" t="str">
        <f t="shared" si="45"/>
        <v>-</v>
      </c>
      <c r="W92" s="609">
        <f t="shared" si="46"/>
        <v>21.15</v>
      </c>
      <c r="X92" s="609" t="str">
        <f t="shared" si="47"/>
        <v>-</v>
      </c>
      <c r="Y92" s="609" t="str">
        <f t="shared" si="48"/>
        <v>-</v>
      </c>
      <c r="AD92" s="615">
        <f t="shared" si="42"/>
        <v>46128.753472222219</v>
      </c>
      <c r="AE92" s="73">
        <f t="shared" si="43"/>
        <v>21.952000000000002</v>
      </c>
      <c r="AF92" s="608">
        <f t="shared" si="44"/>
        <v>18</v>
      </c>
      <c r="AG92" s="609" t="str">
        <f t="shared" si="38"/>
        <v>-</v>
      </c>
      <c r="AH92" s="609">
        <f t="shared" si="39"/>
        <v>21.952000000000002</v>
      </c>
      <c r="AI92" s="609" t="str">
        <f t="shared" si="40"/>
        <v>-</v>
      </c>
      <c r="AJ92" s="609" t="str">
        <f t="shared" si="41"/>
        <v>-</v>
      </c>
      <c r="AK92" s="247"/>
      <c r="AM92" s="446">
        <v>46128.754166666666</v>
      </c>
      <c r="AN92" s="447">
        <v>1</v>
      </c>
      <c r="AO92" s="447">
        <v>5</v>
      </c>
      <c r="AP92" s="447" t="s">
        <v>446</v>
      </c>
      <c r="AQ92" s="447">
        <v>224.416754</v>
      </c>
      <c r="AR92" s="447">
        <v>132994</v>
      </c>
      <c r="AS92" s="447">
        <v>111856</v>
      </c>
      <c r="AT92" s="447">
        <v>21.937000000000001</v>
      </c>
      <c r="AV92" s="448">
        <v>46128.754166666666</v>
      </c>
      <c r="AW92" s="449">
        <v>1</v>
      </c>
      <c r="AX92" s="450">
        <v>5</v>
      </c>
      <c r="AY92" s="450" t="s">
        <v>446</v>
      </c>
      <c r="AZ92" s="451">
        <v>226</v>
      </c>
      <c r="BB92" s="74" t="str">
        <f t="shared" si="32"/>
        <v>--</v>
      </c>
      <c r="BC92" s="11">
        <f t="shared" si="33"/>
        <v>224.416754</v>
      </c>
      <c r="BD92" s="319">
        <v>113</v>
      </c>
      <c r="BE92" s="74">
        <v>3</v>
      </c>
      <c r="BF92" s="324">
        <f t="shared" si="34"/>
        <v>-4.8340000000000001E-2</v>
      </c>
      <c r="BH92" s="74" t="str">
        <f t="shared" si="35"/>
        <v>--</v>
      </c>
      <c r="BI92" s="313">
        <f t="shared" si="36"/>
        <v>226</v>
      </c>
      <c r="BJ92" s="319">
        <v>113</v>
      </c>
      <c r="BK92" s="74">
        <v>3</v>
      </c>
      <c r="BL92" s="313">
        <f t="shared" si="37"/>
        <v>0</v>
      </c>
      <c r="BQ92" s="305"/>
      <c r="BR92" s="11"/>
      <c r="BS92" s="11"/>
      <c r="BT92" s="11"/>
      <c r="CA92" s="314"/>
      <c r="CB92" s="311"/>
      <c r="CC92" s="312"/>
      <c r="CD92" s="11"/>
      <c r="CE92" s="11"/>
    </row>
    <row r="93" spans="2:83" x14ac:dyDescent="0.25">
      <c r="B93" s="88">
        <v>46128.762569444443</v>
      </c>
      <c r="C93" s="294">
        <v>850.57</v>
      </c>
      <c r="D93" s="290"/>
      <c r="E93" s="290"/>
      <c r="N93" s="472"/>
      <c r="O93" s="89">
        <v>46128</v>
      </c>
      <c r="P93" s="55">
        <v>0.76296296296296295</v>
      </c>
      <c r="Q93" s="87">
        <v>29</v>
      </c>
      <c r="R93" s="78" t="s">
        <v>14</v>
      </c>
      <c r="S93" s="87">
        <v>21.1</v>
      </c>
      <c r="T93" s="78" t="s">
        <v>45</v>
      </c>
      <c r="U93" s="608">
        <f t="shared" si="49"/>
        <v>18</v>
      </c>
      <c r="V93" s="609" t="str">
        <f t="shared" si="45"/>
        <v>-</v>
      </c>
      <c r="W93" s="609">
        <f t="shared" si="46"/>
        <v>21.1</v>
      </c>
      <c r="X93" s="609" t="str">
        <f t="shared" si="47"/>
        <v>-</v>
      </c>
      <c r="Y93" s="609" t="str">
        <f t="shared" si="48"/>
        <v>-</v>
      </c>
      <c r="AD93" s="615">
        <f t="shared" si="42"/>
        <v>46128.753472222219</v>
      </c>
      <c r="AE93" s="73">
        <f t="shared" si="43"/>
        <v>21.948</v>
      </c>
      <c r="AF93" s="608">
        <f t="shared" si="44"/>
        <v>18</v>
      </c>
      <c r="AG93" s="609" t="str">
        <f t="shared" si="38"/>
        <v>-</v>
      </c>
      <c r="AH93" s="609">
        <f t="shared" si="39"/>
        <v>21.948</v>
      </c>
      <c r="AI93" s="609" t="str">
        <f t="shared" si="40"/>
        <v>-</v>
      </c>
      <c r="AJ93" s="609" t="str">
        <f t="shared" si="41"/>
        <v>-</v>
      </c>
      <c r="AK93" s="247"/>
      <c r="AM93" s="446">
        <v>46128.754861111112</v>
      </c>
      <c r="AN93" s="447">
        <v>1</v>
      </c>
      <c r="AO93" s="447">
        <v>5</v>
      </c>
      <c r="AP93" s="447" t="s">
        <v>446</v>
      </c>
      <c r="AQ93" s="447">
        <v>224.17487</v>
      </c>
      <c r="AR93" s="447">
        <v>133619</v>
      </c>
      <c r="AS93" s="447">
        <v>111321</v>
      </c>
      <c r="AT93" s="447">
        <v>21.93</v>
      </c>
      <c r="AV93" s="448">
        <v>46128.754861111112</v>
      </c>
      <c r="AW93" s="449">
        <v>1</v>
      </c>
      <c r="AX93" s="450">
        <v>5</v>
      </c>
      <c r="AY93" s="450" t="s">
        <v>446</v>
      </c>
      <c r="AZ93" s="451">
        <v>226</v>
      </c>
      <c r="BB93" s="74" t="str">
        <f t="shared" si="32"/>
        <v>--</v>
      </c>
      <c r="BC93" s="11">
        <f t="shared" si="33"/>
        <v>224.17487</v>
      </c>
      <c r="BD93" s="319">
        <v>114</v>
      </c>
      <c r="BE93" s="74">
        <v>4</v>
      </c>
      <c r="BF93" s="324">
        <f t="shared" si="34"/>
        <v>0.14233999999999999</v>
      </c>
      <c r="BH93" s="74" t="str">
        <f t="shared" si="35"/>
        <v>--</v>
      </c>
      <c r="BI93" s="313">
        <f t="shared" si="36"/>
        <v>226</v>
      </c>
      <c r="BJ93" s="319">
        <v>114</v>
      </c>
      <c r="BK93" s="74">
        <v>4</v>
      </c>
      <c r="BL93" s="313">
        <f t="shared" si="37"/>
        <v>0</v>
      </c>
      <c r="BQ93" s="305"/>
      <c r="BR93" s="11"/>
      <c r="BS93" s="11"/>
      <c r="BT93" s="11"/>
      <c r="CA93" s="314"/>
      <c r="CB93" s="311"/>
      <c r="CC93" s="312"/>
      <c r="CD93" s="11"/>
      <c r="CE93" s="11"/>
    </row>
    <row r="94" spans="2:83" x14ac:dyDescent="0.25">
      <c r="B94" s="88">
        <v>46128.763611111113</v>
      </c>
      <c r="C94" s="294">
        <v>850.61</v>
      </c>
      <c r="D94" s="290"/>
      <c r="E94" s="290"/>
      <c r="N94" s="472"/>
      <c r="O94" s="89">
        <v>46128</v>
      </c>
      <c r="P94" s="55">
        <v>0.7636574074074074</v>
      </c>
      <c r="Q94" s="87">
        <v>28.8</v>
      </c>
      <c r="R94" s="78" t="s">
        <v>14</v>
      </c>
      <c r="S94" s="87">
        <v>21.05</v>
      </c>
      <c r="T94" s="78" t="s">
        <v>45</v>
      </c>
      <c r="U94" s="608">
        <f t="shared" si="49"/>
        <v>18</v>
      </c>
      <c r="V94" s="609" t="str">
        <f t="shared" si="45"/>
        <v>-</v>
      </c>
      <c r="W94" s="609">
        <f t="shared" si="46"/>
        <v>21.05</v>
      </c>
      <c r="X94" s="609" t="str">
        <f t="shared" si="47"/>
        <v>-</v>
      </c>
      <c r="Y94" s="609" t="str">
        <f t="shared" si="48"/>
        <v>-</v>
      </c>
      <c r="AD94" s="615">
        <f t="shared" si="42"/>
        <v>46128.754166666666</v>
      </c>
      <c r="AE94" s="73">
        <f t="shared" si="43"/>
        <v>21.942</v>
      </c>
      <c r="AF94" s="608">
        <f t="shared" si="44"/>
        <v>18</v>
      </c>
      <c r="AG94" s="609" t="str">
        <f t="shared" si="38"/>
        <v>-</v>
      </c>
      <c r="AH94" s="609">
        <f t="shared" si="39"/>
        <v>21.942</v>
      </c>
      <c r="AI94" s="609" t="str">
        <f t="shared" si="40"/>
        <v>-</v>
      </c>
      <c r="AJ94" s="609" t="str">
        <f t="shared" si="41"/>
        <v>-</v>
      </c>
      <c r="AK94" s="247"/>
      <c r="AM94" s="446">
        <v>46128.754861111112</v>
      </c>
      <c r="AN94" s="447">
        <v>1</v>
      </c>
      <c r="AO94" s="447">
        <v>5</v>
      </c>
      <c r="AP94" s="447" t="s">
        <v>446</v>
      </c>
      <c r="AQ94" s="447">
        <v>224.15708100000001</v>
      </c>
      <c r="AR94" s="447">
        <v>132995</v>
      </c>
      <c r="AS94" s="447">
        <v>111857</v>
      </c>
      <c r="AT94" s="447">
        <v>21.925999999999998</v>
      </c>
      <c r="AV94" s="448">
        <v>46128.754861111112</v>
      </c>
      <c r="AW94" s="449">
        <v>1</v>
      </c>
      <c r="AX94" s="450">
        <v>5</v>
      </c>
      <c r="AY94" s="450" t="s">
        <v>446</v>
      </c>
      <c r="AZ94" s="451">
        <v>225</v>
      </c>
      <c r="BB94" s="74" t="str">
        <f t="shared" si="32"/>
        <v>--</v>
      </c>
      <c r="BC94" s="11">
        <f t="shared" si="33"/>
        <v>224.15708100000001</v>
      </c>
      <c r="BD94" s="319">
        <v>115</v>
      </c>
      <c r="BE94" s="74">
        <v>5</v>
      </c>
      <c r="BF94" s="324">
        <f t="shared" si="34"/>
        <v>5.9559000000000001E-2</v>
      </c>
      <c r="BH94" s="74" t="str">
        <f t="shared" si="35"/>
        <v>--</v>
      </c>
      <c r="BI94" s="313">
        <f t="shared" si="36"/>
        <v>225</v>
      </c>
      <c r="BJ94" s="319">
        <v>115</v>
      </c>
      <c r="BK94" s="74">
        <v>5</v>
      </c>
      <c r="BL94" s="313">
        <f t="shared" si="37"/>
        <v>0</v>
      </c>
      <c r="BQ94" s="305"/>
      <c r="BR94" s="11"/>
      <c r="BS94" s="11"/>
      <c r="BT94" s="11"/>
      <c r="CA94" s="314"/>
      <c r="CB94" s="311"/>
      <c r="CC94" s="312"/>
      <c r="CD94" s="11"/>
      <c r="CE94" s="11"/>
    </row>
    <row r="95" spans="2:83" x14ac:dyDescent="0.25">
      <c r="B95" s="88">
        <v>46128.764652777776</v>
      </c>
      <c r="C95" s="294">
        <v>850.64</v>
      </c>
      <c r="D95" s="290"/>
      <c r="E95" s="290"/>
      <c r="N95" s="472"/>
      <c r="O95" s="89">
        <v>46128</v>
      </c>
      <c r="P95" s="55">
        <v>0.76435185185185184</v>
      </c>
      <c r="Q95" s="87">
        <v>28.6</v>
      </c>
      <c r="R95" s="78" t="s">
        <v>14</v>
      </c>
      <c r="S95" s="87">
        <v>21.05</v>
      </c>
      <c r="T95" s="78" t="s">
        <v>45</v>
      </c>
      <c r="U95" s="608">
        <f t="shared" si="49"/>
        <v>18</v>
      </c>
      <c r="V95" s="609" t="str">
        <f t="shared" si="45"/>
        <v>-</v>
      </c>
      <c r="W95" s="609">
        <f t="shared" si="46"/>
        <v>21.05</v>
      </c>
      <c r="X95" s="609" t="str">
        <f t="shared" si="47"/>
        <v>-</v>
      </c>
      <c r="Y95" s="609" t="str">
        <f t="shared" si="48"/>
        <v>-</v>
      </c>
      <c r="AD95" s="615">
        <f t="shared" si="42"/>
        <v>46128.754166666666</v>
      </c>
      <c r="AE95" s="73">
        <f t="shared" si="43"/>
        <v>21.937000000000001</v>
      </c>
      <c r="AF95" s="608">
        <f t="shared" si="44"/>
        <v>18</v>
      </c>
      <c r="AG95" s="609" t="str">
        <f t="shared" si="38"/>
        <v>-</v>
      </c>
      <c r="AH95" s="609">
        <f t="shared" si="39"/>
        <v>21.937000000000001</v>
      </c>
      <c r="AI95" s="609" t="str">
        <f t="shared" si="40"/>
        <v>-</v>
      </c>
      <c r="AJ95" s="609" t="str">
        <f t="shared" si="41"/>
        <v>-</v>
      </c>
      <c r="AK95" s="247"/>
      <c r="AM95" s="446">
        <v>46128.755555555559</v>
      </c>
      <c r="AN95" s="447">
        <v>1</v>
      </c>
      <c r="AO95" s="447">
        <v>5</v>
      </c>
      <c r="AP95" s="447" t="s">
        <v>446</v>
      </c>
      <c r="AQ95" s="447">
        <v>223.80748500000001</v>
      </c>
      <c r="AR95" s="447">
        <v>133618</v>
      </c>
      <c r="AS95" s="447">
        <v>111322</v>
      </c>
      <c r="AT95" s="447">
        <v>21.922000000000001</v>
      </c>
      <c r="AV95" s="448">
        <v>46128.755555555559</v>
      </c>
      <c r="AW95" s="449">
        <v>1</v>
      </c>
      <c r="AX95" s="450">
        <v>5</v>
      </c>
      <c r="AY95" s="450" t="s">
        <v>446</v>
      </c>
      <c r="AZ95" s="451">
        <v>225</v>
      </c>
      <c r="BB95" s="74" t="str">
        <f t="shared" si="32"/>
        <v>--</v>
      </c>
      <c r="BC95" s="11">
        <f t="shared" si="33"/>
        <v>223.80748500000001</v>
      </c>
      <c r="BD95" s="319">
        <v>116</v>
      </c>
      <c r="BE95" s="74">
        <v>6</v>
      </c>
      <c r="BF95" s="324">
        <f t="shared" si="34"/>
        <v>-0.49581199999999997</v>
      </c>
      <c r="BH95" s="74" t="str">
        <f t="shared" si="35"/>
        <v>--</v>
      </c>
      <c r="BI95" s="313">
        <f t="shared" si="36"/>
        <v>225</v>
      </c>
      <c r="BJ95" s="319">
        <v>116</v>
      </c>
      <c r="BK95" s="74">
        <v>6</v>
      </c>
      <c r="BL95" s="313">
        <f t="shared" si="37"/>
        <v>0</v>
      </c>
      <c r="BQ95" s="305"/>
      <c r="BR95" s="11"/>
      <c r="BS95" s="11"/>
      <c r="BT95" s="11"/>
      <c r="CA95" s="314"/>
      <c r="CB95" s="311"/>
      <c r="CC95" s="312"/>
      <c r="CD95" s="11"/>
      <c r="CE95" s="11"/>
    </row>
    <row r="96" spans="2:83" x14ac:dyDescent="0.25">
      <c r="B96" s="88">
        <v>46128.765694444446</v>
      </c>
      <c r="C96" s="294">
        <v>850.7</v>
      </c>
      <c r="D96" s="290"/>
      <c r="E96" s="290"/>
      <c r="N96" s="472"/>
      <c r="O96" s="89">
        <v>46128</v>
      </c>
      <c r="P96" s="55">
        <v>0.76504629629629628</v>
      </c>
      <c r="Q96" s="87">
        <v>28.4</v>
      </c>
      <c r="R96" s="78" t="s">
        <v>14</v>
      </c>
      <c r="S96" s="87">
        <v>21</v>
      </c>
      <c r="T96" s="78" t="s">
        <v>45</v>
      </c>
      <c r="U96" s="608">
        <f t="shared" si="49"/>
        <v>18</v>
      </c>
      <c r="V96" s="609" t="str">
        <f t="shared" si="45"/>
        <v>-</v>
      </c>
      <c r="W96" s="609">
        <f t="shared" si="46"/>
        <v>21</v>
      </c>
      <c r="X96" s="609" t="str">
        <f t="shared" si="47"/>
        <v>-</v>
      </c>
      <c r="Y96" s="609" t="str">
        <f t="shared" si="48"/>
        <v>-</v>
      </c>
      <c r="AD96" s="615">
        <f t="shared" si="42"/>
        <v>46128.754861111112</v>
      </c>
      <c r="AE96" s="73">
        <f t="shared" si="43"/>
        <v>21.93</v>
      </c>
      <c r="AF96" s="608">
        <f t="shared" si="44"/>
        <v>18</v>
      </c>
      <c r="AG96" s="609" t="str">
        <f t="shared" si="38"/>
        <v>-</v>
      </c>
      <c r="AH96" s="609">
        <f t="shared" si="39"/>
        <v>21.93</v>
      </c>
      <c r="AI96" s="609" t="str">
        <f t="shared" si="40"/>
        <v>-</v>
      </c>
      <c r="AJ96" s="609" t="str">
        <f t="shared" si="41"/>
        <v>-</v>
      </c>
      <c r="AK96" s="247"/>
      <c r="AM96" s="446">
        <v>46128.756249999999</v>
      </c>
      <c r="AN96" s="447">
        <v>1</v>
      </c>
      <c r="AO96" s="447">
        <v>5</v>
      </c>
      <c r="AP96" s="447">
        <v>0</v>
      </c>
      <c r="AQ96" s="447">
        <v>223.17241799999999</v>
      </c>
      <c r="AR96" s="447">
        <v>133597</v>
      </c>
      <c r="AS96" s="447">
        <v>111306</v>
      </c>
      <c r="AT96" s="447">
        <v>21.919</v>
      </c>
      <c r="AV96" s="448">
        <v>46128.756249999999</v>
      </c>
      <c r="AW96" s="449">
        <v>1</v>
      </c>
      <c r="AX96" s="450">
        <v>5</v>
      </c>
      <c r="AY96" s="450">
        <v>0</v>
      </c>
      <c r="AZ96" s="451">
        <v>224</v>
      </c>
      <c r="BB96" s="74">
        <f t="shared" si="32"/>
        <v>50</v>
      </c>
      <c r="BC96" s="11">
        <f t="shared" si="33"/>
        <v>223.17241799999999</v>
      </c>
      <c r="BD96" s="319">
        <v>117</v>
      </c>
      <c r="BE96" s="74">
        <v>7</v>
      </c>
      <c r="BF96" s="324">
        <f t="shared" si="34"/>
        <v>-0.64263899999999996</v>
      </c>
      <c r="BH96" s="74">
        <f t="shared" si="35"/>
        <v>50</v>
      </c>
      <c r="BI96" s="313">
        <f t="shared" si="36"/>
        <v>224</v>
      </c>
      <c r="BJ96" s="319">
        <v>117</v>
      </c>
      <c r="BK96" s="74">
        <v>7</v>
      </c>
      <c r="BL96" s="313">
        <f t="shared" si="37"/>
        <v>0</v>
      </c>
      <c r="BQ96" s="305"/>
      <c r="BR96" s="11"/>
      <c r="BS96" s="11"/>
      <c r="BT96" s="11"/>
      <c r="CA96" s="314"/>
      <c r="CB96" s="311"/>
      <c r="CC96" s="312"/>
      <c r="CD96" s="11"/>
      <c r="CE96" s="11"/>
    </row>
    <row r="97" spans="2:83" x14ac:dyDescent="0.25">
      <c r="B97" s="88">
        <v>46128.766736111109</v>
      </c>
      <c r="C97" s="294">
        <v>850.71</v>
      </c>
      <c r="D97" s="290"/>
      <c r="E97" s="290"/>
      <c r="N97" s="472"/>
      <c r="O97" s="89">
        <v>46128</v>
      </c>
      <c r="P97" s="55">
        <v>0.76574074074074072</v>
      </c>
      <c r="Q97" s="87">
        <v>28.1</v>
      </c>
      <c r="R97" s="78" t="s">
        <v>14</v>
      </c>
      <c r="S97" s="87">
        <v>20.95</v>
      </c>
      <c r="T97" s="78" t="s">
        <v>45</v>
      </c>
      <c r="U97" s="608">
        <f t="shared" si="49"/>
        <v>18</v>
      </c>
      <c r="V97" s="609" t="str">
        <f t="shared" si="45"/>
        <v>-</v>
      </c>
      <c r="W97" s="609">
        <f t="shared" si="46"/>
        <v>20.95</v>
      </c>
      <c r="X97" s="609" t="str">
        <f t="shared" si="47"/>
        <v>-</v>
      </c>
      <c r="Y97" s="609" t="str">
        <f t="shared" si="48"/>
        <v>-</v>
      </c>
      <c r="AD97" s="615">
        <f t="shared" si="42"/>
        <v>46128.754861111112</v>
      </c>
      <c r="AE97" s="73">
        <f t="shared" si="43"/>
        <v>21.925999999999998</v>
      </c>
      <c r="AF97" s="608">
        <f t="shared" si="44"/>
        <v>18</v>
      </c>
      <c r="AG97" s="609" t="str">
        <f t="shared" si="38"/>
        <v>-</v>
      </c>
      <c r="AH97" s="609">
        <f t="shared" si="39"/>
        <v>21.925999999999998</v>
      </c>
      <c r="AI97" s="609" t="str">
        <f t="shared" si="40"/>
        <v>-</v>
      </c>
      <c r="AJ97" s="609" t="str">
        <f t="shared" si="41"/>
        <v>-</v>
      </c>
      <c r="AK97" s="247"/>
      <c r="AM97" s="446">
        <v>46128.756944444445</v>
      </c>
      <c r="AN97" s="447">
        <v>1</v>
      </c>
      <c r="AO97" s="447">
        <v>5</v>
      </c>
      <c r="AP97" s="447">
        <v>1</v>
      </c>
      <c r="AQ97" s="447">
        <v>223.34177299999999</v>
      </c>
      <c r="AR97" s="447">
        <v>132961</v>
      </c>
      <c r="AS97" s="447">
        <v>111828</v>
      </c>
      <c r="AT97" s="447">
        <v>21.92</v>
      </c>
      <c r="AV97" s="448">
        <v>46128.756944444445</v>
      </c>
      <c r="AW97" s="449">
        <v>1</v>
      </c>
      <c r="AX97" s="450">
        <v>5</v>
      </c>
      <c r="AY97" s="450">
        <v>1</v>
      </c>
      <c r="AZ97" s="451">
        <v>225</v>
      </c>
      <c r="BB97" s="74">
        <f t="shared" si="32"/>
        <v>51</v>
      </c>
      <c r="BC97" s="11">
        <f t="shared" si="33"/>
        <v>223.34177299999999</v>
      </c>
      <c r="BD97" s="319">
        <v>118</v>
      </c>
      <c r="BE97" s="74">
        <v>8</v>
      </c>
      <c r="BF97" s="324">
        <f t="shared" si="34"/>
        <v>-0.103246</v>
      </c>
      <c r="BH97" s="74">
        <f t="shared" si="35"/>
        <v>51</v>
      </c>
      <c r="BI97" s="313">
        <f t="shared" si="36"/>
        <v>225</v>
      </c>
      <c r="BJ97" s="319">
        <v>118</v>
      </c>
      <c r="BK97" s="74">
        <v>8</v>
      </c>
      <c r="BL97" s="313">
        <f t="shared" si="37"/>
        <v>0</v>
      </c>
      <c r="BQ97" s="305"/>
      <c r="BR97" s="11"/>
      <c r="BS97" s="11"/>
      <c r="BT97" s="11"/>
      <c r="CA97" s="314"/>
      <c r="CB97" s="311"/>
      <c r="CC97" s="312"/>
      <c r="CD97" s="11"/>
      <c r="CE97" s="11"/>
    </row>
    <row r="98" spans="2:83" x14ac:dyDescent="0.25">
      <c r="B98" s="88">
        <v>46128.767777777779</v>
      </c>
      <c r="C98" s="294">
        <v>850.73</v>
      </c>
      <c r="D98" s="290"/>
      <c r="E98" s="290"/>
      <c r="N98" s="472"/>
      <c r="O98" s="89">
        <v>46128</v>
      </c>
      <c r="P98" s="55">
        <v>0.76643518518518516</v>
      </c>
      <c r="Q98" s="87">
        <v>28.1</v>
      </c>
      <c r="R98" s="78" t="s">
        <v>14</v>
      </c>
      <c r="S98" s="87">
        <v>20.95</v>
      </c>
      <c r="T98" s="78" t="s">
        <v>45</v>
      </c>
      <c r="U98" s="608">
        <f t="shared" si="49"/>
        <v>18</v>
      </c>
      <c r="V98" s="609" t="str">
        <f t="shared" si="45"/>
        <v>-</v>
      </c>
      <c r="W98" s="609">
        <f t="shared" si="46"/>
        <v>20.95</v>
      </c>
      <c r="X98" s="609" t="str">
        <f t="shared" si="47"/>
        <v>-</v>
      </c>
      <c r="Y98" s="609" t="str">
        <f t="shared" si="48"/>
        <v>-</v>
      </c>
      <c r="AD98" s="615">
        <f t="shared" si="42"/>
        <v>46128.755555555559</v>
      </c>
      <c r="AE98" s="73">
        <f t="shared" si="43"/>
        <v>21.922000000000001</v>
      </c>
      <c r="AF98" s="608">
        <f t="shared" si="44"/>
        <v>18</v>
      </c>
      <c r="AG98" s="609" t="str">
        <f t="shared" si="38"/>
        <v>-</v>
      </c>
      <c r="AH98" s="609">
        <f t="shared" si="39"/>
        <v>21.922000000000001</v>
      </c>
      <c r="AI98" s="609" t="str">
        <f t="shared" si="40"/>
        <v>-</v>
      </c>
      <c r="AJ98" s="609" t="str">
        <f t="shared" si="41"/>
        <v>-</v>
      </c>
      <c r="AK98" s="247"/>
      <c r="AM98" s="446">
        <v>46128.756944444445</v>
      </c>
      <c r="AN98" s="447">
        <v>1</v>
      </c>
      <c r="AO98" s="447">
        <v>5</v>
      </c>
      <c r="AP98" s="447">
        <v>2</v>
      </c>
      <c r="AQ98" s="447">
        <v>223.221259</v>
      </c>
      <c r="AR98" s="447">
        <v>133572</v>
      </c>
      <c r="AS98" s="447">
        <v>111286</v>
      </c>
      <c r="AT98" s="447">
        <v>21.922000000000001</v>
      </c>
      <c r="AV98" s="448">
        <v>46128.756944444445</v>
      </c>
      <c r="AW98" s="449">
        <v>1</v>
      </c>
      <c r="AX98" s="450">
        <v>5</v>
      </c>
      <c r="AY98" s="450">
        <v>2</v>
      </c>
      <c r="AZ98" s="451">
        <v>225</v>
      </c>
      <c r="BB98" s="74">
        <f t="shared" si="32"/>
        <v>52</v>
      </c>
      <c r="BC98" s="11">
        <f t="shared" si="33"/>
        <v>223.221259</v>
      </c>
      <c r="BF98" s="324"/>
      <c r="BH98" s="74">
        <f t="shared" si="35"/>
        <v>52</v>
      </c>
      <c r="BI98" s="313">
        <f t="shared" si="36"/>
        <v>225</v>
      </c>
      <c r="BL98" s="313"/>
      <c r="BQ98" s="305"/>
      <c r="BR98" s="11"/>
      <c r="BS98" s="11"/>
      <c r="BT98" s="11"/>
      <c r="CA98" s="314"/>
      <c r="CB98" s="311"/>
      <c r="CC98" s="312"/>
      <c r="CD98" s="11"/>
      <c r="CE98" s="11"/>
    </row>
    <row r="99" spans="2:83" x14ac:dyDescent="0.25">
      <c r="B99" s="88">
        <v>46128.768819444442</v>
      </c>
      <c r="C99" s="294">
        <v>850.75</v>
      </c>
      <c r="D99" s="290"/>
      <c r="E99" s="290"/>
      <c r="N99" s="472"/>
      <c r="O99" s="89">
        <v>46128</v>
      </c>
      <c r="P99" s="55">
        <v>0.76712962962962961</v>
      </c>
      <c r="Q99" s="87">
        <v>28.1</v>
      </c>
      <c r="R99" s="78" t="s">
        <v>14</v>
      </c>
      <c r="S99" s="87">
        <v>20.95</v>
      </c>
      <c r="T99" s="78" t="s">
        <v>45</v>
      </c>
      <c r="U99" s="608">
        <f t="shared" si="49"/>
        <v>18</v>
      </c>
      <c r="V99" s="609" t="str">
        <f t="shared" si="45"/>
        <v>-</v>
      </c>
      <c r="W99" s="609">
        <f t="shared" si="46"/>
        <v>20.95</v>
      </c>
      <c r="X99" s="609" t="str">
        <f t="shared" si="47"/>
        <v>-</v>
      </c>
      <c r="Y99" s="609" t="str">
        <f t="shared" si="48"/>
        <v>-</v>
      </c>
      <c r="AD99" s="615">
        <f t="shared" si="42"/>
        <v>46128.756249999999</v>
      </c>
      <c r="AE99" s="73">
        <f t="shared" si="43"/>
        <v>21.919</v>
      </c>
      <c r="AF99" s="608">
        <f t="shared" si="44"/>
        <v>18</v>
      </c>
      <c r="AG99" s="609" t="str">
        <f t="shared" si="38"/>
        <v>-</v>
      </c>
      <c r="AH99" s="609">
        <f t="shared" si="39"/>
        <v>21.919</v>
      </c>
      <c r="AI99" s="609" t="str">
        <f t="shared" si="40"/>
        <v>-</v>
      </c>
      <c r="AJ99" s="609" t="str">
        <f t="shared" si="41"/>
        <v>-</v>
      </c>
      <c r="AK99" s="247"/>
      <c r="AM99" s="446">
        <v>46128.757638888892</v>
      </c>
      <c r="AN99" s="447">
        <v>1</v>
      </c>
      <c r="AO99" s="447">
        <v>5</v>
      </c>
      <c r="AP99" s="447">
        <v>3</v>
      </c>
      <c r="AQ99" s="447">
        <v>223.54063400000001</v>
      </c>
      <c r="AR99" s="447">
        <v>132928</v>
      </c>
      <c r="AS99" s="447">
        <v>111802</v>
      </c>
      <c r="AT99" s="447">
        <v>21.925000000000001</v>
      </c>
      <c r="AV99" s="448">
        <v>46128.757638888892</v>
      </c>
      <c r="AW99" s="449">
        <v>1</v>
      </c>
      <c r="AX99" s="450">
        <v>5</v>
      </c>
      <c r="AY99" s="450">
        <v>3</v>
      </c>
      <c r="AZ99" s="451">
        <v>225</v>
      </c>
      <c r="BB99" s="74">
        <f t="shared" si="32"/>
        <v>53</v>
      </c>
      <c r="BC99" s="11">
        <f t="shared" si="33"/>
        <v>223.54063400000001</v>
      </c>
      <c r="BF99" s="324"/>
      <c r="BH99" s="74">
        <f t="shared" si="35"/>
        <v>53</v>
      </c>
      <c r="BI99" s="313">
        <f t="shared" si="36"/>
        <v>225</v>
      </c>
      <c r="BL99" s="313"/>
      <c r="BQ99" s="305"/>
      <c r="BR99" s="11"/>
      <c r="BS99" s="11"/>
      <c r="BT99" s="11"/>
      <c r="CA99" s="314"/>
      <c r="CB99" s="311"/>
      <c r="CC99" s="312"/>
      <c r="CD99" s="11"/>
      <c r="CE99" s="11"/>
    </row>
    <row r="100" spans="2:83" x14ac:dyDescent="0.25">
      <c r="B100" s="88">
        <v>46128.769861111112</v>
      </c>
      <c r="C100" s="294">
        <v>850.76</v>
      </c>
      <c r="D100" s="290"/>
      <c r="E100" s="290"/>
      <c r="N100" s="472"/>
      <c r="O100" s="89">
        <v>46128</v>
      </c>
      <c r="P100" s="55">
        <v>0.76782407407407405</v>
      </c>
      <c r="Q100" s="87">
        <v>28</v>
      </c>
      <c r="R100" s="78" t="s">
        <v>14</v>
      </c>
      <c r="S100" s="87">
        <v>20.9</v>
      </c>
      <c r="T100" s="78" t="s">
        <v>45</v>
      </c>
      <c r="U100" s="608">
        <f t="shared" si="49"/>
        <v>18</v>
      </c>
      <c r="V100" s="609" t="str">
        <f t="shared" si="45"/>
        <v>-</v>
      </c>
      <c r="W100" s="609">
        <f t="shared" si="46"/>
        <v>20.9</v>
      </c>
      <c r="X100" s="609" t="str">
        <f t="shared" si="47"/>
        <v>-</v>
      </c>
      <c r="Y100" s="609" t="str">
        <f t="shared" si="48"/>
        <v>-</v>
      </c>
      <c r="AD100" s="615">
        <f t="shared" si="42"/>
        <v>46128.756944444445</v>
      </c>
      <c r="AE100" s="73">
        <f t="shared" si="43"/>
        <v>21.92</v>
      </c>
      <c r="AF100" s="608">
        <f t="shared" si="44"/>
        <v>18</v>
      </c>
      <c r="AG100" s="609" t="str">
        <f t="shared" si="38"/>
        <v>-</v>
      </c>
      <c r="AH100" s="609">
        <f t="shared" si="39"/>
        <v>21.92</v>
      </c>
      <c r="AI100" s="609" t="str">
        <f t="shared" si="40"/>
        <v>-</v>
      </c>
      <c r="AJ100" s="609" t="str">
        <f t="shared" si="41"/>
        <v>-</v>
      </c>
      <c r="AK100" s="247"/>
      <c r="AM100" s="446">
        <v>46128.757638888892</v>
      </c>
      <c r="AN100" s="447">
        <v>1</v>
      </c>
      <c r="AO100" s="447">
        <v>5</v>
      </c>
      <c r="AP100" s="447">
        <v>4</v>
      </c>
      <c r="AQ100" s="447">
        <v>222.95616999999999</v>
      </c>
      <c r="AR100" s="447">
        <v>133524</v>
      </c>
      <c r="AS100" s="447">
        <v>111249</v>
      </c>
      <c r="AT100" s="447">
        <v>21.93</v>
      </c>
      <c r="AV100" s="448">
        <v>46128.757638888892</v>
      </c>
      <c r="AW100" s="449">
        <v>1</v>
      </c>
      <c r="AX100" s="450">
        <v>5</v>
      </c>
      <c r="AY100" s="450">
        <v>4</v>
      </c>
      <c r="AZ100" s="451">
        <v>224</v>
      </c>
      <c r="BB100" s="74">
        <f t="shared" si="32"/>
        <v>54</v>
      </c>
      <c r="BC100" s="11">
        <f t="shared" si="33"/>
        <v>222.95616999999999</v>
      </c>
      <c r="BF100" s="324"/>
      <c r="BH100" s="74">
        <f t="shared" si="35"/>
        <v>54</v>
      </c>
      <c r="BI100" s="313">
        <f t="shared" si="36"/>
        <v>224</v>
      </c>
      <c r="BL100" s="313"/>
      <c r="BQ100" s="305"/>
      <c r="BR100" s="11"/>
      <c r="BS100" s="11"/>
      <c r="BT100" s="11"/>
      <c r="CA100" s="314"/>
      <c r="CB100" s="311"/>
      <c r="CC100" s="312"/>
      <c r="CD100" s="11"/>
      <c r="CE100" s="11"/>
    </row>
    <row r="101" spans="2:83" x14ac:dyDescent="0.25">
      <c r="B101" s="88">
        <v>46128.770902777775</v>
      </c>
      <c r="C101" s="294">
        <v>850.75</v>
      </c>
      <c r="D101" s="290"/>
      <c r="E101" s="290"/>
      <c r="N101" s="472"/>
      <c r="O101" s="89">
        <v>46128</v>
      </c>
      <c r="P101" s="55">
        <v>0.76851851851851849</v>
      </c>
      <c r="Q101" s="87">
        <v>28</v>
      </c>
      <c r="R101" s="78" t="s">
        <v>14</v>
      </c>
      <c r="S101" s="87">
        <v>20.9</v>
      </c>
      <c r="T101" s="78" t="s">
        <v>45</v>
      </c>
      <c r="U101" s="608">
        <f t="shared" si="49"/>
        <v>18</v>
      </c>
      <c r="V101" s="609" t="str">
        <f t="shared" si="45"/>
        <v>-</v>
      </c>
      <c r="W101" s="609">
        <f t="shared" si="46"/>
        <v>20.9</v>
      </c>
      <c r="X101" s="609" t="str">
        <f t="shared" si="47"/>
        <v>-</v>
      </c>
      <c r="Y101" s="609" t="str">
        <f t="shared" si="48"/>
        <v>-</v>
      </c>
      <c r="AD101" s="615">
        <f t="shared" si="42"/>
        <v>46128.756944444445</v>
      </c>
      <c r="AE101" s="73">
        <f t="shared" si="43"/>
        <v>21.922000000000001</v>
      </c>
      <c r="AF101" s="608">
        <f t="shared" si="44"/>
        <v>18</v>
      </c>
      <c r="AG101" s="609" t="str">
        <f t="shared" si="38"/>
        <v>-</v>
      </c>
      <c r="AH101" s="609">
        <f t="shared" si="39"/>
        <v>21.922000000000001</v>
      </c>
      <c r="AI101" s="609" t="str">
        <f t="shared" si="40"/>
        <v>-</v>
      </c>
      <c r="AJ101" s="609" t="str">
        <f t="shared" si="41"/>
        <v>-</v>
      </c>
      <c r="AK101" s="247"/>
      <c r="AM101" s="446">
        <v>46128.758333333331</v>
      </c>
      <c r="AN101" s="447">
        <v>1</v>
      </c>
      <c r="AO101" s="447">
        <v>5</v>
      </c>
      <c r="AP101" s="447">
        <v>5</v>
      </c>
      <c r="AQ101" s="447">
        <v>223.30927299999999</v>
      </c>
      <c r="AR101" s="447">
        <v>132883</v>
      </c>
      <c r="AS101" s="447">
        <v>111766</v>
      </c>
      <c r="AT101" s="447">
        <v>21.937999999999999</v>
      </c>
      <c r="AV101" s="448">
        <v>46128.758333333331</v>
      </c>
      <c r="AW101" s="449">
        <v>1</v>
      </c>
      <c r="AX101" s="450">
        <v>5</v>
      </c>
      <c r="AY101" s="450">
        <v>5</v>
      </c>
      <c r="AZ101" s="451">
        <v>224</v>
      </c>
      <c r="BB101" s="74">
        <f t="shared" si="32"/>
        <v>55</v>
      </c>
      <c r="BC101" s="11">
        <f t="shared" si="33"/>
        <v>223.30927299999999</v>
      </c>
      <c r="BF101" s="324"/>
      <c r="BH101" s="74">
        <f t="shared" si="35"/>
        <v>55</v>
      </c>
      <c r="BI101" s="313">
        <f t="shared" si="36"/>
        <v>224</v>
      </c>
      <c r="BL101" s="313"/>
      <c r="BQ101" s="305"/>
      <c r="BR101" s="11"/>
      <c r="BS101" s="11"/>
      <c r="BT101" s="11"/>
      <c r="CA101" s="314"/>
      <c r="CB101" s="311"/>
      <c r="CC101" s="312"/>
      <c r="CD101" s="11"/>
      <c r="CE101" s="11"/>
    </row>
    <row r="102" spans="2:83" x14ac:dyDescent="0.25">
      <c r="B102" s="88">
        <v>46128.771944444445</v>
      </c>
      <c r="C102" s="294">
        <v>850.77</v>
      </c>
      <c r="D102" s="290"/>
      <c r="E102" s="290"/>
      <c r="N102" s="472"/>
      <c r="O102" s="89">
        <v>46128</v>
      </c>
      <c r="P102" s="55">
        <v>0.76921296296296293</v>
      </c>
      <c r="Q102" s="87">
        <v>28.2</v>
      </c>
      <c r="R102" s="78" t="s">
        <v>14</v>
      </c>
      <c r="S102" s="87">
        <v>21</v>
      </c>
      <c r="T102" s="78" t="s">
        <v>45</v>
      </c>
      <c r="U102" s="608">
        <f t="shared" si="49"/>
        <v>18</v>
      </c>
      <c r="V102" s="609" t="str">
        <f t="shared" si="45"/>
        <v>-</v>
      </c>
      <c r="W102" s="609">
        <f t="shared" si="46"/>
        <v>21</v>
      </c>
      <c r="X102" s="609" t="str">
        <f t="shared" si="47"/>
        <v>-</v>
      </c>
      <c r="Y102" s="609" t="str">
        <f t="shared" si="48"/>
        <v>-</v>
      </c>
      <c r="AD102" s="615">
        <f t="shared" si="42"/>
        <v>46128.757638888892</v>
      </c>
      <c r="AE102" s="73">
        <f t="shared" si="43"/>
        <v>21.925000000000001</v>
      </c>
      <c r="AF102" s="608">
        <f t="shared" si="44"/>
        <v>18</v>
      </c>
      <c r="AG102" s="609" t="str">
        <f t="shared" si="38"/>
        <v>-</v>
      </c>
      <c r="AH102" s="609">
        <f t="shared" si="39"/>
        <v>21.925000000000001</v>
      </c>
      <c r="AI102" s="609" t="str">
        <f t="shared" si="40"/>
        <v>-</v>
      </c>
      <c r="AJ102" s="609" t="str">
        <f t="shared" si="41"/>
        <v>-</v>
      </c>
      <c r="AK102" s="247"/>
      <c r="AM102" s="446">
        <v>46128.758333333331</v>
      </c>
      <c r="AN102" s="447">
        <v>1</v>
      </c>
      <c r="AO102" s="447">
        <v>5</v>
      </c>
      <c r="AP102" s="447">
        <v>6</v>
      </c>
      <c r="AQ102" s="447">
        <v>223.483688</v>
      </c>
      <c r="AR102" s="447">
        <v>133514</v>
      </c>
      <c r="AS102" s="447">
        <v>111240</v>
      </c>
      <c r="AT102" s="447">
        <v>21.945</v>
      </c>
      <c r="AV102" s="448">
        <v>46128.758333333331</v>
      </c>
      <c r="AW102" s="449">
        <v>1</v>
      </c>
      <c r="AX102" s="450">
        <v>5</v>
      </c>
      <c r="AY102" s="450">
        <v>6</v>
      </c>
      <c r="AZ102" s="451">
        <v>224</v>
      </c>
      <c r="BB102" s="74">
        <f t="shared" si="32"/>
        <v>56</v>
      </c>
      <c r="BC102" s="11">
        <f t="shared" si="33"/>
        <v>223.483688</v>
      </c>
      <c r="BF102" s="324"/>
      <c r="BH102" s="74">
        <f t="shared" si="35"/>
        <v>56</v>
      </c>
      <c r="BI102" s="313">
        <f t="shared" si="36"/>
        <v>224</v>
      </c>
      <c r="BL102" s="313"/>
      <c r="BQ102" s="305"/>
      <c r="BR102" s="11"/>
      <c r="BS102" s="11"/>
      <c r="BT102" s="11"/>
      <c r="CA102" s="314"/>
      <c r="CB102" s="311"/>
      <c r="CC102" s="312"/>
      <c r="CD102" s="11"/>
      <c r="CE102" s="11"/>
    </row>
    <row r="103" spans="2:83" x14ac:dyDescent="0.25">
      <c r="B103" s="88">
        <v>46128.772986111115</v>
      </c>
      <c r="C103" s="294">
        <v>850.79</v>
      </c>
      <c r="D103" s="290"/>
      <c r="E103" s="290"/>
      <c r="N103" s="472"/>
      <c r="O103" s="89">
        <v>46128</v>
      </c>
      <c r="P103" s="55">
        <v>0.76990740740740737</v>
      </c>
      <c r="Q103" s="87">
        <v>28.4</v>
      </c>
      <c r="R103" s="78" t="s">
        <v>14</v>
      </c>
      <c r="S103" s="87">
        <v>21.1</v>
      </c>
      <c r="T103" s="78" t="s">
        <v>45</v>
      </c>
      <c r="U103" s="608">
        <f t="shared" si="49"/>
        <v>18</v>
      </c>
      <c r="V103" s="609" t="str">
        <f t="shared" si="45"/>
        <v>-</v>
      </c>
      <c r="W103" s="609">
        <f t="shared" si="46"/>
        <v>21.1</v>
      </c>
      <c r="X103" s="609" t="str">
        <f t="shared" si="47"/>
        <v>-</v>
      </c>
      <c r="Y103" s="609" t="str">
        <f t="shared" si="48"/>
        <v>-</v>
      </c>
      <c r="AD103" s="615">
        <f t="shared" si="42"/>
        <v>46128.757638888892</v>
      </c>
      <c r="AE103" s="73">
        <f t="shared" si="43"/>
        <v>21.93</v>
      </c>
      <c r="AF103" s="608">
        <f t="shared" si="44"/>
        <v>18</v>
      </c>
      <c r="AG103" s="609" t="str">
        <f t="shared" si="38"/>
        <v>-</v>
      </c>
      <c r="AH103" s="609">
        <f t="shared" si="39"/>
        <v>21.93</v>
      </c>
      <c r="AI103" s="609" t="str">
        <f t="shared" si="40"/>
        <v>-</v>
      </c>
      <c r="AJ103" s="609" t="str">
        <f t="shared" si="41"/>
        <v>-</v>
      </c>
      <c r="AK103" s="247"/>
      <c r="AM103" s="446">
        <v>46128.759027777778</v>
      </c>
      <c r="AN103" s="447">
        <v>1</v>
      </c>
      <c r="AO103" s="447">
        <v>5</v>
      </c>
      <c r="AP103" s="447">
        <v>7</v>
      </c>
      <c r="AQ103" s="447">
        <v>223.74951300000001</v>
      </c>
      <c r="AR103" s="447">
        <v>132867</v>
      </c>
      <c r="AS103" s="447">
        <v>111754</v>
      </c>
      <c r="AT103" s="447">
        <v>21.952000000000002</v>
      </c>
      <c r="AV103" s="448">
        <v>46128.759027777778</v>
      </c>
      <c r="AW103" s="449">
        <v>1</v>
      </c>
      <c r="AX103" s="450">
        <v>5</v>
      </c>
      <c r="AY103" s="450">
        <v>7</v>
      </c>
      <c r="AZ103" s="451">
        <v>224</v>
      </c>
      <c r="BB103" s="74">
        <f t="shared" si="32"/>
        <v>57</v>
      </c>
      <c r="BC103" s="11">
        <f t="shared" si="33"/>
        <v>223.74951300000001</v>
      </c>
      <c r="BF103" s="324"/>
      <c r="BH103" s="74">
        <f t="shared" si="35"/>
        <v>57</v>
      </c>
      <c r="BI103" s="313">
        <f t="shared" si="36"/>
        <v>224</v>
      </c>
      <c r="BL103" s="313"/>
      <c r="BQ103" s="305"/>
      <c r="BR103" s="11"/>
      <c r="BS103" s="11"/>
      <c r="BT103" s="11"/>
      <c r="CA103" s="314"/>
      <c r="CB103" s="311"/>
      <c r="CC103" s="312"/>
      <c r="CD103" s="11"/>
      <c r="CE103" s="11"/>
    </row>
    <row r="104" spans="2:83" x14ac:dyDescent="0.25">
      <c r="B104" s="88">
        <v>46128.774027777778</v>
      </c>
      <c r="C104" s="294">
        <v>850.8</v>
      </c>
      <c r="D104" s="290"/>
      <c r="E104" s="290"/>
      <c r="N104" s="472"/>
      <c r="O104" s="89">
        <v>46128</v>
      </c>
      <c r="P104" s="55">
        <v>0.77060185185185182</v>
      </c>
      <c r="Q104" s="87">
        <v>28.5</v>
      </c>
      <c r="R104" s="78" t="s">
        <v>14</v>
      </c>
      <c r="S104" s="87">
        <v>21.2</v>
      </c>
      <c r="T104" s="78" t="s">
        <v>45</v>
      </c>
      <c r="U104" s="608">
        <f t="shared" si="49"/>
        <v>18</v>
      </c>
      <c r="V104" s="609" t="str">
        <f t="shared" si="45"/>
        <v>-</v>
      </c>
      <c r="W104" s="609">
        <f t="shared" si="46"/>
        <v>21.2</v>
      </c>
      <c r="X104" s="609" t="str">
        <f t="shared" si="47"/>
        <v>-</v>
      </c>
      <c r="Y104" s="609" t="str">
        <f t="shared" si="48"/>
        <v>-</v>
      </c>
      <c r="AD104" s="615">
        <f t="shared" si="42"/>
        <v>46128.758333333331</v>
      </c>
      <c r="AE104" s="73">
        <f t="shared" si="43"/>
        <v>21.937999999999999</v>
      </c>
      <c r="AF104" s="608">
        <f t="shared" si="44"/>
        <v>18</v>
      </c>
      <c r="AG104" s="609" t="str">
        <f t="shared" si="38"/>
        <v>-</v>
      </c>
      <c r="AH104" s="609">
        <f t="shared" si="39"/>
        <v>21.937999999999999</v>
      </c>
      <c r="AI104" s="609" t="str">
        <f t="shared" si="40"/>
        <v>-</v>
      </c>
      <c r="AJ104" s="609" t="str">
        <f t="shared" si="41"/>
        <v>-</v>
      </c>
      <c r="AK104" s="247"/>
      <c r="AM104" s="446">
        <v>46128.759722222225</v>
      </c>
      <c r="AN104" s="447">
        <v>1</v>
      </c>
      <c r="AO104" s="447">
        <v>5</v>
      </c>
      <c r="AP104" s="447">
        <v>8</v>
      </c>
      <c r="AQ104" s="447">
        <v>223.47902500000001</v>
      </c>
      <c r="AR104" s="447">
        <v>133493</v>
      </c>
      <c r="AS104" s="447">
        <v>111224</v>
      </c>
      <c r="AT104" s="447">
        <v>21.959</v>
      </c>
      <c r="AV104" s="448">
        <v>46128.759722222225</v>
      </c>
      <c r="AW104" s="449">
        <v>1</v>
      </c>
      <c r="AX104" s="450">
        <v>5</v>
      </c>
      <c r="AY104" s="450">
        <v>8</v>
      </c>
      <c r="AZ104" s="451">
        <v>225</v>
      </c>
      <c r="BB104" s="74">
        <f t="shared" si="32"/>
        <v>58</v>
      </c>
      <c r="BC104" s="11">
        <f t="shared" si="33"/>
        <v>223.47902500000001</v>
      </c>
      <c r="BF104" s="324"/>
      <c r="BH104" s="74">
        <f t="shared" si="35"/>
        <v>58</v>
      </c>
      <c r="BI104" s="313">
        <f t="shared" si="36"/>
        <v>225</v>
      </c>
      <c r="BL104" s="313"/>
      <c r="BQ104" s="305"/>
      <c r="BR104" s="11"/>
      <c r="BS104" s="11"/>
      <c r="BT104" s="11"/>
      <c r="CA104" s="314"/>
      <c r="CB104" s="311"/>
      <c r="CC104" s="312"/>
      <c r="CD104" s="11"/>
      <c r="CE104" s="11"/>
    </row>
    <row r="105" spans="2:83" x14ac:dyDescent="0.25">
      <c r="B105" s="88">
        <v>46128.775069444448</v>
      </c>
      <c r="C105" s="294">
        <v>850.83</v>
      </c>
      <c r="D105" s="290"/>
      <c r="E105" s="290"/>
      <c r="N105" s="472"/>
      <c r="O105" s="89">
        <v>46128</v>
      </c>
      <c r="P105" s="55">
        <v>0.77129629629629626</v>
      </c>
      <c r="Q105" s="87">
        <v>28.9</v>
      </c>
      <c r="R105" s="78" t="s">
        <v>14</v>
      </c>
      <c r="S105" s="87">
        <v>21.35</v>
      </c>
      <c r="T105" s="78" t="s">
        <v>45</v>
      </c>
      <c r="U105" s="608">
        <f t="shared" si="49"/>
        <v>18</v>
      </c>
      <c r="V105" s="609" t="str">
        <f t="shared" si="45"/>
        <v>-</v>
      </c>
      <c r="W105" s="609">
        <f t="shared" si="46"/>
        <v>21.35</v>
      </c>
      <c r="X105" s="609" t="str">
        <f t="shared" si="47"/>
        <v>-</v>
      </c>
      <c r="Y105" s="609" t="str">
        <f t="shared" si="48"/>
        <v>-</v>
      </c>
      <c r="AD105" s="615">
        <f t="shared" si="42"/>
        <v>46128.758333333331</v>
      </c>
      <c r="AE105" s="73">
        <f t="shared" si="43"/>
        <v>21.945</v>
      </c>
      <c r="AF105" s="608">
        <f t="shared" si="44"/>
        <v>18</v>
      </c>
      <c r="AG105" s="609" t="str">
        <f t="shared" si="38"/>
        <v>-</v>
      </c>
      <c r="AH105" s="609">
        <f t="shared" si="39"/>
        <v>21.945</v>
      </c>
      <c r="AI105" s="609" t="str">
        <f t="shared" si="40"/>
        <v>-</v>
      </c>
      <c r="AJ105" s="609" t="str">
        <f t="shared" si="41"/>
        <v>-</v>
      </c>
      <c r="AK105" s="247"/>
      <c r="AM105" s="446">
        <v>46128.759722222225</v>
      </c>
      <c r="AN105" s="447">
        <v>1</v>
      </c>
      <c r="AO105" s="447">
        <v>6</v>
      </c>
      <c r="AP105" s="447" t="s">
        <v>446</v>
      </c>
      <c r="AQ105" s="447">
        <v>258.62226900000002</v>
      </c>
      <c r="AR105" s="447">
        <v>132725</v>
      </c>
      <c r="AS105" s="447">
        <v>111754</v>
      </c>
      <c r="AT105" s="447">
        <v>21.966999999999999</v>
      </c>
      <c r="AV105" s="448">
        <v>46128.759722222225</v>
      </c>
      <c r="AW105" s="449">
        <v>1</v>
      </c>
      <c r="AX105" s="450">
        <v>6</v>
      </c>
      <c r="AY105" s="450" t="s">
        <v>446</v>
      </c>
      <c r="AZ105" s="451">
        <v>269</v>
      </c>
      <c r="BB105" s="74" t="str">
        <f t="shared" si="32"/>
        <v>--</v>
      </c>
      <c r="BC105" s="11">
        <f t="shared" si="33"/>
        <v>258.62226900000002</v>
      </c>
      <c r="BF105" s="324"/>
      <c r="BH105" s="74" t="str">
        <f t="shared" si="35"/>
        <v>--</v>
      </c>
      <c r="BI105" s="313">
        <f t="shared" si="36"/>
        <v>269</v>
      </c>
      <c r="BL105" s="313"/>
      <c r="BQ105" s="305"/>
      <c r="BR105" s="11"/>
      <c r="BS105" s="11"/>
      <c r="BT105" s="11"/>
      <c r="CA105" s="314"/>
      <c r="CB105" s="311"/>
      <c r="CC105" s="312"/>
      <c r="CD105" s="11"/>
      <c r="CE105" s="11"/>
    </row>
    <row r="106" spans="2:83" x14ac:dyDescent="0.25">
      <c r="B106" s="88">
        <v>46128.77611111111</v>
      </c>
      <c r="C106" s="294">
        <v>850.85</v>
      </c>
      <c r="D106" s="290"/>
      <c r="E106" s="290"/>
      <c r="N106" s="472"/>
      <c r="O106" s="89">
        <v>46128</v>
      </c>
      <c r="P106" s="55">
        <v>0.7719907407407407</v>
      </c>
      <c r="Q106" s="87">
        <v>30</v>
      </c>
      <c r="R106" s="78" t="s">
        <v>14</v>
      </c>
      <c r="S106" s="87">
        <v>21.4</v>
      </c>
      <c r="T106" s="78" t="s">
        <v>45</v>
      </c>
      <c r="U106" s="608">
        <f t="shared" si="49"/>
        <v>18</v>
      </c>
      <c r="V106" s="609" t="str">
        <f t="shared" si="45"/>
        <v>-</v>
      </c>
      <c r="W106" s="609">
        <f t="shared" si="46"/>
        <v>21.4</v>
      </c>
      <c r="X106" s="609" t="str">
        <f t="shared" si="47"/>
        <v>-</v>
      </c>
      <c r="Y106" s="609" t="str">
        <f t="shared" si="48"/>
        <v>-</v>
      </c>
      <c r="AD106" s="615">
        <f t="shared" si="42"/>
        <v>46128.759027777778</v>
      </c>
      <c r="AE106" s="73">
        <f t="shared" si="43"/>
        <v>21.952000000000002</v>
      </c>
      <c r="AF106" s="608">
        <f t="shared" si="44"/>
        <v>18</v>
      </c>
      <c r="AG106" s="609" t="str">
        <f t="shared" si="38"/>
        <v>-</v>
      </c>
      <c r="AH106" s="609">
        <f t="shared" si="39"/>
        <v>21.952000000000002</v>
      </c>
      <c r="AI106" s="609" t="str">
        <f t="shared" si="40"/>
        <v>-</v>
      </c>
      <c r="AJ106" s="609" t="str">
        <f t="shared" si="41"/>
        <v>-</v>
      </c>
      <c r="AK106" s="247"/>
      <c r="AM106" s="446">
        <v>46128.760416666664</v>
      </c>
      <c r="AN106" s="447">
        <v>1</v>
      </c>
      <c r="AO106" s="447">
        <v>6</v>
      </c>
      <c r="AP106" s="447" t="s">
        <v>446</v>
      </c>
      <c r="AQ106" s="447">
        <v>273.06453599999998</v>
      </c>
      <c r="AR106" s="447">
        <v>133497</v>
      </c>
      <c r="AS106" s="447">
        <v>111113</v>
      </c>
      <c r="AT106" s="447">
        <v>21.972000000000001</v>
      </c>
      <c r="AV106" s="448">
        <v>46128.760416666664</v>
      </c>
      <c r="AW106" s="449">
        <v>1</v>
      </c>
      <c r="AX106" s="450">
        <v>6</v>
      </c>
      <c r="AY106" s="450" t="s">
        <v>446</v>
      </c>
      <c r="AZ106" s="451">
        <v>274</v>
      </c>
      <c r="BB106" s="74" t="str">
        <f t="shared" si="32"/>
        <v>--</v>
      </c>
      <c r="BC106" s="11">
        <f t="shared" si="33"/>
        <v>273.06453599999998</v>
      </c>
      <c r="BF106" s="324"/>
      <c r="BH106" s="74" t="str">
        <f t="shared" si="35"/>
        <v>--</v>
      </c>
      <c r="BI106" s="313">
        <f t="shared" si="36"/>
        <v>274</v>
      </c>
      <c r="BL106" s="313"/>
      <c r="BQ106" s="305"/>
      <c r="BR106" s="11"/>
      <c r="BS106" s="11"/>
      <c r="BT106" s="11"/>
      <c r="CA106" s="314"/>
      <c r="CB106" s="311"/>
      <c r="CC106" s="312"/>
      <c r="CD106" s="11"/>
      <c r="CE106" s="11"/>
    </row>
    <row r="107" spans="2:83" x14ac:dyDescent="0.25">
      <c r="B107" s="88">
        <v>46128.77715277778</v>
      </c>
      <c r="C107" s="294">
        <v>850.89</v>
      </c>
      <c r="D107" s="290"/>
      <c r="E107" s="290"/>
      <c r="N107" s="472"/>
      <c r="O107" s="89">
        <v>46128</v>
      </c>
      <c r="P107" s="55">
        <v>0.77268518518518514</v>
      </c>
      <c r="Q107" s="87">
        <v>30</v>
      </c>
      <c r="R107" s="78" t="s">
        <v>14</v>
      </c>
      <c r="S107" s="87">
        <v>21.35</v>
      </c>
      <c r="T107" s="78" t="s">
        <v>45</v>
      </c>
      <c r="U107" s="608">
        <f t="shared" si="49"/>
        <v>18</v>
      </c>
      <c r="V107" s="609" t="str">
        <f t="shared" si="45"/>
        <v>-</v>
      </c>
      <c r="W107" s="609">
        <f t="shared" si="46"/>
        <v>21.35</v>
      </c>
      <c r="X107" s="609" t="str">
        <f t="shared" si="47"/>
        <v>-</v>
      </c>
      <c r="Y107" s="609" t="str">
        <f t="shared" si="48"/>
        <v>-</v>
      </c>
      <c r="AD107" s="615">
        <f t="shared" si="42"/>
        <v>46128.759722222225</v>
      </c>
      <c r="AE107" s="73">
        <f t="shared" si="43"/>
        <v>21.959</v>
      </c>
      <c r="AF107" s="608">
        <f t="shared" si="44"/>
        <v>18</v>
      </c>
      <c r="AG107" s="609" t="str">
        <f t="shared" si="38"/>
        <v>-</v>
      </c>
      <c r="AH107" s="609">
        <f t="shared" si="39"/>
        <v>21.959</v>
      </c>
      <c r="AI107" s="609" t="str">
        <f t="shared" si="40"/>
        <v>-</v>
      </c>
      <c r="AJ107" s="609" t="str">
        <f t="shared" si="41"/>
        <v>-</v>
      </c>
      <c r="AK107" s="247"/>
      <c r="AM107" s="446">
        <v>46128.760416666664</v>
      </c>
      <c r="AN107" s="447">
        <v>1</v>
      </c>
      <c r="AO107" s="447">
        <v>6</v>
      </c>
      <c r="AP107" s="447" t="s">
        <v>446</v>
      </c>
      <c r="AQ107" s="447">
        <v>271.73420299999998</v>
      </c>
      <c r="AR107" s="447">
        <v>132731</v>
      </c>
      <c r="AS107" s="447">
        <v>111753</v>
      </c>
      <c r="AT107" s="447">
        <v>21.977</v>
      </c>
      <c r="AV107" s="448">
        <v>46128.761111111111</v>
      </c>
      <c r="AW107" s="449">
        <v>1</v>
      </c>
      <c r="AX107" s="450">
        <v>6</v>
      </c>
      <c r="AY107" s="450" t="s">
        <v>446</v>
      </c>
      <c r="AZ107" s="451">
        <v>273</v>
      </c>
      <c r="BB107" s="74" t="str">
        <f t="shared" si="32"/>
        <v>--</v>
      </c>
      <c r="BC107" s="11">
        <f t="shared" si="33"/>
        <v>271.73420299999998</v>
      </c>
      <c r="BF107" s="324"/>
      <c r="BH107" s="74" t="str">
        <f t="shared" si="35"/>
        <v>--</v>
      </c>
      <c r="BI107" s="313">
        <f t="shared" si="36"/>
        <v>273</v>
      </c>
      <c r="BL107" s="313"/>
      <c r="BQ107" s="305"/>
      <c r="BR107" s="11"/>
      <c r="BS107" s="11"/>
      <c r="BT107" s="11"/>
      <c r="CA107" s="314"/>
      <c r="CB107" s="311"/>
      <c r="CC107" s="312"/>
      <c r="CD107" s="11"/>
      <c r="CE107" s="11"/>
    </row>
    <row r="108" spans="2:83" x14ac:dyDescent="0.25">
      <c r="B108" s="88">
        <v>46128.778194444443</v>
      </c>
      <c r="C108" s="294">
        <v>850.9</v>
      </c>
      <c r="D108" s="290"/>
      <c r="E108" s="290"/>
      <c r="N108" s="472"/>
      <c r="O108" s="89">
        <v>46128</v>
      </c>
      <c r="P108" s="55">
        <v>0.77337962962962958</v>
      </c>
      <c r="Q108" s="87">
        <v>29.6</v>
      </c>
      <c r="R108" s="78" t="s">
        <v>14</v>
      </c>
      <c r="S108" s="87">
        <v>21.35</v>
      </c>
      <c r="T108" s="78" t="s">
        <v>45</v>
      </c>
      <c r="U108" s="608">
        <f t="shared" si="49"/>
        <v>18</v>
      </c>
      <c r="V108" s="609" t="str">
        <f t="shared" si="45"/>
        <v>-</v>
      </c>
      <c r="W108" s="609">
        <f t="shared" si="46"/>
        <v>21.35</v>
      </c>
      <c r="X108" s="609" t="str">
        <f t="shared" si="47"/>
        <v>-</v>
      </c>
      <c r="Y108" s="609" t="str">
        <f t="shared" si="48"/>
        <v>-</v>
      </c>
      <c r="AD108" s="615">
        <f t="shared" si="42"/>
        <v>46128.759722222225</v>
      </c>
      <c r="AE108" s="73">
        <f t="shared" si="43"/>
        <v>21.966999999999999</v>
      </c>
      <c r="AF108" s="608">
        <f t="shared" si="44"/>
        <v>18</v>
      </c>
      <c r="AG108" s="609" t="str">
        <f t="shared" si="38"/>
        <v>-</v>
      </c>
      <c r="AH108" s="609">
        <f t="shared" si="39"/>
        <v>21.966999999999999</v>
      </c>
      <c r="AI108" s="609" t="str">
        <f t="shared" si="40"/>
        <v>-</v>
      </c>
      <c r="AJ108" s="609" t="str">
        <f t="shared" si="41"/>
        <v>-</v>
      </c>
      <c r="AK108" s="247"/>
      <c r="AM108" s="446">
        <v>46128.761111111111</v>
      </c>
      <c r="AN108" s="447">
        <v>1</v>
      </c>
      <c r="AO108" s="447">
        <v>6</v>
      </c>
      <c r="AP108" s="447" t="s">
        <v>446</v>
      </c>
      <c r="AQ108" s="447">
        <v>270.82719200000003</v>
      </c>
      <c r="AR108" s="447">
        <v>133512</v>
      </c>
      <c r="AS108" s="447">
        <v>111130</v>
      </c>
      <c r="AT108" s="447">
        <v>21.981000000000002</v>
      </c>
      <c r="AV108" s="448">
        <v>46128.761111111111</v>
      </c>
      <c r="AW108" s="449">
        <v>1</v>
      </c>
      <c r="AX108" s="450">
        <v>6</v>
      </c>
      <c r="AY108" s="450" t="s">
        <v>446</v>
      </c>
      <c r="AZ108" s="451">
        <v>272</v>
      </c>
      <c r="BB108" s="74" t="str">
        <f t="shared" si="32"/>
        <v>--</v>
      </c>
      <c r="BC108" s="11">
        <f t="shared" si="33"/>
        <v>270.82719200000003</v>
      </c>
      <c r="BF108" s="324"/>
      <c r="BH108" s="74" t="str">
        <f t="shared" si="35"/>
        <v>--</v>
      </c>
      <c r="BI108" s="313">
        <f t="shared" si="36"/>
        <v>272</v>
      </c>
      <c r="BL108" s="313"/>
      <c r="BQ108" s="305"/>
      <c r="BR108" s="11"/>
      <c r="BS108" s="11"/>
      <c r="BT108" s="11"/>
      <c r="CA108" s="314"/>
      <c r="CB108" s="311"/>
      <c r="CC108" s="312"/>
      <c r="CD108" s="11"/>
      <c r="CE108" s="11"/>
    </row>
    <row r="109" spans="2:83" x14ac:dyDescent="0.25">
      <c r="B109" s="88">
        <v>46128.779236111113</v>
      </c>
      <c r="C109" s="294">
        <v>850.92</v>
      </c>
      <c r="D109" s="290"/>
      <c r="E109" s="290"/>
      <c r="N109" s="472"/>
      <c r="O109" s="89">
        <v>46128</v>
      </c>
      <c r="P109" s="55">
        <v>0.77407407407407403</v>
      </c>
      <c r="Q109" s="87">
        <v>29.2</v>
      </c>
      <c r="R109" s="78" t="s">
        <v>14</v>
      </c>
      <c r="S109" s="87">
        <v>21.3</v>
      </c>
      <c r="T109" s="78" t="s">
        <v>45</v>
      </c>
      <c r="U109" s="608">
        <f t="shared" si="49"/>
        <v>18</v>
      </c>
      <c r="V109" s="609" t="str">
        <f t="shared" si="45"/>
        <v>-</v>
      </c>
      <c r="W109" s="609">
        <f t="shared" si="46"/>
        <v>21.3</v>
      </c>
      <c r="X109" s="609" t="str">
        <f t="shared" si="47"/>
        <v>-</v>
      </c>
      <c r="Y109" s="609" t="str">
        <f t="shared" si="48"/>
        <v>-</v>
      </c>
      <c r="AD109" s="615">
        <f t="shared" si="42"/>
        <v>46128.760416666664</v>
      </c>
      <c r="AE109" s="73">
        <f t="shared" si="43"/>
        <v>21.972000000000001</v>
      </c>
      <c r="AF109" s="608">
        <f t="shared" si="44"/>
        <v>18</v>
      </c>
      <c r="AG109" s="609" t="str">
        <f t="shared" si="38"/>
        <v>-</v>
      </c>
      <c r="AH109" s="609">
        <f t="shared" si="39"/>
        <v>21.972000000000001</v>
      </c>
      <c r="AI109" s="609" t="str">
        <f t="shared" si="40"/>
        <v>-</v>
      </c>
      <c r="AJ109" s="609" t="str">
        <f t="shared" si="41"/>
        <v>-</v>
      </c>
      <c r="AK109" s="247"/>
      <c r="AM109" s="446">
        <v>46128.761805555558</v>
      </c>
      <c r="AN109" s="447">
        <v>1</v>
      </c>
      <c r="AO109" s="447">
        <v>6</v>
      </c>
      <c r="AP109" s="447" t="s">
        <v>446</v>
      </c>
      <c r="AQ109" s="447">
        <v>270.55295799999999</v>
      </c>
      <c r="AR109" s="447">
        <v>132756</v>
      </c>
      <c r="AS109" s="447">
        <v>111773</v>
      </c>
      <c r="AT109" s="447">
        <v>21.986000000000001</v>
      </c>
      <c r="AV109" s="448">
        <v>46128.761805555558</v>
      </c>
      <c r="AW109" s="449">
        <v>1</v>
      </c>
      <c r="AX109" s="450">
        <v>6</v>
      </c>
      <c r="AY109" s="450" t="s">
        <v>446</v>
      </c>
      <c r="AZ109" s="451">
        <v>272</v>
      </c>
      <c r="BB109" s="74" t="str">
        <f t="shared" si="32"/>
        <v>--</v>
      </c>
      <c r="BC109" s="11">
        <f t="shared" si="33"/>
        <v>270.55295799999999</v>
      </c>
      <c r="BF109" s="324"/>
      <c r="BH109" s="74" t="str">
        <f t="shared" si="35"/>
        <v>--</v>
      </c>
      <c r="BI109" s="313">
        <f t="shared" si="36"/>
        <v>272</v>
      </c>
      <c r="BL109" s="313"/>
      <c r="BQ109" s="305"/>
      <c r="BR109" s="11"/>
      <c r="BS109" s="11"/>
      <c r="BT109" s="11"/>
      <c r="CA109" s="314"/>
      <c r="CB109" s="311"/>
      <c r="CC109" s="312"/>
      <c r="CD109" s="11"/>
      <c r="CE109" s="11"/>
    </row>
    <row r="110" spans="2:83" x14ac:dyDescent="0.25">
      <c r="B110" s="88">
        <v>46128.780277777776</v>
      </c>
      <c r="C110" s="294">
        <v>850.92</v>
      </c>
      <c r="D110" s="290"/>
      <c r="E110" s="290"/>
      <c r="N110" s="472"/>
      <c r="O110" s="89">
        <v>46128</v>
      </c>
      <c r="P110" s="55">
        <v>0.77476851851851847</v>
      </c>
      <c r="Q110" s="87">
        <v>28.8</v>
      </c>
      <c r="R110" s="78" t="s">
        <v>14</v>
      </c>
      <c r="S110" s="87">
        <v>21.3</v>
      </c>
      <c r="T110" s="78" t="s">
        <v>45</v>
      </c>
      <c r="U110" s="608">
        <f t="shared" si="49"/>
        <v>18</v>
      </c>
      <c r="V110" s="609" t="str">
        <f t="shared" si="45"/>
        <v>-</v>
      </c>
      <c r="W110" s="609">
        <f t="shared" si="46"/>
        <v>21.3</v>
      </c>
      <c r="X110" s="609" t="str">
        <f t="shared" si="47"/>
        <v>-</v>
      </c>
      <c r="Y110" s="609" t="str">
        <f t="shared" si="48"/>
        <v>-</v>
      </c>
      <c r="AD110" s="615">
        <f t="shared" si="42"/>
        <v>46128.760416666664</v>
      </c>
      <c r="AE110" s="73">
        <f t="shared" si="43"/>
        <v>21.977</v>
      </c>
      <c r="AF110" s="608">
        <f t="shared" si="44"/>
        <v>18</v>
      </c>
      <c r="AG110" s="609" t="str">
        <f t="shared" si="38"/>
        <v>-</v>
      </c>
      <c r="AH110" s="609">
        <f t="shared" si="39"/>
        <v>21.977</v>
      </c>
      <c r="AI110" s="609" t="str">
        <f t="shared" si="40"/>
        <v>-</v>
      </c>
      <c r="AJ110" s="609" t="str">
        <f t="shared" si="41"/>
        <v>-</v>
      </c>
      <c r="AK110" s="247"/>
      <c r="AM110" s="446">
        <v>46128.761805555558</v>
      </c>
      <c r="AN110" s="447">
        <v>1</v>
      </c>
      <c r="AO110" s="447">
        <v>6</v>
      </c>
      <c r="AP110" s="447" t="s">
        <v>446</v>
      </c>
      <c r="AQ110" s="447">
        <v>269.93674399999998</v>
      </c>
      <c r="AR110" s="447">
        <v>133537</v>
      </c>
      <c r="AS110" s="447">
        <v>111154</v>
      </c>
      <c r="AT110" s="447">
        <v>21.989000000000001</v>
      </c>
      <c r="AV110" s="448">
        <v>46128.761805555558</v>
      </c>
      <c r="AW110" s="449">
        <v>1</v>
      </c>
      <c r="AX110" s="450">
        <v>6</v>
      </c>
      <c r="AY110" s="450" t="s">
        <v>446</v>
      </c>
      <c r="AZ110" s="451">
        <v>271</v>
      </c>
      <c r="BB110" s="74" t="str">
        <f t="shared" si="32"/>
        <v>--</v>
      </c>
      <c r="BC110" s="11">
        <f t="shared" si="33"/>
        <v>269.93674399999998</v>
      </c>
      <c r="BF110" s="324"/>
      <c r="BH110" s="74" t="str">
        <f t="shared" si="35"/>
        <v>--</v>
      </c>
      <c r="BI110" s="313">
        <f t="shared" si="36"/>
        <v>271</v>
      </c>
      <c r="BL110" s="313"/>
      <c r="BQ110" s="305"/>
      <c r="BR110" s="11"/>
      <c r="BS110" s="11"/>
      <c r="BT110" s="11"/>
      <c r="CA110" s="314"/>
      <c r="CB110" s="311"/>
      <c r="CC110" s="312"/>
      <c r="CD110" s="11"/>
      <c r="CE110" s="11"/>
    </row>
    <row r="111" spans="2:83" x14ac:dyDescent="0.25">
      <c r="B111" s="88">
        <v>46128.781319444446</v>
      </c>
      <c r="C111" s="294">
        <v>850.92</v>
      </c>
      <c r="D111" s="290"/>
      <c r="E111" s="290"/>
      <c r="N111" s="472"/>
      <c r="O111" s="89">
        <v>46128</v>
      </c>
      <c r="P111" s="55">
        <v>0.77546296296296291</v>
      </c>
      <c r="Q111" s="87">
        <v>28.7</v>
      </c>
      <c r="R111" s="78" t="s">
        <v>14</v>
      </c>
      <c r="S111" s="87">
        <v>21.25</v>
      </c>
      <c r="T111" s="78" t="s">
        <v>45</v>
      </c>
      <c r="U111" s="608">
        <f t="shared" si="49"/>
        <v>18</v>
      </c>
      <c r="V111" s="609" t="str">
        <f t="shared" si="45"/>
        <v>-</v>
      </c>
      <c r="W111" s="609">
        <f t="shared" si="46"/>
        <v>21.25</v>
      </c>
      <c r="X111" s="609" t="str">
        <f t="shared" si="47"/>
        <v>-</v>
      </c>
      <c r="Y111" s="609" t="str">
        <f t="shared" si="48"/>
        <v>-</v>
      </c>
      <c r="AD111" s="615">
        <f t="shared" si="42"/>
        <v>46128.761111111111</v>
      </c>
      <c r="AE111" s="73">
        <f t="shared" si="43"/>
        <v>21.981000000000002</v>
      </c>
      <c r="AF111" s="608">
        <f t="shared" si="44"/>
        <v>18</v>
      </c>
      <c r="AG111" s="609" t="str">
        <f t="shared" si="38"/>
        <v>-</v>
      </c>
      <c r="AH111" s="609">
        <f t="shared" si="39"/>
        <v>21.981000000000002</v>
      </c>
      <c r="AI111" s="609" t="str">
        <f t="shared" si="40"/>
        <v>-</v>
      </c>
      <c r="AJ111" s="609" t="str">
        <f t="shared" si="41"/>
        <v>-</v>
      </c>
      <c r="AK111" s="247"/>
      <c r="AM111" s="446">
        <v>46128.762499999997</v>
      </c>
      <c r="AN111" s="447">
        <v>1</v>
      </c>
      <c r="AO111" s="447">
        <v>6</v>
      </c>
      <c r="AP111" s="447" t="s">
        <v>446</v>
      </c>
      <c r="AQ111" s="447">
        <v>269.40239200000002</v>
      </c>
      <c r="AR111" s="447">
        <v>132761</v>
      </c>
      <c r="AS111" s="447">
        <v>111775</v>
      </c>
      <c r="AT111" s="447">
        <v>21.992999999999999</v>
      </c>
      <c r="AV111" s="448">
        <v>46128.762499999997</v>
      </c>
      <c r="AW111" s="449">
        <v>1</v>
      </c>
      <c r="AX111" s="450">
        <v>6</v>
      </c>
      <c r="AY111" s="450" t="s">
        <v>446</v>
      </c>
      <c r="AZ111" s="451">
        <v>271</v>
      </c>
      <c r="BB111" s="74" t="str">
        <f t="shared" si="32"/>
        <v>--</v>
      </c>
      <c r="BC111" s="11">
        <f t="shared" si="33"/>
        <v>269.40239200000002</v>
      </c>
      <c r="BF111" s="324"/>
      <c r="BH111" s="74" t="str">
        <f t="shared" si="35"/>
        <v>--</v>
      </c>
      <c r="BI111" s="313">
        <f t="shared" si="36"/>
        <v>271</v>
      </c>
      <c r="BL111" s="313"/>
      <c r="BQ111" s="305"/>
      <c r="BR111" s="11"/>
      <c r="BS111" s="11"/>
      <c r="BT111" s="11"/>
      <c r="CA111" s="314"/>
      <c r="CB111" s="311"/>
      <c r="CC111" s="312"/>
      <c r="CD111" s="11"/>
      <c r="CE111" s="11"/>
    </row>
    <row r="112" spans="2:83" x14ac:dyDescent="0.25">
      <c r="B112" s="88">
        <v>46128.782361111109</v>
      </c>
      <c r="C112" s="294">
        <v>850.91</v>
      </c>
      <c r="D112" s="290"/>
      <c r="E112" s="290"/>
      <c r="N112" s="472"/>
      <c r="O112" s="89">
        <v>46128</v>
      </c>
      <c r="P112" s="55">
        <v>0.77615740740740746</v>
      </c>
      <c r="Q112" s="87">
        <v>28.4</v>
      </c>
      <c r="R112" s="78" t="s">
        <v>14</v>
      </c>
      <c r="S112" s="87">
        <v>21.2</v>
      </c>
      <c r="T112" s="78" t="s">
        <v>45</v>
      </c>
      <c r="U112" s="608">
        <f t="shared" si="49"/>
        <v>18</v>
      </c>
      <c r="V112" s="609" t="str">
        <f t="shared" si="45"/>
        <v>-</v>
      </c>
      <c r="W112" s="609">
        <f t="shared" si="46"/>
        <v>21.2</v>
      </c>
      <c r="X112" s="609" t="str">
        <f t="shared" si="47"/>
        <v>-</v>
      </c>
      <c r="Y112" s="609" t="str">
        <f t="shared" si="48"/>
        <v>-</v>
      </c>
      <c r="AD112" s="615">
        <f t="shared" si="42"/>
        <v>46128.761805555558</v>
      </c>
      <c r="AE112" s="73">
        <f t="shared" si="43"/>
        <v>21.986000000000001</v>
      </c>
      <c r="AF112" s="608">
        <f t="shared" si="44"/>
        <v>18</v>
      </c>
      <c r="AG112" s="609" t="str">
        <f t="shared" si="38"/>
        <v>-</v>
      </c>
      <c r="AH112" s="609">
        <f t="shared" si="39"/>
        <v>21.986000000000001</v>
      </c>
      <c r="AI112" s="609" t="str">
        <f t="shared" si="40"/>
        <v>-</v>
      </c>
      <c r="AJ112" s="609" t="str">
        <f t="shared" si="41"/>
        <v>-</v>
      </c>
      <c r="AK112" s="247"/>
      <c r="AM112" s="446">
        <v>46128.762499999997</v>
      </c>
      <c r="AN112" s="447">
        <v>1</v>
      </c>
      <c r="AO112" s="447">
        <v>6</v>
      </c>
      <c r="AP112" s="447" t="s">
        <v>446</v>
      </c>
      <c r="AQ112" s="447">
        <v>269.18057700000003</v>
      </c>
      <c r="AR112" s="447">
        <v>133539</v>
      </c>
      <c r="AS112" s="447">
        <v>111157</v>
      </c>
      <c r="AT112" s="447">
        <v>21.995999999999999</v>
      </c>
      <c r="AV112" s="448">
        <v>46128.762499999997</v>
      </c>
      <c r="AW112" s="449">
        <v>1</v>
      </c>
      <c r="AX112" s="450">
        <v>6</v>
      </c>
      <c r="AY112" s="450" t="s">
        <v>446</v>
      </c>
      <c r="AZ112" s="451">
        <v>271</v>
      </c>
      <c r="BB112" s="74" t="str">
        <f t="shared" si="32"/>
        <v>--</v>
      </c>
      <c r="BC112" s="11">
        <f t="shared" si="33"/>
        <v>269.18057700000003</v>
      </c>
      <c r="BF112" s="324"/>
      <c r="BH112" s="74" t="str">
        <f t="shared" si="35"/>
        <v>--</v>
      </c>
      <c r="BI112" s="313">
        <f t="shared" si="36"/>
        <v>271</v>
      </c>
      <c r="BL112" s="313"/>
      <c r="BQ112" s="305"/>
      <c r="BR112" s="11"/>
      <c r="BS112" s="11"/>
      <c r="BT112" s="11"/>
      <c r="CA112" s="314"/>
      <c r="CB112" s="311"/>
      <c r="CC112" s="312"/>
      <c r="CD112" s="11"/>
      <c r="CE112" s="11"/>
    </row>
    <row r="113" spans="2:83" x14ac:dyDescent="0.25">
      <c r="B113" s="88">
        <v>46128.783402777779</v>
      </c>
      <c r="C113" s="294">
        <v>850.92</v>
      </c>
      <c r="D113" s="290"/>
      <c r="E113" s="290"/>
      <c r="N113" s="472"/>
      <c r="O113" s="89">
        <v>46128</v>
      </c>
      <c r="P113" s="55">
        <v>0.7768518518518519</v>
      </c>
      <c r="Q113" s="87">
        <v>28.2</v>
      </c>
      <c r="R113" s="78" t="s">
        <v>14</v>
      </c>
      <c r="S113" s="87">
        <v>21.15</v>
      </c>
      <c r="T113" s="78" t="s">
        <v>45</v>
      </c>
      <c r="U113" s="608">
        <f t="shared" si="49"/>
        <v>18</v>
      </c>
      <c r="V113" s="609" t="str">
        <f t="shared" si="45"/>
        <v>-</v>
      </c>
      <c r="W113" s="609">
        <f t="shared" si="46"/>
        <v>21.15</v>
      </c>
      <c r="X113" s="609" t="str">
        <f t="shared" si="47"/>
        <v>-</v>
      </c>
      <c r="Y113" s="609" t="str">
        <f t="shared" si="48"/>
        <v>-</v>
      </c>
      <c r="AD113" s="615">
        <f t="shared" si="42"/>
        <v>46128.761805555558</v>
      </c>
      <c r="AE113" s="73">
        <f t="shared" si="43"/>
        <v>21.989000000000001</v>
      </c>
      <c r="AF113" s="608">
        <f t="shared" si="44"/>
        <v>18</v>
      </c>
      <c r="AG113" s="609" t="str">
        <f t="shared" si="38"/>
        <v>-</v>
      </c>
      <c r="AH113" s="609">
        <f t="shared" si="39"/>
        <v>21.989000000000001</v>
      </c>
      <c r="AI113" s="609" t="str">
        <f t="shared" si="40"/>
        <v>-</v>
      </c>
      <c r="AJ113" s="609" t="str">
        <f t="shared" si="41"/>
        <v>-</v>
      </c>
      <c r="AK113" s="247"/>
      <c r="AM113" s="446">
        <v>46128.763194444444</v>
      </c>
      <c r="AN113" s="447">
        <v>1</v>
      </c>
      <c r="AO113" s="447">
        <v>6</v>
      </c>
      <c r="AP113" s="447" t="s">
        <v>446</v>
      </c>
      <c r="AQ113" s="447">
        <v>269.02143699999999</v>
      </c>
      <c r="AR113" s="447">
        <v>132783</v>
      </c>
      <c r="AS113" s="447">
        <v>111793</v>
      </c>
      <c r="AT113" s="447">
        <v>21.998000000000001</v>
      </c>
      <c r="AV113" s="448">
        <v>46128.763194444444</v>
      </c>
      <c r="AW113" s="449">
        <v>1</v>
      </c>
      <c r="AX113" s="450">
        <v>6</v>
      </c>
      <c r="AY113" s="450" t="s">
        <v>446</v>
      </c>
      <c r="AZ113" s="451">
        <v>271</v>
      </c>
      <c r="BB113" s="74" t="str">
        <f t="shared" si="32"/>
        <v>--</v>
      </c>
      <c r="BC113" s="11">
        <f t="shared" si="33"/>
        <v>269.02143699999999</v>
      </c>
      <c r="BF113" s="324"/>
      <c r="BH113" s="74" t="str">
        <f t="shared" si="35"/>
        <v>--</v>
      </c>
      <c r="BI113" s="313">
        <f t="shared" si="36"/>
        <v>271</v>
      </c>
      <c r="BL113" s="313"/>
      <c r="BQ113" s="305"/>
      <c r="BR113" s="11"/>
      <c r="BS113" s="11"/>
      <c r="BT113" s="11"/>
      <c r="CA113" s="314"/>
      <c r="CB113" s="311"/>
      <c r="CC113" s="312"/>
      <c r="CD113" s="11"/>
      <c r="CE113" s="11"/>
    </row>
    <row r="114" spans="2:83" x14ac:dyDescent="0.25">
      <c r="B114" s="88">
        <v>46128.784444444442</v>
      </c>
      <c r="C114" s="294">
        <v>850.93</v>
      </c>
      <c r="D114" s="290"/>
      <c r="E114" s="290"/>
      <c r="N114" s="472"/>
      <c r="O114" s="89">
        <v>46128</v>
      </c>
      <c r="P114" s="55">
        <v>0.77754629629629635</v>
      </c>
      <c r="Q114" s="87">
        <v>27.9</v>
      </c>
      <c r="R114" s="78" t="s">
        <v>14</v>
      </c>
      <c r="S114" s="87">
        <v>21.15</v>
      </c>
      <c r="T114" s="78" t="s">
        <v>45</v>
      </c>
      <c r="U114" s="608">
        <f t="shared" si="49"/>
        <v>18</v>
      </c>
      <c r="V114" s="609" t="str">
        <f t="shared" si="45"/>
        <v>-</v>
      </c>
      <c r="W114" s="609">
        <f t="shared" si="46"/>
        <v>21.15</v>
      </c>
      <c r="X114" s="609" t="str">
        <f t="shared" si="47"/>
        <v>-</v>
      </c>
      <c r="Y114" s="609" t="str">
        <f t="shared" si="48"/>
        <v>-</v>
      </c>
      <c r="AD114" s="615">
        <f t="shared" si="42"/>
        <v>46128.762499999997</v>
      </c>
      <c r="AE114" s="73">
        <f t="shared" si="43"/>
        <v>21.992999999999999</v>
      </c>
      <c r="AF114" s="608">
        <f t="shared" si="44"/>
        <v>18</v>
      </c>
      <c r="AG114" s="609" t="str">
        <f t="shared" si="38"/>
        <v>-</v>
      </c>
      <c r="AH114" s="609">
        <f t="shared" si="39"/>
        <v>21.992999999999999</v>
      </c>
      <c r="AI114" s="609" t="str">
        <f t="shared" si="40"/>
        <v>-</v>
      </c>
      <c r="AJ114" s="609" t="str">
        <f t="shared" si="41"/>
        <v>-</v>
      </c>
      <c r="AK114" s="247"/>
      <c r="AM114" s="446">
        <v>46128.763888888891</v>
      </c>
      <c r="AN114" s="447">
        <v>1</v>
      </c>
      <c r="AO114" s="447">
        <v>6</v>
      </c>
      <c r="AP114" s="447">
        <v>0</v>
      </c>
      <c r="AQ114" s="447">
        <v>268.70088900000002</v>
      </c>
      <c r="AR114" s="447">
        <v>133573</v>
      </c>
      <c r="AS114" s="447">
        <v>111187</v>
      </c>
      <c r="AT114" s="447">
        <v>21.998999999999999</v>
      </c>
      <c r="AV114" s="448">
        <v>46128.763888888891</v>
      </c>
      <c r="AW114" s="449">
        <v>1</v>
      </c>
      <c r="AX114" s="450">
        <v>6</v>
      </c>
      <c r="AY114" s="450">
        <v>0</v>
      </c>
      <c r="AZ114" s="451">
        <v>270</v>
      </c>
      <c r="BB114" s="74">
        <f t="shared" si="32"/>
        <v>60</v>
      </c>
      <c r="BC114" s="11">
        <f t="shared" si="33"/>
        <v>268.70088900000002</v>
      </c>
      <c r="BF114" s="324"/>
      <c r="BH114" s="74">
        <f t="shared" si="35"/>
        <v>60</v>
      </c>
      <c r="BI114" s="313">
        <f t="shared" si="36"/>
        <v>270</v>
      </c>
      <c r="BL114" s="313"/>
      <c r="BQ114" s="305"/>
      <c r="BR114" s="11"/>
      <c r="BS114" s="11"/>
      <c r="BT114" s="11"/>
      <c r="CA114" s="314"/>
      <c r="CB114" s="311"/>
      <c r="CC114" s="312"/>
      <c r="CD114" s="11"/>
      <c r="CE114" s="11"/>
    </row>
    <row r="115" spans="2:83" x14ac:dyDescent="0.25">
      <c r="B115" s="88">
        <v>46128.785486111112</v>
      </c>
      <c r="C115" s="294">
        <v>850.96</v>
      </c>
      <c r="D115" s="290"/>
      <c r="E115" s="290"/>
      <c r="N115" s="472"/>
      <c r="O115" s="89">
        <v>46128</v>
      </c>
      <c r="P115" s="55">
        <v>0.77824074074074079</v>
      </c>
      <c r="Q115" s="87">
        <v>27.8</v>
      </c>
      <c r="R115" s="78" t="s">
        <v>14</v>
      </c>
      <c r="S115" s="87">
        <v>21.15</v>
      </c>
      <c r="T115" s="78" t="s">
        <v>45</v>
      </c>
      <c r="U115" s="608">
        <f t="shared" si="49"/>
        <v>18</v>
      </c>
      <c r="V115" s="609" t="str">
        <f t="shared" si="45"/>
        <v>-</v>
      </c>
      <c r="W115" s="609">
        <f t="shared" si="46"/>
        <v>21.15</v>
      </c>
      <c r="X115" s="609" t="str">
        <f t="shared" si="47"/>
        <v>-</v>
      </c>
      <c r="Y115" s="609" t="str">
        <f t="shared" si="48"/>
        <v>-</v>
      </c>
      <c r="AD115" s="615">
        <f t="shared" si="42"/>
        <v>46128.762499999997</v>
      </c>
      <c r="AE115" s="73">
        <f t="shared" si="43"/>
        <v>21.995999999999999</v>
      </c>
      <c r="AF115" s="608">
        <f t="shared" si="44"/>
        <v>18</v>
      </c>
      <c r="AG115" s="609" t="str">
        <f t="shared" si="38"/>
        <v>-</v>
      </c>
      <c r="AH115" s="609">
        <f t="shared" si="39"/>
        <v>21.995999999999999</v>
      </c>
      <c r="AI115" s="609" t="str">
        <f t="shared" si="40"/>
        <v>-</v>
      </c>
      <c r="AJ115" s="609" t="str">
        <f t="shared" si="41"/>
        <v>-</v>
      </c>
      <c r="AK115" s="247"/>
      <c r="AM115" s="446">
        <v>46128.763888888891</v>
      </c>
      <c r="AN115" s="447">
        <v>1</v>
      </c>
      <c r="AO115" s="447">
        <v>6</v>
      </c>
      <c r="AP115" s="447">
        <v>1</v>
      </c>
      <c r="AQ115" s="447">
        <v>268.37807700000002</v>
      </c>
      <c r="AR115" s="447">
        <v>132813</v>
      </c>
      <c r="AS115" s="447">
        <v>111817</v>
      </c>
      <c r="AT115" s="447">
        <v>21.998999999999999</v>
      </c>
      <c r="AV115" s="448">
        <v>46128.763888888891</v>
      </c>
      <c r="AW115" s="449">
        <v>1</v>
      </c>
      <c r="AX115" s="450">
        <v>6</v>
      </c>
      <c r="AY115" s="450">
        <v>1</v>
      </c>
      <c r="AZ115" s="451">
        <v>269</v>
      </c>
      <c r="BB115" s="74">
        <f t="shared" si="32"/>
        <v>61</v>
      </c>
      <c r="BC115" s="11">
        <f t="shared" si="33"/>
        <v>268.37807700000002</v>
      </c>
      <c r="BF115" s="324"/>
      <c r="BH115" s="74">
        <f t="shared" si="35"/>
        <v>61</v>
      </c>
      <c r="BI115" s="313">
        <f t="shared" si="36"/>
        <v>269</v>
      </c>
      <c r="BL115" s="313"/>
      <c r="BQ115" s="305"/>
      <c r="BR115" s="11"/>
      <c r="BS115" s="11"/>
      <c r="BT115" s="11"/>
      <c r="CA115" s="314"/>
      <c r="CB115" s="311"/>
      <c r="CC115" s="312"/>
      <c r="CD115" s="11"/>
      <c r="CE115" s="11"/>
    </row>
    <row r="116" spans="2:83" x14ac:dyDescent="0.25">
      <c r="B116" s="88">
        <v>46128.786527777775</v>
      </c>
      <c r="C116" s="294">
        <v>850.99</v>
      </c>
      <c r="D116" s="290"/>
      <c r="E116" s="290"/>
      <c r="N116" s="472"/>
      <c r="O116" s="89">
        <v>46128</v>
      </c>
      <c r="P116" s="55">
        <v>0.77893518518518523</v>
      </c>
      <c r="Q116" s="87">
        <v>27.7</v>
      </c>
      <c r="R116" s="78" t="s">
        <v>14</v>
      </c>
      <c r="S116" s="87">
        <v>21.1</v>
      </c>
      <c r="T116" s="78" t="s">
        <v>45</v>
      </c>
      <c r="U116" s="608">
        <f t="shared" si="49"/>
        <v>18</v>
      </c>
      <c r="V116" s="609" t="str">
        <f t="shared" si="45"/>
        <v>-</v>
      </c>
      <c r="W116" s="609">
        <f t="shared" si="46"/>
        <v>21.1</v>
      </c>
      <c r="X116" s="609" t="str">
        <f t="shared" si="47"/>
        <v>-</v>
      </c>
      <c r="Y116" s="609" t="str">
        <f t="shared" si="48"/>
        <v>-</v>
      </c>
      <c r="AD116" s="615">
        <f t="shared" si="42"/>
        <v>46128.763194444444</v>
      </c>
      <c r="AE116" s="73">
        <f t="shared" si="43"/>
        <v>21.998000000000001</v>
      </c>
      <c r="AF116" s="608">
        <f t="shared" si="44"/>
        <v>18</v>
      </c>
      <c r="AG116" s="609" t="str">
        <f t="shared" si="38"/>
        <v>-</v>
      </c>
      <c r="AH116" s="609">
        <f t="shared" si="39"/>
        <v>21.998000000000001</v>
      </c>
      <c r="AI116" s="609" t="str">
        <f t="shared" si="40"/>
        <v>-</v>
      </c>
      <c r="AJ116" s="609" t="str">
        <f t="shared" si="41"/>
        <v>-</v>
      </c>
      <c r="AK116" s="247"/>
      <c r="AM116" s="446">
        <v>46128.76458333333</v>
      </c>
      <c r="AN116" s="447">
        <v>1</v>
      </c>
      <c r="AO116" s="447">
        <v>6</v>
      </c>
      <c r="AP116" s="447">
        <v>2</v>
      </c>
      <c r="AQ116" s="447">
        <v>268.49051500000002</v>
      </c>
      <c r="AR116" s="447">
        <v>133583</v>
      </c>
      <c r="AS116" s="447">
        <v>111195</v>
      </c>
      <c r="AT116" s="447">
        <v>21.998000000000001</v>
      </c>
      <c r="AV116" s="448">
        <v>46128.76458333333</v>
      </c>
      <c r="AW116" s="449">
        <v>1</v>
      </c>
      <c r="AX116" s="450">
        <v>6</v>
      </c>
      <c r="AY116" s="450">
        <v>2</v>
      </c>
      <c r="AZ116" s="451">
        <v>269</v>
      </c>
      <c r="BB116" s="74">
        <f t="shared" si="32"/>
        <v>62</v>
      </c>
      <c r="BC116" s="11">
        <f t="shared" si="33"/>
        <v>268.49051500000002</v>
      </c>
      <c r="BF116" s="324"/>
      <c r="BH116" s="74">
        <f t="shared" si="35"/>
        <v>62</v>
      </c>
      <c r="BI116" s="313">
        <f t="shared" si="36"/>
        <v>269</v>
      </c>
      <c r="BL116" s="313"/>
      <c r="BQ116" s="305"/>
      <c r="BR116" s="11"/>
      <c r="BS116" s="11"/>
      <c r="BT116" s="11"/>
      <c r="CA116" s="314"/>
      <c r="CB116" s="311"/>
      <c r="CC116" s="312"/>
      <c r="CD116" s="11"/>
      <c r="CE116" s="11"/>
    </row>
    <row r="117" spans="2:83" x14ac:dyDescent="0.25">
      <c r="B117" s="88">
        <v>46128.787569444445</v>
      </c>
      <c r="C117" s="294">
        <v>850.99</v>
      </c>
      <c r="D117" s="290"/>
      <c r="E117" s="290"/>
      <c r="N117" s="472"/>
      <c r="O117" s="89">
        <v>46128</v>
      </c>
      <c r="P117" s="55">
        <v>0.77962962962962967</v>
      </c>
      <c r="Q117" s="87">
        <v>27.6</v>
      </c>
      <c r="R117" s="78" t="s">
        <v>14</v>
      </c>
      <c r="S117" s="87">
        <v>21.1</v>
      </c>
      <c r="T117" s="78" t="s">
        <v>45</v>
      </c>
      <c r="U117" s="608">
        <f t="shared" si="49"/>
        <v>18</v>
      </c>
      <c r="V117" s="609" t="str">
        <f t="shared" si="45"/>
        <v>-</v>
      </c>
      <c r="W117" s="609">
        <f t="shared" si="46"/>
        <v>21.1</v>
      </c>
      <c r="X117" s="609" t="str">
        <f t="shared" si="47"/>
        <v>-</v>
      </c>
      <c r="Y117" s="609" t="str">
        <f t="shared" si="48"/>
        <v>-</v>
      </c>
      <c r="AD117" s="615">
        <f t="shared" si="42"/>
        <v>46128.763888888891</v>
      </c>
      <c r="AE117" s="73">
        <f t="shared" si="43"/>
        <v>21.998999999999999</v>
      </c>
      <c r="AF117" s="608">
        <f t="shared" si="44"/>
        <v>18</v>
      </c>
      <c r="AG117" s="609" t="str">
        <f t="shared" si="38"/>
        <v>-</v>
      </c>
      <c r="AH117" s="609">
        <f t="shared" si="39"/>
        <v>21.998999999999999</v>
      </c>
      <c r="AI117" s="609" t="str">
        <f t="shared" si="40"/>
        <v>-</v>
      </c>
      <c r="AJ117" s="609" t="str">
        <f t="shared" si="41"/>
        <v>-</v>
      </c>
      <c r="AK117" s="247"/>
      <c r="AM117" s="446">
        <v>46128.76458333333</v>
      </c>
      <c r="AN117" s="447">
        <v>1</v>
      </c>
      <c r="AO117" s="447">
        <v>6</v>
      </c>
      <c r="AP117" s="447">
        <v>3</v>
      </c>
      <c r="AQ117" s="447">
        <v>268.21632199999999</v>
      </c>
      <c r="AR117" s="447">
        <v>132832</v>
      </c>
      <c r="AS117" s="447">
        <v>111832</v>
      </c>
      <c r="AT117" s="447">
        <v>21.998000000000001</v>
      </c>
      <c r="AV117" s="448">
        <v>46128.76458333333</v>
      </c>
      <c r="AW117" s="449">
        <v>1</v>
      </c>
      <c r="AX117" s="450">
        <v>6</v>
      </c>
      <c r="AY117" s="450">
        <v>3</v>
      </c>
      <c r="AZ117" s="451">
        <v>269</v>
      </c>
      <c r="BB117" s="74">
        <f t="shared" si="32"/>
        <v>63</v>
      </c>
      <c r="BC117" s="11">
        <f t="shared" si="33"/>
        <v>268.21632199999999</v>
      </c>
      <c r="BF117" s="324"/>
      <c r="BH117" s="74">
        <f t="shared" si="35"/>
        <v>63</v>
      </c>
      <c r="BI117" s="313">
        <f t="shared" si="36"/>
        <v>269</v>
      </c>
      <c r="BL117" s="313"/>
      <c r="BQ117" s="305"/>
      <c r="BR117" s="11"/>
      <c r="BS117" s="11"/>
      <c r="BT117" s="11"/>
      <c r="CA117" s="314"/>
      <c r="CB117" s="311"/>
      <c r="CC117" s="312"/>
      <c r="CD117" s="11"/>
      <c r="CE117" s="11"/>
    </row>
    <row r="118" spans="2:83" x14ac:dyDescent="0.25">
      <c r="B118" s="88">
        <v>46128.788611111115</v>
      </c>
      <c r="C118" s="294">
        <v>851.01</v>
      </c>
      <c r="D118" s="290"/>
      <c r="E118" s="290"/>
      <c r="N118" s="472"/>
      <c r="O118" s="89">
        <v>46128</v>
      </c>
      <c r="P118" s="55">
        <v>0.78032407407407411</v>
      </c>
      <c r="Q118" s="87">
        <v>27.6</v>
      </c>
      <c r="R118" s="78" t="s">
        <v>14</v>
      </c>
      <c r="S118" s="87">
        <v>21.05</v>
      </c>
      <c r="T118" s="78" t="s">
        <v>45</v>
      </c>
      <c r="U118" s="608">
        <f t="shared" si="49"/>
        <v>18</v>
      </c>
      <c r="V118" s="609" t="str">
        <f t="shared" si="45"/>
        <v>-</v>
      </c>
      <c r="W118" s="609">
        <f t="shared" si="46"/>
        <v>21.05</v>
      </c>
      <c r="X118" s="609" t="str">
        <f t="shared" si="47"/>
        <v>-</v>
      </c>
      <c r="Y118" s="609" t="str">
        <f t="shared" si="48"/>
        <v>-</v>
      </c>
      <c r="AD118" s="615">
        <f t="shared" si="42"/>
        <v>46128.763888888891</v>
      </c>
      <c r="AE118" s="73">
        <f t="shared" si="43"/>
        <v>21.998999999999999</v>
      </c>
      <c r="AF118" s="608">
        <f t="shared" si="44"/>
        <v>18</v>
      </c>
      <c r="AG118" s="609" t="str">
        <f t="shared" si="38"/>
        <v>-</v>
      </c>
      <c r="AH118" s="609">
        <f t="shared" si="39"/>
        <v>21.998999999999999</v>
      </c>
      <c r="AI118" s="609" t="str">
        <f t="shared" si="40"/>
        <v>-</v>
      </c>
      <c r="AJ118" s="609" t="str">
        <f t="shared" si="41"/>
        <v>-</v>
      </c>
      <c r="AK118" s="247"/>
      <c r="AM118" s="446">
        <v>46128.765277777777</v>
      </c>
      <c r="AN118" s="447">
        <v>1</v>
      </c>
      <c r="AO118" s="447">
        <v>6</v>
      </c>
      <c r="AP118" s="447">
        <v>4</v>
      </c>
      <c r="AQ118" s="447">
        <v>268.25424099999998</v>
      </c>
      <c r="AR118" s="447">
        <v>133601</v>
      </c>
      <c r="AS118" s="447">
        <v>111210</v>
      </c>
      <c r="AT118" s="447">
        <v>21.995999999999999</v>
      </c>
      <c r="AV118" s="448">
        <v>46128.765277777777</v>
      </c>
      <c r="AW118" s="449">
        <v>1</v>
      </c>
      <c r="AX118" s="450">
        <v>6</v>
      </c>
      <c r="AY118" s="450">
        <v>4</v>
      </c>
      <c r="AZ118" s="451">
        <v>269</v>
      </c>
      <c r="BB118" s="74">
        <f t="shared" si="32"/>
        <v>64</v>
      </c>
      <c r="BC118" s="11">
        <f t="shared" si="33"/>
        <v>268.25424099999998</v>
      </c>
      <c r="BF118" s="324"/>
      <c r="BH118" s="74">
        <f t="shared" si="35"/>
        <v>64</v>
      </c>
      <c r="BI118" s="313">
        <f t="shared" si="36"/>
        <v>269</v>
      </c>
      <c r="BL118" s="313"/>
      <c r="BQ118" s="305"/>
      <c r="BR118" s="11"/>
      <c r="BS118" s="11"/>
      <c r="BT118" s="11"/>
      <c r="CA118" s="314"/>
      <c r="CB118" s="311"/>
      <c r="CC118" s="312"/>
      <c r="CD118" s="11"/>
      <c r="CE118" s="11"/>
    </row>
    <row r="119" spans="2:83" x14ac:dyDescent="0.25">
      <c r="B119" s="88">
        <v>46128.789652777778</v>
      </c>
      <c r="C119" s="294">
        <v>851.02</v>
      </c>
      <c r="D119" s="290"/>
      <c r="E119" s="290"/>
      <c r="N119" s="472"/>
      <c r="O119" s="89">
        <v>46128</v>
      </c>
      <c r="P119" s="55">
        <v>0.78101851851851856</v>
      </c>
      <c r="Q119" s="87">
        <v>27.6</v>
      </c>
      <c r="R119" s="78" t="s">
        <v>14</v>
      </c>
      <c r="S119" s="87">
        <v>21</v>
      </c>
      <c r="T119" s="78" t="s">
        <v>45</v>
      </c>
      <c r="U119" s="608">
        <f t="shared" si="49"/>
        <v>18</v>
      </c>
      <c r="V119" s="609" t="str">
        <f t="shared" si="45"/>
        <v>-</v>
      </c>
      <c r="W119" s="609">
        <f t="shared" si="46"/>
        <v>21</v>
      </c>
      <c r="X119" s="609" t="str">
        <f t="shared" si="47"/>
        <v>-</v>
      </c>
      <c r="Y119" s="609" t="str">
        <f t="shared" si="48"/>
        <v>-</v>
      </c>
      <c r="AD119" s="615">
        <f t="shared" si="42"/>
        <v>46128.76458333333</v>
      </c>
      <c r="AE119" s="73">
        <f t="shared" si="43"/>
        <v>21.998000000000001</v>
      </c>
      <c r="AF119" s="608">
        <f t="shared" si="44"/>
        <v>18</v>
      </c>
      <c r="AG119" s="609" t="str">
        <f t="shared" si="38"/>
        <v>-</v>
      </c>
      <c r="AH119" s="609">
        <f t="shared" si="39"/>
        <v>21.998000000000001</v>
      </c>
      <c r="AI119" s="609" t="str">
        <f t="shared" si="40"/>
        <v>-</v>
      </c>
      <c r="AJ119" s="609" t="str">
        <f t="shared" si="41"/>
        <v>-</v>
      </c>
      <c r="AK119" s="247"/>
      <c r="AM119" s="446">
        <v>46128.765972222223</v>
      </c>
      <c r="AN119" s="447">
        <v>1</v>
      </c>
      <c r="AO119" s="447">
        <v>6</v>
      </c>
      <c r="AP119" s="447">
        <v>5</v>
      </c>
      <c r="AQ119" s="447">
        <v>267.94851899999998</v>
      </c>
      <c r="AR119" s="447">
        <v>132850</v>
      </c>
      <c r="AS119" s="447">
        <v>111846</v>
      </c>
      <c r="AT119" s="447">
        <v>21.994</v>
      </c>
      <c r="AV119" s="448">
        <v>46128.765972222223</v>
      </c>
      <c r="AW119" s="449">
        <v>1</v>
      </c>
      <c r="AX119" s="450">
        <v>6</v>
      </c>
      <c r="AY119" s="450">
        <v>5</v>
      </c>
      <c r="AZ119" s="451">
        <v>269</v>
      </c>
      <c r="BB119" s="74">
        <f t="shared" si="32"/>
        <v>65</v>
      </c>
      <c r="BC119" s="11">
        <f t="shared" si="33"/>
        <v>267.94851899999998</v>
      </c>
      <c r="BF119" s="324"/>
      <c r="BH119" s="74">
        <f t="shared" si="35"/>
        <v>65</v>
      </c>
      <c r="BI119" s="313">
        <f t="shared" si="36"/>
        <v>269</v>
      </c>
      <c r="BL119" s="313"/>
      <c r="BQ119" s="305"/>
      <c r="BR119" s="11"/>
      <c r="BS119" s="11"/>
      <c r="BT119" s="11"/>
      <c r="CA119" s="314"/>
      <c r="CB119" s="311"/>
      <c r="CC119" s="312"/>
      <c r="CD119" s="11"/>
      <c r="CE119" s="11"/>
    </row>
    <row r="120" spans="2:83" x14ac:dyDescent="0.25">
      <c r="B120" s="88">
        <v>46128.790694444448</v>
      </c>
      <c r="C120" s="294">
        <v>851.03</v>
      </c>
      <c r="D120" s="290"/>
      <c r="E120" s="290"/>
      <c r="N120" s="472"/>
      <c r="O120" s="89">
        <v>46128</v>
      </c>
      <c r="P120" s="55">
        <v>0.781712962962963</v>
      </c>
      <c r="Q120" s="87">
        <v>27.6</v>
      </c>
      <c r="R120" s="78" t="s">
        <v>14</v>
      </c>
      <c r="S120" s="87">
        <v>21.1</v>
      </c>
      <c r="T120" s="78" t="s">
        <v>45</v>
      </c>
      <c r="U120" s="608">
        <f t="shared" si="49"/>
        <v>18</v>
      </c>
      <c r="V120" s="609" t="str">
        <f t="shared" si="45"/>
        <v>-</v>
      </c>
      <c r="W120" s="609">
        <f t="shared" si="46"/>
        <v>21.1</v>
      </c>
      <c r="X120" s="609" t="str">
        <f t="shared" si="47"/>
        <v>-</v>
      </c>
      <c r="Y120" s="609" t="str">
        <f t="shared" si="48"/>
        <v>-</v>
      </c>
      <c r="AD120" s="615">
        <f t="shared" si="42"/>
        <v>46128.76458333333</v>
      </c>
      <c r="AE120" s="73">
        <f t="shared" si="43"/>
        <v>21.998000000000001</v>
      </c>
      <c r="AF120" s="608">
        <f t="shared" si="44"/>
        <v>18</v>
      </c>
      <c r="AG120" s="609" t="str">
        <f t="shared" si="38"/>
        <v>-</v>
      </c>
      <c r="AH120" s="609">
        <f t="shared" si="39"/>
        <v>21.998000000000001</v>
      </c>
      <c r="AI120" s="609" t="str">
        <f t="shared" si="40"/>
        <v>-</v>
      </c>
      <c r="AJ120" s="609" t="str">
        <f t="shared" si="41"/>
        <v>-</v>
      </c>
      <c r="AK120" s="247"/>
      <c r="AM120" s="446">
        <v>46128.765972222223</v>
      </c>
      <c r="AN120" s="447">
        <v>1</v>
      </c>
      <c r="AO120" s="447">
        <v>6</v>
      </c>
      <c r="AP120" s="447">
        <v>6</v>
      </c>
      <c r="AQ120" s="447">
        <v>268.10510499999998</v>
      </c>
      <c r="AR120" s="447">
        <v>133604</v>
      </c>
      <c r="AS120" s="447">
        <v>111212</v>
      </c>
      <c r="AT120" s="447">
        <v>21.991</v>
      </c>
      <c r="AV120" s="448">
        <v>46128.765972222223</v>
      </c>
      <c r="AW120" s="449">
        <v>1</v>
      </c>
      <c r="AX120" s="450">
        <v>6</v>
      </c>
      <c r="AY120" s="450">
        <v>6</v>
      </c>
      <c r="AZ120" s="451">
        <v>269</v>
      </c>
      <c r="BB120" s="74">
        <f t="shared" si="32"/>
        <v>66</v>
      </c>
      <c r="BC120" s="11">
        <f t="shared" si="33"/>
        <v>268.10510499999998</v>
      </c>
      <c r="BF120" s="324"/>
      <c r="BH120" s="74">
        <f t="shared" si="35"/>
        <v>66</v>
      </c>
      <c r="BI120" s="313">
        <f t="shared" si="36"/>
        <v>269</v>
      </c>
      <c r="BL120" s="313"/>
      <c r="BQ120" s="305"/>
      <c r="BR120" s="11"/>
      <c r="BS120" s="11"/>
      <c r="BT120" s="11"/>
      <c r="CA120" s="314"/>
      <c r="CB120" s="311"/>
      <c r="CC120" s="312"/>
      <c r="CD120" s="11"/>
      <c r="CE120" s="11"/>
    </row>
    <row r="121" spans="2:83" x14ac:dyDescent="0.25">
      <c r="B121" s="88">
        <v>46128.79173611111</v>
      </c>
      <c r="C121" s="294">
        <v>851.05</v>
      </c>
      <c r="D121" s="290"/>
      <c r="E121" s="290"/>
      <c r="N121" s="472"/>
      <c r="O121" s="89">
        <v>46128</v>
      </c>
      <c r="P121" s="55">
        <v>0.78240740740740744</v>
      </c>
      <c r="Q121" s="87">
        <v>27.8</v>
      </c>
      <c r="R121" s="78" t="s">
        <v>14</v>
      </c>
      <c r="S121" s="87">
        <v>21.2</v>
      </c>
      <c r="T121" s="78" t="s">
        <v>45</v>
      </c>
      <c r="U121" s="608">
        <f t="shared" si="49"/>
        <v>18</v>
      </c>
      <c r="V121" s="609" t="str">
        <f t="shared" si="45"/>
        <v>-</v>
      </c>
      <c r="W121" s="609">
        <f t="shared" si="46"/>
        <v>21.2</v>
      </c>
      <c r="X121" s="609" t="str">
        <f t="shared" si="47"/>
        <v>-</v>
      </c>
      <c r="Y121" s="609" t="str">
        <f t="shared" si="48"/>
        <v>-</v>
      </c>
      <c r="AD121" s="615">
        <f t="shared" si="42"/>
        <v>46128.765277777777</v>
      </c>
      <c r="AE121" s="73">
        <f t="shared" si="43"/>
        <v>21.995999999999999</v>
      </c>
      <c r="AF121" s="608">
        <f t="shared" si="44"/>
        <v>18</v>
      </c>
      <c r="AG121" s="609" t="str">
        <f t="shared" si="38"/>
        <v>-</v>
      </c>
      <c r="AH121" s="609">
        <f t="shared" si="39"/>
        <v>21.995999999999999</v>
      </c>
      <c r="AI121" s="609" t="str">
        <f t="shared" si="40"/>
        <v>-</v>
      </c>
      <c r="AJ121" s="609" t="str">
        <f t="shared" si="41"/>
        <v>-</v>
      </c>
      <c r="AK121" s="247"/>
      <c r="AM121" s="446">
        <v>46128.76666666667</v>
      </c>
      <c r="AN121" s="447">
        <v>1</v>
      </c>
      <c r="AO121" s="447">
        <v>6</v>
      </c>
      <c r="AP121" s="447">
        <v>7</v>
      </c>
      <c r="AQ121" s="447">
        <v>267.99953699999998</v>
      </c>
      <c r="AR121" s="447">
        <v>132855</v>
      </c>
      <c r="AS121" s="447">
        <v>111850</v>
      </c>
      <c r="AT121" s="447">
        <v>21.986999999999998</v>
      </c>
      <c r="AV121" s="448">
        <v>46128.76666666667</v>
      </c>
      <c r="AW121" s="449">
        <v>1</v>
      </c>
      <c r="AX121" s="450">
        <v>6</v>
      </c>
      <c r="AY121" s="450">
        <v>7</v>
      </c>
      <c r="AZ121" s="451">
        <v>269</v>
      </c>
      <c r="BB121" s="74">
        <f t="shared" si="32"/>
        <v>67</v>
      </c>
      <c r="BC121" s="11">
        <f t="shared" si="33"/>
        <v>267.99953699999998</v>
      </c>
      <c r="BF121" s="324"/>
      <c r="BH121" s="74">
        <f t="shared" si="35"/>
        <v>67</v>
      </c>
      <c r="BI121" s="313">
        <f t="shared" si="36"/>
        <v>269</v>
      </c>
      <c r="BL121" s="313"/>
      <c r="BQ121" s="305"/>
      <c r="BR121" s="11"/>
      <c r="BS121" s="11"/>
      <c r="BT121" s="11"/>
      <c r="CA121" s="314"/>
      <c r="CB121" s="311"/>
      <c r="CC121" s="312"/>
      <c r="CD121" s="11"/>
      <c r="CE121" s="11"/>
    </row>
    <row r="122" spans="2:83" x14ac:dyDescent="0.25">
      <c r="B122" s="88">
        <v>46128.79277777778</v>
      </c>
      <c r="C122" s="294">
        <v>851.05</v>
      </c>
      <c r="D122" s="290"/>
      <c r="E122" s="290"/>
      <c r="N122" s="472"/>
      <c r="O122" s="89">
        <v>46128</v>
      </c>
      <c r="P122" s="55">
        <v>0.78310185185185188</v>
      </c>
      <c r="Q122" s="87">
        <v>28</v>
      </c>
      <c r="R122" s="78" t="s">
        <v>14</v>
      </c>
      <c r="S122" s="87">
        <v>21.25</v>
      </c>
      <c r="T122" s="78" t="s">
        <v>45</v>
      </c>
      <c r="U122" s="608">
        <f t="shared" si="49"/>
        <v>18</v>
      </c>
      <c r="V122" s="609" t="str">
        <f t="shared" si="45"/>
        <v>-</v>
      </c>
      <c r="W122" s="609">
        <f t="shared" si="46"/>
        <v>21.25</v>
      </c>
      <c r="X122" s="609" t="str">
        <f t="shared" si="47"/>
        <v>-</v>
      </c>
      <c r="Y122" s="609" t="str">
        <f t="shared" si="48"/>
        <v>-</v>
      </c>
      <c r="AD122" s="615">
        <f t="shared" si="42"/>
        <v>46128.765972222223</v>
      </c>
      <c r="AE122" s="73">
        <f t="shared" si="43"/>
        <v>21.994</v>
      </c>
      <c r="AF122" s="608">
        <f t="shared" si="44"/>
        <v>18</v>
      </c>
      <c r="AG122" s="609" t="str">
        <f t="shared" si="38"/>
        <v>-</v>
      </c>
      <c r="AH122" s="609">
        <f t="shared" si="39"/>
        <v>21.994</v>
      </c>
      <c r="AI122" s="609" t="str">
        <f t="shared" si="40"/>
        <v>-</v>
      </c>
      <c r="AJ122" s="609" t="str">
        <f t="shared" si="41"/>
        <v>-</v>
      </c>
      <c r="AK122" s="247"/>
      <c r="AM122" s="446">
        <v>46128.76666666667</v>
      </c>
      <c r="AN122" s="447">
        <v>1</v>
      </c>
      <c r="AO122" s="447">
        <v>6</v>
      </c>
      <c r="AP122" s="447">
        <v>8</v>
      </c>
      <c r="AQ122" s="447">
        <v>267.94179000000003</v>
      </c>
      <c r="AR122" s="447">
        <v>133619</v>
      </c>
      <c r="AS122" s="447">
        <v>111225</v>
      </c>
      <c r="AT122" s="447">
        <v>21.981000000000002</v>
      </c>
      <c r="AV122" s="448">
        <v>46128.76666666667</v>
      </c>
      <c r="AW122" s="449">
        <v>1</v>
      </c>
      <c r="AX122" s="450">
        <v>6</v>
      </c>
      <c r="AY122" s="450">
        <v>8</v>
      </c>
      <c r="AZ122" s="451">
        <v>269</v>
      </c>
      <c r="BB122" s="74">
        <f t="shared" si="32"/>
        <v>68</v>
      </c>
      <c r="BC122" s="11">
        <f t="shared" si="33"/>
        <v>267.94179000000003</v>
      </c>
      <c r="BF122" s="324"/>
      <c r="BH122" s="74">
        <f t="shared" si="35"/>
        <v>68</v>
      </c>
      <c r="BI122" s="313">
        <f t="shared" si="36"/>
        <v>269</v>
      </c>
      <c r="BL122" s="313"/>
      <c r="BQ122" s="305"/>
      <c r="BR122" s="11"/>
      <c r="BS122" s="11"/>
      <c r="BT122" s="11"/>
      <c r="CA122" s="314"/>
      <c r="CB122" s="311"/>
      <c r="CC122" s="312"/>
      <c r="CD122" s="11"/>
      <c r="CE122" s="11"/>
    </row>
    <row r="123" spans="2:83" x14ac:dyDescent="0.25">
      <c r="B123" s="88">
        <v>46128.793819444443</v>
      </c>
      <c r="C123" s="294">
        <v>851.08</v>
      </c>
      <c r="D123" s="290"/>
      <c r="E123" s="290"/>
      <c r="N123" s="472"/>
      <c r="O123" s="89">
        <v>46128</v>
      </c>
      <c r="P123" s="55">
        <v>0.78379629629629632</v>
      </c>
      <c r="Q123" s="87">
        <v>28.2</v>
      </c>
      <c r="R123" s="78" t="s">
        <v>14</v>
      </c>
      <c r="S123" s="87">
        <v>21.35</v>
      </c>
      <c r="T123" s="78" t="s">
        <v>45</v>
      </c>
      <c r="U123" s="608">
        <f t="shared" si="49"/>
        <v>18</v>
      </c>
      <c r="V123" s="609" t="str">
        <f t="shared" si="45"/>
        <v>-</v>
      </c>
      <c r="W123" s="609">
        <f t="shared" si="46"/>
        <v>21.35</v>
      </c>
      <c r="X123" s="609" t="str">
        <f t="shared" si="47"/>
        <v>-</v>
      </c>
      <c r="Y123" s="609" t="str">
        <f t="shared" si="48"/>
        <v>-</v>
      </c>
      <c r="AD123" s="615">
        <f t="shared" si="42"/>
        <v>46128.765972222223</v>
      </c>
      <c r="AE123" s="73">
        <f t="shared" si="43"/>
        <v>21.991</v>
      </c>
      <c r="AF123" s="608">
        <f t="shared" si="44"/>
        <v>18</v>
      </c>
      <c r="AG123" s="609" t="str">
        <f t="shared" si="38"/>
        <v>-</v>
      </c>
      <c r="AH123" s="609">
        <f t="shared" si="39"/>
        <v>21.991</v>
      </c>
      <c r="AI123" s="609" t="str">
        <f t="shared" si="40"/>
        <v>-</v>
      </c>
      <c r="AJ123" s="609" t="str">
        <f t="shared" si="41"/>
        <v>-</v>
      </c>
      <c r="AK123" s="247"/>
      <c r="AM123" s="446">
        <v>46128.767361111109</v>
      </c>
      <c r="AN123" s="447">
        <v>1</v>
      </c>
      <c r="AO123" s="447">
        <v>7</v>
      </c>
      <c r="AP123" s="447" t="s">
        <v>446</v>
      </c>
      <c r="AQ123" s="447">
        <v>300.15982600000001</v>
      </c>
      <c r="AR123" s="447">
        <v>132740</v>
      </c>
      <c r="AS123" s="447">
        <v>111873</v>
      </c>
      <c r="AT123" s="447">
        <v>21.974</v>
      </c>
      <c r="AV123" s="448">
        <v>46128.767361111109</v>
      </c>
      <c r="AW123" s="449">
        <v>1</v>
      </c>
      <c r="AX123" s="450">
        <v>7</v>
      </c>
      <c r="AY123" s="450" t="s">
        <v>446</v>
      </c>
      <c r="AZ123" s="451">
        <v>313</v>
      </c>
      <c r="BB123" s="74" t="str">
        <f t="shared" si="32"/>
        <v>--</v>
      </c>
      <c r="BC123" s="11">
        <f t="shared" si="33"/>
        <v>300.15982600000001</v>
      </c>
      <c r="BF123" s="324"/>
      <c r="BH123" s="74" t="str">
        <f t="shared" si="35"/>
        <v>--</v>
      </c>
      <c r="BI123" s="313">
        <f t="shared" si="36"/>
        <v>313</v>
      </c>
      <c r="BL123" s="313"/>
      <c r="BQ123" s="305"/>
      <c r="BR123" s="11"/>
      <c r="BS123" s="11"/>
      <c r="BT123" s="11"/>
      <c r="CA123" s="314"/>
      <c r="CB123" s="311"/>
      <c r="CC123" s="312"/>
      <c r="CD123" s="11"/>
      <c r="CE123" s="11"/>
    </row>
    <row r="124" spans="2:83" x14ac:dyDescent="0.25">
      <c r="B124" s="88">
        <v>46128.794861111113</v>
      </c>
      <c r="C124" s="294">
        <v>851.11</v>
      </c>
      <c r="D124" s="290"/>
      <c r="E124" s="290"/>
      <c r="N124" s="472"/>
      <c r="O124" s="89">
        <v>46128</v>
      </c>
      <c r="P124" s="55">
        <v>0.78449074074074077</v>
      </c>
      <c r="Q124" s="87">
        <v>29.2</v>
      </c>
      <c r="R124" s="78" t="s">
        <v>14</v>
      </c>
      <c r="S124" s="87">
        <v>21.45</v>
      </c>
      <c r="T124" s="78" t="s">
        <v>45</v>
      </c>
      <c r="U124" s="608">
        <f t="shared" si="49"/>
        <v>18</v>
      </c>
      <c r="V124" s="609" t="str">
        <f t="shared" si="45"/>
        <v>-</v>
      </c>
      <c r="W124" s="609">
        <f t="shared" si="46"/>
        <v>21.45</v>
      </c>
      <c r="X124" s="609" t="str">
        <f t="shared" si="47"/>
        <v>-</v>
      </c>
      <c r="Y124" s="609" t="str">
        <f t="shared" si="48"/>
        <v>-</v>
      </c>
      <c r="AD124" s="615">
        <f t="shared" si="42"/>
        <v>46128.76666666667</v>
      </c>
      <c r="AE124" s="73">
        <f t="shared" si="43"/>
        <v>21.986999999999998</v>
      </c>
      <c r="AF124" s="608">
        <f t="shared" si="44"/>
        <v>18</v>
      </c>
      <c r="AG124" s="609" t="str">
        <f t="shared" si="38"/>
        <v>-</v>
      </c>
      <c r="AH124" s="609">
        <f t="shared" si="39"/>
        <v>21.986999999999998</v>
      </c>
      <c r="AI124" s="609" t="str">
        <f t="shared" si="40"/>
        <v>-</v>
      </c>
      <c r="AJ124" s="609" t="str">
        <f t="shared" si="41"/>
        <v>-</v>
      </c>
      <c r="AK124" s="247"/>
      <c r="AM124" s="446">
        <v>46128.768055555556</v>
      </c>
      <c r="AN124" s="447">
        <v>1</v>
      </c>
      <c r="AO124" s="447">
        <v>7</v>
      </c>
      <c r="AP124" s="447" t="s">
        <v>446</v>
      </c>
      <c r="AQ124" s="447">
        <v>318.29440599999998</v>
      </c>
      <c r="AR124" s="447">
        <v>133644</v>
      </c>
      <c r="AS124" s="447">
        <v>111128</v>
      </c>
      <c r="AT124" s="447">
        <v>21.97</v>
      </c>
      <c r="AV124" s="448">
        <v>46128.768055555556</v>
      </c>
      <c r="AW124" s="449">
        <v>1</v>
      </c>
      <c r="AX124" s="450">
        <v>7</v>
      </c>
      <c r="AY124" s="450" t="s">
        <v>446</v>
      </c>
      <c r="AZ124" s="451">
        <v>320</v>
      </c>
      <c r="BB124" s="74" t="str">
        <f t="shared" si="32"/>
        <v>--</v>
      </c>
      <c r="BC124" s="11">
        <f t="shared" si="33"/>
        <v>318.29440599999998</v>
      </c>
      <c r="BF124" s="324"/>
      <c r="BH124" s="74" t="str">
        <f t="shared" si="35"/>
        <v>--</v>
      </c>
      <c r="BI124" s="313">
        <f t="shared" si="36"/>
        <v>320</v>
      </c>
      <c r="BL124" s="313"/>
      <c r="BQ124" s="305"/>
      <c r="BR124" s="11"/>
      <c r="BS124" s="11"/>
      <c r="BT124" s="11"/>
      <c r="CA124" s="314"/>
      <c r="CB124" s="311"/>
      <c r="CC124" s="312"/>
      <c r="CD124" s="11"/>
      <c r="CE124" s="11"/>
    </row>
    <row r="125" spans="2:83" x14ac:dyDescent="0.25">
      <c r="B125" s="88">
        <v>46128.795902777776</v>
      </c>
      <c r="C125" s="294">
        <v>851.14</v>
      </c>
      <c r="D125" s="290"/>
      <c r="E125" s="290"/>
      <c r="N125" s="472"/>
      <c r="O125" s="89">
        <v>46128</v>
      </c>
      <c r="P125" s="55">
        <v>0.78518518518518521</v>
      </c>
      <c r="Q125" s="87">
        <v>29.6</v>
      </c>
      <c r="R125" s="78" t="s">
        <v>14</v>
      </c>
      <c r="S125" s="87">
        <v>21.45</v>
      </c>
      <c r="T125" s="78" t="s">
        <v>45</v>
      </c>
      <c r="U125" s="608">
        <f t="shared" si="49"/>
        <v>18</v>
      </c>
      <c r="V125" s="609" t="str">
        <f t="shared" si="45"/>
        <v>-</v>
      </c>
      <c r="W125" s="609">
        <f t="shared" si="46"/>
        <v>21.45</v>
      </c>
      <c r="X125" s="609" t="str">
        <f t="shared" si="47"/>
        <v>-</v>
      </c>
      <c r="Y125" s="609" t="str">
        <f t="shared" si="48"/>
        <v>-</v>
      </c>
      <c r="AD125" s="615">
        <f t="shared" si="42"/>
        <v>46128.76666666667</v>
      </c>
      <c r="AE125" s="73">
        <f t="shared" si="43"/>
        <v>21.981000000000002</v>
      </c>
      <c r="AF125" s="608">
        <f t="shared" si="44"/>
        <v>18</v>
      </c>
      <c r="AG125" s="609" t="str">
        <f t="shared" si="38"/>
        <v>-</v>
      </c>
      <c r="AH125" s="609">
        <f t="shared" si="39"/>
        <v>21.981000000000002</v>
      </c>
      <c r="AI125" s="609" t="str">
        <f t="shared" si="40"/>
        <v>-</v>
      </c>
      <c r="AJ125" s="609" t="str">
        <f t="shared" si="41"/>
        <v>-</v>
      </c>
      <c r="AK125" s="247"/>
      <c r="AM125" s="446">
        <v>46128.768055555556</v>
      </c>
      <c r="AN125" s="447">
        <v>1</v>
      </c>
      <c r="AO125" s="447">
        <v>7</v>
      </c>
      <c r="AP125" s="447" t="s">
        <v>446</v>
      </c>
      <c r="AQ125" s="447">
        <v>316.90987999999999</v>
      </c>
      <c r="AR125" s="447">
        <v>132771</v>
      </c>
      <c r="AS125" s="447">
        <v>111893</v>
      </c>
      <c r="AT125" s="447">
        <v>21.965</v>
      </c>
      <c r="AV125" s="448">
        <v>46128.768055555556</v>
      </c>
      <c r="AW125" s="449">
        <v>1</v>
      </c>
      <c r="AX125" s="450">
        <v>7</v>
      </c>
      <c r="AY125" s="450" t="s">
        <v>446</v>
      </c>
      <c r="AZ125" s="451">
        <v>318</v>
      </c>
      <c r="BB125" s="74" t="str">
        <f t="shared" si="32"/>
        <v>--</v>
      </c>
      <c r="BC125" s="11">
        <f t="shared" si="33"/>
        <v>316.90987999999999</v>
      </c>
      <c r="BF125" s="324"/>
      <c r="BH125" s="74" t="str">
        <f t="shared" si="35"/>
        <v>--</v>
      </c>
      <c r="BI125" s="313">
        <f t="shared" si="36"/>
        <v>318</v>
      </c>
      <c r="BL125" s="313"/>
      <c r="BQ125" s="305"/>
      <c r="BR125" s="11"/>
      <c r="BS125" s="11"/>
      <c r="BT125" s="11"/>
      <c r="CA125" s="314"/>
      <c r="CB125" s="311"/>
      <c r="CC125" s="312"/>
      <c r="CD125" s="11"/>
      <c r="CE125" s="11"/>
    </row>
    <row r="126" spans="2:83" x14ac:dyDescent="0.25">
      <c r="B126" s="88">
        <v>46128.796944444446</v>
      </c>
      <c r="C126" s="294">
        <v>851.17</v>
      </c>
      <c r="D126" s="290"/>
      <c r="E126" s="290"/>
      <c r="N126" s="472"/>
      <c r="O126" s="89">
        <v>46128</v>
      </c>
      <c r="P126" s="55">
        <v>0.78587962962962965</v>
      </c>
      <c r="Q126" s="87">
        <v>29.4</v>
      </c>
      <c r="R126" s="78" t="s">
        <v>14</v>
      </c>
      <c r="S126" s="87">
        <v>21.35</v>
      </c>
      <c r="T126" s="78" t="s">
        <v>45</v>
      </c>
      <c r="U126" s="608">
        <f t="shared" si="49"/>
        <v>18</v>
      </c>
      <c r="V126" s="609" t="str">
        <f t="shared" si="45"/>
        <v>-</v>
      </c>
      <c r="W126" s="609">
        <f t="shared" si="46"/>
        <v>21.35</v>
      </c>
      <c r="X126" s="609" t="str">
        <f t="shared" si="47"/>
        <v>-</v>
      </c>
      <c r="Y126" s="609" t="str">
        <f t="shared" si="48"/>
        <v>-</v>
      </c>
      <c r="AD126" s="615">
        <f t="shared" si="42"/>
        <v>46128.767361111109</v>
      </c>
      <c r="AE126" s="73">
        <f t="shared" si="43"/>
        <v>21.974</v>
      </c>
      <c r="AF126" s="608">
        <f t="shared" si="44"/>
        <v>18</v>
      </c>
      <c r="AG126" s="609" t="str">
        <f t="shared" si="38"/>
        <v>-</v>
      </c>
      <c r="AH126" s="609">
        <f t="shared" si="39"/>
        <v>21.974</v>
      </c>
      <c r="AI126" s="609" t="str">
        <f t="shared" si="40"/>
        <v>-</v>
      </c>
      <c r="AJ126" s="609" t="str">
        <f t="shared" si="41"/>
        <v>-</v>
      </c>
      <c r="AK126" s="247"/>
      <c r="AM126" s="446">
        <v>46128.768750000003</v>
      </c>
      <c r="AN126" s="447">
        <v>1</v>
      </c>
      <c r="AO126" s="447">
        <v>7</v>
      </c>
      <c r="AP126" s="447" t="s">
        <v>446</v>
      </c>
      <c r="AQ126" s="447">
        <v>316.12804399999999</v>
      </c>
      <c r="AR126" s="447">
        <v>133656</v>
      </c>
      <c r="AS126" s="447">
        <v>111142</v>
      </c>
      <c r="AT126" s="447">
        <v>21.96</v>
      </c>
      <c r="AV126" s="448">
        <v>46128.768750000003</v>
      </c>
      <c r="AW126" s="449">
        <v>1</v>
      </c>
      <c r="AX126" s="450">
        <v>7</v>
      </c>
      <c r="AY126" s="450" t="s">
        <v>446</v>
      </c>
      <c r="AZ126" s="451">
        <v>318</v>
      </c>
      <c r="BB126" s="74" t="str">
        <f t="shared" si="32"/>
        <v>--</v>
      </c>
      <c r="BC126" s="11">
        <f t="shared" si="33"/>
        <v>316.12804399999999</v>
      </c>
      <c r="BF126" s="324"/>
      <c r="BH126" s="74" t="str">
        <f t="shared" si="35"/>
        <v>--</v>
      </c>
      <c r="BI126" s="313">
        <f t="shared" si="36"/>
        <v>318</v>
      </c>
      <c r="BL126" s="313"/>
      <c r="BQ126" s="305"/>
      <c r="BR126" s="11"/>
      <c r="BS126" s="11"/>
      <c r="BT126" s="11"/>
      <c r="CA126" s="314"/>
      <c r="CB126" s="311"/>
      <c r="CC126" s="312"/>
      <c r="CD126" s="11"/>
      <c r="CE126" s="11"/>
    </row>
    <row r="127" spans="2:83" x14ac:dyDescent="0.25">
      <c r="B127" s="88">
        <v>46128.797986111109</v>
      </c>
      <c r="C127" s="294">
        <v>851.17</v>
      </c>
      <c r="D127" s="290"/>
      <c r="E127" s="290"/>
      <c r="N127" s="472"/>
      <c r="O127" s="89">
        <v>46128</v>
      </c>
      <c r="P127" s="55">
        <v>0.78657407407407409</v>
      </c>
      <c r="Q127" s="87">
        <v>29.1</v>
      </c>
      <c r="R127" s="78" t="s">
        <v>14</v>
      </c>
      <c r="S127" s="87">
        <v>21.3</v>
      </c>
      <c r="T127" s="78" t="s">
        <v>45</v>
      </c>
      <c r="U127" s="608">
        <f t="shared" si="49"/>
        <v>18</v>
      </c>
      <c r="V127" s="609" t="str">
        <f t="shared" si="45"/>
        <v>-</v>
      </c>
      <c r="W127" s="609">
        <f t="shared" si="46"/>
        <v>21.3</v>
      </c>
      <c r="X127" s="609" t="str">
        <f t="shared" si="47"/>
        <v>-</v>
      </c>
      <c r="Y127" s="609" t="str">
        <f t="shared" si="48"/>
        <v>-</v>
      </c>
      <c r="AD127" s="615">
        <f t="shared" si="42"/>
        <v>46128.768055555556</v>
      </c>
      <c r="AE127" s="73">
        <f t="shared" si="43"/>
        <v>21.97</v>
      </c>
      <c r="AF127" s="608">
        <f t="shared" si="44"/>
        <v>18</v>
      </c>
      <c r="AG127" s="609" t="str">
        <f t="shared" si="38"/>
        <v>-</v>
      </c>
      <c r="AH127" s="609">
        <f t="shared" si="39"/>
        <v>21.97</v>
      </c>
      <c r="AI127" s="609" t="str">
        <f t="shared" si="40"/>
        <v>-</v>
      </c>
      <c r="AJ127" s="609" t="str">
        <f t="shared" si="41"/>
        <v>-</v>
      </c>
      <c r="AK127" s="247"/>
      <c r="AM127" s="446">
        <v>46128.768750000003</v>
      </c>
      <c r="AN127" s="447">
        <v>1</v>
      </c>
      <c r="AO127" s="447">
        <v>7</v>
      </c>
      <c r="AP127" s="447" t="s">
        <v>446</v>
      </c>
      <c r="AQ127" s="447">
        <v>315.32858700000003</v>
      </c>
      <c r="AR127" s="447">
        <v>132749</v>
      </c>
      <c r="AS127" s="447">
        <v>111871</v>
      </c>
      <c r="AT127" s="447">
        <v>21.954999999999998</v>
      </c>
      <c r="AV127" s="448">
        <v>46128.768750000003</v>
      </c>
      <c r="AW127" s="449">
        <v>1</v>
      </c>
      <c r="AX127" s="450">
        <v>7</v>
      </c>
      <c r="AY127" s="450" t="s">
        <v>446</v>
      </c>
      <c r="AZ127" s="451">
        <v>317</v>
      </c>
      <c r="BB127" s="74" t="str">
        <f t="shared" si="32"/>
        <v>--</v>
      </c>
      <c r="BC127" s="11">
        <f t="shared" si="33"/>
        <v>315.32858700000003</v>
      </c>
      <c r="BF127" s="324"/>
      <c r="BH127" s="74" t="str">
        <f t="shared" si="35"/>
        <v>--</v>
      </c>
      <c r="BI127" s="313">
        <f t="shared" si="36"/>
        <v>317</v>
      </c>
      <c r="BL127" s="313"/>
      <c r="BQ127" s="305"/>
      <c r="BR127" s="11"/>
      <c r="BS127" s="11"/>
      <c r="BT127" s="11"/>
      <c r="CA127" s="314"/>
      <c r="CB127" s="311"/>
      <c r="CC127" s="312"/>
      <c r="CD127" s="11"/>
      <c r="CE127" s="11"/>
    </row>
    <row r="128" spans="2:83" x14ac:dyDescent="0.25">
      <c r="B128" s="88">
        <v>46128.799027777779</v>
      </c>
      <c r="C128" s="294">
        <v>851.19</v>
      </c>
      <c r="D128" s="290"/>
      <c r="E128" s="290"/>
      <c r="N128" s="472"/>
      <c r="O128" s="89">
        <v>46128</v>
      </c>
      <c r="P128" s="55">
        <v>0.78726851851851853</v>
      </c>
      <c r="Q128" s="87">
        <v>28.8</v>
      </c>
      <c r="R128" s="78" t="s">
        <v>14</v>
      </c>
      <c r="S128" s="87">
        <v>21.25</v>
      </c>
      <c r="T128" s="78" t="s">
        <v>45</v>
      </c>
      <c r="U128" s="608">
        <f t="shared" si="49"/>
        <v>18</v>
      </c>
      <c r="V128" s="609" t="str">
        <f t="shared" si="45"/>
        <v>-</v>
      </c>
      <c r="W128" s="609">
        <f t="shared" si="46"/>
        <v>21.25</v>
      </c>
      <c r="X128" s="609" t="str">
        <f t="shared" si="47"/>
        <v>-</v>
      </c>
      <c r="Y128" s="609" t="str">
        <f t="shared" si="48"/>
        <v>-</v>
      </c>
      <c r="AD128" s="615">
        <f t="shared" si="42"/>
        <v>46128.768055555556</v>
      </c>
      <c r="AE128" s="73">
        <f t="shared" si="43"/>
        <v>21.965</v>
      </c>
      <c r="AF128" s="608">
        <f t="shared" si="44"/>
        <v>18</v>
      </c>
      <c r="AG128" s="609" t="str">
        <f t="shared" si="38"/>
        <v>-</v>
      </c>
      <c r="AH128" s="609">
        <f t="shared" si="39"/>
        <v>21.965</v>
      </c>
      <c r="AI128" s="609" t="str">
        <f t="shared" si="40"/>
        <v>-</v>
      </c>
      <c r="AJ128" s="609" t="str">
        <f t="shared" si="41"/>
        <v>-</v>
      </c>
      <c r="AK128" s="247"/>
      <c r="AM128" s="446">
        <v>46128.769444444442</v>
      </c>
      <c r="AN128" s="447">
        <v>1</v>
      </c>
      <c r="AO128" s="447">
        <v>7</v>
      </c>
      <c r="AP128" s="447" t="s">
        <v>446</v>
      </c>
      <c r="AQ128" s="447">
        <v>314.79413199999999</v>
      </c>
      <c r="AR128" s="447">
        <v>133631</v>
      </c>
      <c r="AS128" s="447">
        <v>111124</v>
      </c>
      <c r="AT128" s="447">
        <v>21.952999999999999</v>
      </c>
      <c r="AV128" s="448">
        <v>46128.769444444442</v>
      </c>
      <c r="AW128" s="449">
        <v>1</v>
      </c>
      <c r="AX128" s="450">
        <v>7</v>
      </c>
      <c r="AY128" s="450" t="s">
        <v>446</v>
      </c>
      <c r="AZ128" s="451">
        <v>316</v>
      </c>
      <c r="BB128" s="74" t="str">
        <f t="shared" si="32"/>
        <v>--</v>
      </c>
      <c r="BC128" s="11">
        <f t="shared" si="33"/>
        <v>314.79413199999999</v>
      </c>
      <c r="BF128" s="324"/>
      <c r="BH128" s="74" t="str">
        <f t="shared" si="35"/>
        <v>--</v>
      </c>
      <c r="BI128" s="313">
        <f t="shared" si="36"/>
        <v>316</v>
      </c>
      <c r="BL128" s="313"/>
      <c r="BQ128" s="305"/>
      <c r="BR128" s="11"/>
      <c r="BS128" s="11"/>
      <c r="BT128" s="11"/>
      <c r="CA128" s="314"/>
      <c r="CB128" s="311"/>
      <c r="CC128" s="312"/>
      <c r="CD128" s="11"/>
      <c r="CE128" s="11"/>
    </row>
    <row r="129" spans="2:83" x14ac:dyDescent="0.25">
      <c r="B129" s="88">
        <v>46128.800069444442</v>
      </c>
      <c r="C129" s="294">
        <v>851.18</v>
      </c>
      <c r="D129" s="290"/>
      <c r="E129" s="290"/>
      <c r="N129" s="472"/>
      <c r="O129" s="89">
        <v>46128</v>
      </c>
      <c r="P129" s="55">
        <v>0.78796296296296298</v>
      </c>
      <c r="Q129" s="87">
        <v>28.4</v>
      </c>
      <c r="R129" s="78" t="s">
        <v>14</v>
      </c>
      <c r="S129" s="87">
        <v>21.2</v>
      </c>
      <c r="T129" s="78" t="s">
        <v>45</v>
      </c>
      <c r="U129" s="608">
        <f t="shared" si="49"/>
        <v>18</v>
      </c>
      <c r="V129" s="609" t="str">
        <f t="shared" si="45"/>
        <v>-</v>
      </c>
      <c r="W129" s="609">
        <f t="shared" si="46"/>
        <v>21.2</v>
      </c>
      <c r="X129" s="609" t="str">
        <f t="shared" si="47"/>
        <v>-</v>
      </c>
      <c r="Y129" s="609" t="str">
        <f t="shared" si="48"/>
        <v>-</v>
      </c>
      <c r="AD129" s="615">
        <f t="shared" si="42"/>
        <v>46128.768750000003</v>
      </c>
      <c r="AE129" s="73">
        <f t="shared" si="43"/>
        <v>21.96</v>
      </c>
      <c r="AF129" s="608">
        <f t="shared" si="44"/>
        <v>18</v>
      </c>
      <c r="AG129" s="609" t="str">
        <f t="shared" si="38"/>
        <v>-</v>
      </c>
      <c r="AH129" s="609">
        <f t="shared" si="39"/>
        <v>21.96</v>
      </c>
      <c r="AI129" s="609" t="str">
        <f t="shared" si="40"/>
        <v>-</v>
      </c>
      <c r="AJ129" s="609" t="str">
        <f t="shared" si="41"/>
        <v>-</v>
      </c>
      <c r="AK129" s="247"/>
      <c r="AM129" s="446">
        <v>46128.769444444442</v>
      </c>
      <c r="AN129" s="447">
        <v>1</v>
      </c>
      <c r="AO129" s="447">
        <v>7</v>
      </c>
      <c r="AP129" s="447" t="s">
        <v>446</v>
      </c>
      <c r="AQ129" s="447">
        <v>314.57359700000001</v>
      </c>
      <c r="AR129" s="447">
        <v>132751</v>
      </c>
      <c r="AS129" s="447">
        <v>111872</v>
      </c>
      <c r="AT129" s="447">
        <v>21.951000000000001</v>
      </c>
      <c r="AV129" s="448">
        <v>46128.769444444442</v>
      </c>
      <c r="AW129" s="449">
        <v>1</v>
      </c>
      <c r="AX129" s="450">
        <v>7</v>
      </c>
      <c r="AY129" s="450" t="s">
        <v>446</v>
      </c>
      <c r="AZ129" s="451">
        <v>316</v>
      </c>
      <c r="BB129" s="74" t="str">
        <f t="shared" si="32"/>
        <v>--</v>
      </c>
      <c r="BC129" s="11">
        <f t="shared" si="33"/>
        <v>314.57359700000001</v>
      </c>
      <c r="BF129" s="324"/>
      <c r="BH129" s="74" t="str">
        <f t="shared" si="35"/>
        <v>--</v>
      </c>
      <c r="BI129" s="313">
        <f t="shared" si="36"/>
        <v>316</v>
      </c>
      <c r="BL129" s="313"/>
      <c r="BQ129" s="305"/>
      <c r="BR129" s="11"/>
      <c r="BS129" s="11"/>
      <c r="BT129" s="11"/>
      <c r="CA129" s="314"/>
      <c r="CB129" s="311"/>
      <c r="CC129" s="312"/>
      <c r="CD129" s="11"/>
      <c r="CE129" s="11"/>
    </row>
    <row r="130" spans="2:83" x14ac:dyDescent="0.25">
      <c r="B130" s="88">
        <v>46128.801111111112</v>
      </c>
      <c r="C130" s="294">
        <v>851.18</v>
      </c>
      <c r="D130" s="290"/>
      <c r="E130" s="290"/>
      <c r="N130" s="472"/>
      <c r="O130" s="89">
        <v>46128</v>
      </c>
      <c r="P130" s="55">
        <v>0.78865740740740742</v>
      </c>
      <c r="Q130" s="87">
        <v>28.1</v>
      </c>
      <c r="R130" s="78" t="s">
        <v>14</v>
      </c>
      <c r="S130" s="87">
        <v>21.2</v>
      </c>
      <c r="T130" s="78" t="s">
        <v>45</v>
      </c>
      <c r="U130" s="608">
        <f t="shared" si="49"/>
        <v>18</v>
      </c>
      <c r="V130" s="609" t="str">
        <f t="shared" si="45"/>
        <v>-</v>
      </c>
      <c r="W130" s="609">
        <f t="shared" si="46"/>
        <v>21.2</v>
      </c>
      <c r="X130" s="609" t="str">
        <f t="shared" si="47"/>
        <v>-</v>
      </c>
      <c r="Y130" s="609" t="str">
        <f t="shared" si="48"/>
        <v>-</v>
      </c>
      <c r="AD130" s="615">
        <f t="shared" si="42"/>
        <v>46128.768750000003</v>
      </c>
      <c r="AE130" s="73">
        <f t="shared" si="43"/>
        <v>21.954999999999998</v>
      </c>
      <c r="AF130" s="608">
        <f t="shared" si="44"/>
        <v>18</v>
      </c>
      <c r="AG130" s="609" t="str">
        <f t="shared" si="38"/>
        <v>-</v>
      </c>
      <c r="AH130" s="609">
        <f t="shared" si="39"/>
        <v>21.954999999999998</v>
      </c>
      <c r="AI130" s="609" t="str">
        <f t="shared" si="40"/>
        <v>-</v>
      </c>
      <c r="AJ130" s="609" t="str">
        <f t="shared" si="41"/>
        <v>-</v>
      </c>
      <c r="AK130" s="247"/>
      <c r="AM130" s="446">
        <v>46128.770138888889</v>
      </c>
      <c r="AN130" s="447">
        <v>1</v>
      </c>
      <c r="AO130" s="447">
        <v>7</v>
      </c>
      <c r="AP130" s="447" t="s">
        <v>446</v>
      </c>
      <c r="AQ130" s="447">
        <v>314.43325800000002</v>
      </c>
      <c r="AR130" s="447">
        <v>133637</v>
      </c>
      <c r="AS130" s="447">
        <v>111130</v>
      </c>
      <c r="AT130" s="447">
        <v>21.951000000000001</v>
      </c>
      <c r="AV130" s="448">
        <v>46128.770138888889</v>
      </c>
      <c r="AW130" s="449">
        <v>1</v>
      </c>
      <c r="AX130" s="450">
        <v>7</v>
      </c>
      <c r="AY130" s="450" t="s">
        <v>446</v>
      </c>
      <c r="AZ130" s="451">
        <v>316</v>
      </c>
      <c r="BB130" s="74" t="str">
        <f t="shared" si="32"/>
        <v>--</v>
      </c>
      <c r="BC130" s="11">
        <f t="shared" si="33"/>
        <v>314.43325800000002</v>
      </c>
      <c r="BF130" s="324"/>
      <c r="BH130" s="74" t="str">
        <f t="shared" si="35"/>
        <v>--</v>
      </c>
      <c r="BI130" s="313">
        <f t="shared" si="36"/>
        <v>316</v>
      </c>
      <c r="BL130" s="313"/>
      <c r="BQ130" s="305"/>
      <c r="BR130" s="11"/>
      <c r="BS130" s="11"/>
      <c r="BT130" s="11"/>
      <c r="CA130" s="314"/>
      <c r="CB130" s="311"/>
      <c r="CC130" s="312"/>
      <c r="CD130" s="11"/>
      <c r="CE130" s="11"/>
    </row>
    <row r="131" spans="2:83" x14ac:dyDescent="0.25">
      <c r="B131" s="88">
        <v>46128.802152777775</v>
      </c>
      <c r="C131" s="294">
        <v>851.22</v>
      </c>
      <c r="D131" s="290"/>
      <c r="E131" s="290"/>
      <c r="N131" s="472"/>
      <c r="O131" s="89">
        <v>46128</v>
      </c>
      <c r="P131" s="55">
        <v>0.78935185185185186</v>
      </c>
      <c r="Q131" s="87">
        <v>27.9</v>
      </c>
      <c r="R131" s="78" t="s">
        <v>14</v>
      </c>
      <c r="S131" s="87">
        <v>21.15</v>
      </c>
      <c r="T131" s="78" t="s">
        <v>45</v>
      </c>
      <c r="U131" s="608">
        <f t="shared" si="49"/>
        <v>18</v>
      </c>
      <c r="V131" s="609" t="str">
        <f t="shared" si="45"/>
        <v>-</v>
      </c>
      <c r="W131" s="609">
        <f t="shared" si="46"/>
        <v>21.15</v>
      </c>
      <c r="X131" s="609" t="str">
        <f t="shared" si="47"/>
        <v>-</v>
      </c>
      <c r="Y131" s="609" t="str">
        <f t="shared" si="48"/>
        <v>-</v>
      </c>
      <c r="AD131" s="615">
        <f t="shared" si="42"/>
        <v>46128.769444444442</v>
      </c>
      <c r="AE131" s="73">
        <f t="shared" si="43"/>
        <v>21.952999999999999</v>
      </c>
      <c r="AF131" s="608">
        <f t="shared" si="44"/>
        <v>18</v>
      </c>
      <c r="AG131" s="609" t="str">
        <f t="shared" si="38"/>
        <v>-</v>
      </c>
      <c r="AH131" s="609">
        <f t="shared" si="39"/>
        <v>21.952999999999999</v>
      </c>
      <c r="AI131" s="609" t="str">
        <f t="shared" si="40"/>
        <v>-</v>
      </c>
      <c r="AJ131" s="609" t="str">
        <f t="shared" si="41"/>
        <v>-</v>
      </c>
      <c r="AK131" s="247"/>
      <c r="AM131" s="446">
        <v>46128.770833333336</v>
      </c>
      <c r="AN131" s="447">
        <v>1</v>
      </c>
      <c r="AO131" s="447">
        <v>7</v>
      </c>
      <c r="AP131" s="447">
        <v>0</v>
      </c>
      <c r="AQ131" s="447">
        <v>314.60539199999999</v>
      </c>
      <c r="AR131" s="447">
        <v>133606</v>
      </c>
      <c r="AS131" s="447">
        <v>111105</v>
      </c>
      <c r="AT131" s="447">
        <v>21.954999999999998</v>
      </c>
      <c r="AV131" s="448">
        <v>46128.770833333336</v>
      </c>
      <c r="AW131" s="449">
        <v>1</v>
      </c>
      <c r="AX131" s="450">
        <v>7</v>
      </c>
      <c r="AY131" s="450">
        <v>0</v>
      </c>
      <c r="AZ131" s="451">
        <v>316</v>
      </c>
      <c r="BB131" s="74">
        <f t="shared" ref="BB131:BB194" si="50">IFERROR((AO131*10)+AP131, "--")</f>
        <v>70</v>
      </c>
      <c r="BC131" s="11">
        <f t="shared" ref="BC131:BC194" si="51">AQ131</f>
        <v>314.60539199999999</v>
      </c>
      <c r="BF131" s="324"/>
      <c r="BH131" s="74">
        <f t="shared" ref="BH131:BH194" si="52">IFERROR((AX131*10)+AY131, "--")</f>
        <v>70</v>
      </c>
      <c r="BI131" s="313">
        <f t="shared" ref="BI131:BI194" si="53">AZ131</f>
        <v>316</v>
      </c>
      <c r="BL131" s="313"/>
      <c r="BQ131" s="305"/>
      <c r="BR131" s="11"/>
      <c r="BS131" s="11"/>
      <c r="BT131" s="11"/>
      <c r="CA131" s="314"/>
      <c r="CB131" s="311"/>
      <c r="CC131" s="312"/>
      <c r="CD131" s="11"/>
      <c r="CE131" s="11"/>
    </row>
    <row r="132" spans="2:83" x14ac:dyDescent="0.25">
      <c r="B132" s="88">
        <v>46128.803194444445</v>
      </c>
      <c r="C132" s="294">
        <v>851.22</v>
      </c>
      <c r="D132" s="290"/>
      <c r="E132" s="290"/>
      <c r="N132" s="472"/>
      <c r="O132" s="89">
        <v>46128</v>
      </c>
      <c r="P132" s="55">
        <v>0.7900462962962963</v>
      </c>
      <c r="Q132" s="87">
        <v>27.7</v>
      </c>
      <c r="R132" s="78" t="s">
        <v>14</v>
      </c>
      <c r="S132" s="87">
        <v>21.15</v>
      </c>
      <c r="T132" s="78" t="s">
        <v>45</v>
      </c>
      <c r="U132" s="608">
        <f t="shared" si="49"/>
        <v>18</v>
      </c>
      <c r="V132" s="609" t="str">
        <f t="shared" si="45"/>
        <v>-</v>
      </c>
      <c r="W132" s="609">
        <f t="shared" si="46"/>
        <v>21.15</v>
      </c>
      <c r="X132" s="609" t="str">
        <f t="shared" si="47"/>
        <v>-</v>
      </c>
      <c r="Y132" s="609" t="str">
        <f t="shared" si="48"/>
        <v>-</v>
      </c>
      <c r="AD132" s="615">
        <f t="shared" si="42"/>
        <v>46128.769444444442</v>
      </c>
      <c r="AE132" s="73">
        <f t="shared" si="43"/>
        <v>21.951000000000001</v>
      </c>
      <c r="AF132" s="608">
        <f t="shared" si="44"/>
        <v>18</v>
      </c>
      <c r="AG132" s="609" t="str">
        <f t="shared" si="38"/>
        <v>-</v>
      </c>
      <c r="AH132" s="609">
        <f t="shared" si="39"/>
        <v>21.951000000000001</v>
      </c>
      <c r="AI132" s="609" t="str">
        <f t="shared" si="40"/>
        <v>-</v>
      </c>
      <c r="AJ132" s="609" t="str">
        <f t="shared" si="41"/>
        <v>-</v>
      </c>
      <c r="AK132" s="247"/>
      <c r="AM132" s="446">
        <v>46128.770833333336</v>
      </c>
      <c r="AN132" s="447">
        <v>1</v>
      </c>
      <c r="AO132" s="447">
        <v>7</v>
      </c>
      <c r="AP132" s="447">
        <v>1</v>
      </c>
      <c r="AQ132" s="447">
        <v>314.54651100000001</v>
      </c>
      <c r="AR132" s="447">
        <v>132672</v>
      </c>
      <c r="AS132" s="447">
        <v>111807</v>
      </c>
      <c r="AT132" s="447">
        <v>21.96</v>
      </c>
      <c r="AV132" s="448">
        <v>46128.770833333336</v>
      </c>
      <c r="AW132" s="449">
        <v>1</v>
      </c>
      <c r="AX132" s="450">
        <v>7</v>
      </c>
      <c r="AY132" s="450">
        <v>1</v>
      </c>
      <c r="AZ132" s="451">
        <v>316</v>
      </c>
      <c r="BB132" s="74">
        <f t="shared" si="50"/>
        <v>71</v>
      </c>
      <c r="BC132" s="11">
        <f t="shared" si="51"/>
        <v>314.54651100000001</v>
      </c>
      <c r="BF132" s="324"/>
      <c r="BH132" s="74">
        <f t="shared" si="52"/>
        <v>71</v>
      </c>
      <c r="BI132" s="313">
        <f t="shared" si="53"/>
        <v>316</v>
      </c>
      <c r="BL132" s="313"/>
      <c r="BQ132" s="305"/>
      <c r="BR132" s="11"/>
      <c r="BS132" s="11"/>
      <c r="BT132" s="11"/>
      <c r="CA132" s="314"/>
      <c r="CB132" s="311"/>
      <c r="CC132" s="312"/>
      <c r="CD132" s="11"/>
      <c r="CE132" s="11"/>
    </row>
    <row r="133" spans="2:83" x14ac:dyDescent="0.25">
      <c r="B133" s="88">
        <v>46128.804236111115</v>
      </c>
      <c r="C133" s="294">
        <v>851.22</v>
      </c>
      <c r="D133" s="290"/>
      <c r="E133" s="290"/>
      <c r="N133" s="472"/>
      <c r="O133" s="89">
        <v>46128</v>
      </c>
      <c r="P133" s="55">
        <v>0.79074074074074074</v>
      </c>
      <c r="Q133" s="87">
        <v>27.6</v>
      </c>
      <c r="R133" s="78" t="s">
        <v>14</v>
      </c>
      <c r="S133" s="87">
        <v>21.1</v>
      </c>
      <c r="T133" s="78" t="s">
        <v>45</v>
      </c>
      <c r="U133" s="608">
        <f t="shared" si="49"/>
        <v>18</v>
      </c>
      <c r="V133" s="609" t="str">
        <f t="shared" si="45"/>
        <v>-</v>
      </c>
      <c r="W133" s="609">
        <f t="shared" si="46"/>
        <v>21.1</v>
      </c>
      <c r="X133" s="609" t="str">
        <f t="shared" si="47"/>
        <v>-</v>
      </c>
      <c r="Y133" s="609" t="str">
        <f t="shared" si="48"/>
        <v>-</v>
      </c>
      <c r="AD133" s="615">
        <f t="shared" si="42"/>
        <v>46128.770138888889</v>
      </c>
      <c r="AE133" s="73">
        <f t="shared" si="43"/>
        <v>21.951000000000001</v>
      </c>
      <c r="AF133" s="608">
        <f t="shared" si="44"/>
        <v>18</v>
      </c>
      <c r="AG133" s="609" t="str">
        <f t="shared" ref="AG133:AG150" si="54">IF(AF133=$Q$3, AE133, "-")</f>
        <v>-</v>
      </c>
      <c r="AH133" s="609">
        <f t="shared" ref="AH133:AH150" si="55">IF(AF133=$R$3, AE133, "-")</f>
        <v>21.951000000000001</v>
      </c>
      <c r="AI133" s="609" t="str">
        <f t="shared" ref="AI133:AI150" si="56">IF(AF133=$S$3, AE133, "-")</f>
        <v>-</v>
      </c>
      <c r="AJ133" s="609" t="str">
        <f t="shared" ref="AJ133:AJ150" si="57">IF(AF133=$T$3, AE133, "-")</f>
        <v>-</v>
      </c>
      <c r="AK133" s="247"/>
      <c r="AM133" s="446">
        <v>46128.771527777775</v>
      </c>
      <c r="AN133" s="447">
        <v>1</v>
      </c>
      <c r="AO133" s="447">
        <v>7</v>
      </c>
      <c r="AP133" s="447">
        <v>2</v>
      </c>
      <c r="AQ133" s="447">
        <v>314.56655999999998</v>
      </c>
      <c r="AR133" s="447">
        <v>133554</v>
      </c>
      <c r="AS133" s="447">
        <v>111062</v>
      </c>
      <c r="AT133" s="447">
        <v>21.966000000000001</v>
      </c>
      <c r="AV133" s="448">
        <v>46128.771527777775</v>
      </c>
      <c r="AW133" s="449">
        <v>1</v>
      </c>
      <c r="AX133" s="450">
        <v>7</v>
      </c>
      <c r="AY133" s="450">
        <v>2</v>
      </c>
      <c r="AZ133" s="451">
        <v>316</v>
      </c>
      <c r="BB133" s="74">
        <f t="shared" si="50"/>
        <v>72</v>
      </c>
      <c r="BC133" s="11">
        <f t="shared" si="51"/>
        <v>314.56655999999998</v>
      </c>
      <c r="BF133" s="324"/>
      <c r="BH133" s="74">
        <f t="shared" si="52"/>
        <v>72</v>
      </c>
      <c r="BI133" s="313">
        <f t="shared" si="53"/>
        <v>316</v>
      </c>
      <c r="BL133" s="313"/>
      <c r="BQ133" s="305"/>
      <c r="BR133" s="11"/>
      <c r="BS133" s="11"/>
      <c r="BT133" s="11"/>
      <c r="CA133" s="314"/>
      <c r="CB133" s="311"/>
      <c r="CC133" s="312"/>
      <c r="CD133" s="11"/>
      <c r="CE133" s="11"/>
    </row>
    <row r="134" spans="2:83" x14ac:dyDescent="0.25">
      <c r="B134" s="88"/>
      <c r="C134" s="294"/>
      <c r="D134" s="290"/>
      <c r="E134" s="290"/>
      <c r="N134" s="472"/>
      <c r="O134" s="89">
        <v>46128</v>
      </c>
      <c r="P134" s="55">
        <v>0.79143518518518519</v>
      </c>
      <c r="Q134" s="87">
        <v>27.5</v>
      </c>
      <c r="R134" s="78" t="s">
        <v>14</v>
      </c>
      <c r="S134" s="87">
        <v>21</v>
      </c>
      <c r="T134" s="78" t="s">
        <v>45</v>
      </c>
      <c r="U134" s="608">
        <f t="shared" si="49"/>
        <v>18</v>
      </c>
      <c r="V134" s="609" t="str">
        <f t="shared" si="45"/>
        <v>-</v>
      </c>
      <c r="W134" s="609">
        <f t="shared" si="46"/>
        <v>21</v>
      </c>
      <c r="X134" s="609" t="str">
        <f t="shared" si="47"/>
        <v>-</v>
      </c>
      <c r="Y134" s="609" t="str">
        <f t="shared" si="48"/>
        <v>-</v>
      </c>
      <c r="AD134" s="615">
        <f t="shared" ref="AD134:AD197" si="58">IF(AM131="", "-", AM131)</f>
        <v>46128.770833333336</v>
      </c>
      <c r="AE134" s="73">
        <f t="shared" ref="AE134:AE197" si="59">IF(AT131="", "-", AT131)</f>
        <v>21.954999999999998</v>
      </c>
      <c r="AF134" s="608">
        <f t="shared" ref="AF134:AF150" si="60">IF(ISNUMBER(AE134), HOUR(AD134), "-")</f>
        <v>18</v>
      </c>
      <c r="AG134" s="609" t="str">
        <f t="shared" si="54"/>
        <v>-</v>
      </c>
      <c r="AH134" s="609">
        <f t="shared" si="55"/>
        <v>21.954999999999998</v>
      </c>
      <c r="AI134" s="609" t="str">
        <f t="shared" si="56"/>
        <v>-</v>
      </c>
      <c r="AJ134" s="609" t="str">
        <f t="shared" si="57"/>
        <v>-</v>
      </c>
      <c r="AK134" s="247"/>
      <c r="AM134" s="446">
        <v>46128.772222222222</v>
      </c>
      <c r="AN134" s="447">
        <v>1</v>
      </c>
      <c r="AO134" s="447">
        <v>7</v>
      </c>
      <c r="AP134" s="447">
        <v>3</v>
      </c>
      <c r="AQ134" s="447">
        <v>314.68346600000001</v>
      </c>
      <c r="AR134" s="447">
        <v>132684</v>
      </c>
      <c r="AS134" s="447">
        <v>111818</v>
      </c>
      <c r="AT134" s="447">
        <v>21.972000000000001</v>
      </c>
      <c r="AV134" s="448">
        <v>46128.772222222222</v>
      </c>
      <c r="AW134" s="449">
        <v>1</v>
      </c>
      <c r="AX134" s="450">
        <v>7</v>
      </c>
      <c r="AY134" s="450">
        <v>3</v>
      </c>
      <c r="AZ134" s="451">
        <v>315</v>
      </c>
      <c r="BB134" s="74">
        <f t="shared" si="50"/>
        <v>73</v>
      </c>
      <c r="BC134" s="11">
        <f t="shared" si="51"/>
        <v>314.68346600000001</v>
      </c>
      <c r="BF134" s="324"/>
      <c r="BH134" s="74">
        <f t="shared" si="52"/>
        <v>73</v>
      </c>
      <c r="BI134" s="313">
        <f t="shared" si="53"/>
        <v>315</v>
      </c>
      <c r="BL134" s="313"/>
      <c r="BQ134" s="305"/>
      <c r="BR134" s="11"/>
      <c r="BS134" s="11"/>
      <c r="BT134" s="11"/>
      <c r="CA134" s="314"/>
      <c r="CB134" s="311"/>
      <c r="CC134" s="312"/>
      <c r="CD134" s="11"/>
      <c r="CE134" s="11"/>
    </row>
    <row r="135" spans="2:83" x14ac:dyDescent="0.25">
      <c r="B135" s="88"/>
      <c r="C135" s="294"/>
      <c r="D135" s="290"/>
      <c r="E135" s="290"/>
      <c r="N135" s="472"/>
      <c r="O135" s="89">
        <v>46128</v>
      </c>
      <c r="P135" s="55">
        <v>0.79212962962962963</v>
      </c>
      <c r="Q135" s="87">
        <v>27.4</v>
      </c>
      <c r="R135" s="78" t="s">
        <v>14</v>
      </c>
      <c r="S135" s="87">
        <v>20.95</v>
      </c>
      <c r="T135" s="78" t="s">
        <v>45</v>
      </c>
      <c r="U135" s="608">
        <f t="shared" si="49"/>
        <v>19</v>
      </c>
      <c r="V135" s="609" t="str">
        <f t="shared" si="45"/>
        <v>-</v>
      </c>
      <c r="W135" s="609" t="str">
        <f t="shared" si="46"/>
        <v>-</v>
      </c>
      <c r="X135" s="609">
        <f t="shared" si="47"/>
        <v>20.95</v>
      </c>
      <c r="Y135" s="609" t="str">
        <f t="shared" si="48"/>
        <v>-</v>
      </c>
      <c r="AD135" s="615">
        <f t="shared" si="58"/>
        <v>46128.770833333336</v>
      </c>
      <c r="AE135" s="73">
        <f t="shared" si="59"/>
        <v>21.96</v>
      </c>
      <c r="AF135" s="608">
        <f t="shared" si="60"/>
        <v>18</v>
      </c>
      <c r="AG135" s="609" t="str">
        <f t="shared" si="54"/>
        <v>-</v>
      </c>
      <c r="AH135" s="609">
        <f t="shared" si="55"/>
        <v>21.96</v>
      </c>
      <c r="AI135" s="609" t="str">
        <f t="shared" si="56"/>
        <v>-</v>
      </c>
      <c r="AJ135" s="609" t="str">
        <f t="shared" si="57"/>
        <v>-</v>
      </c>
      <c r="AK135" s="247"/>
      <c r="AM135" s="446">
        <v>46128.772222222222</v>
      </c>
      <c r="AN135" s="447">
        <v>1</v>
      </c>
      <c r="AO135" s="447">
        <v>7</v>
      </c>
      <c r="AP135" s="447">
        <v>4</v>
      </c>
      <c r="AQ135" s="447">
        <v>313.94984799999997</v>
      </c>
      <c r="AR135" s="447">
        <v>133541</v>
      </c>
      <c r="AS135" s="447">
        <v>111055</v>
      </c>
      <c r="AT135" s="447">
        <v>21.978000000000002</v>
      </c>
      <c r="AV135" s="448">
        <v>46128.772222222222</v>
      </c>
      <c r="AW135" s="449">
        <v>1</v>
      </c>
      <c r="AX135" s="450">
        <v>7</v>
      </c>
      <c r="AY135" s="450">
        <v>4</v>
      </c>
      <c r="AZ135" s="451">
        <v>315</v>
      </c>
      <c r="BB135" s="74">
        <f t="shared" si="50"/>
        <v>74</v>
      </c>
      <c r="BC135" s="11">
        <f t="shared" si="51"/>
        <v>313.94984799999997</v>
      </c>
      <c r="BF135" s="324"/>
      <c r="BH135" s="74">
        <f t="shared" si="52"/>
        <v>74</v>
      </c>
      <c r="BI135" s="313">
        <f t="shared" si="53"/>
        <v>315</v>
      </c>
      <c r="BL135" s="313"/>
      <c r="BQ135" s="305"/>
      <c r="BR135" s="11"/>
      <c r="BS135" s="11"/>
      <c r="BT135" s="11"/>
      <c r="CA135" s="314"/>
      <c r="CB135" s="311"/>
      <c r="CC135" s="312"/>
      <c r="CD135" s="11"/>
      <c r="CE135" s="11"/>
    </row>
    <row r="136" spans="2:83" x14ac:dyDescent="0.25">
      <c r="B136" s="88"/>
      <c r="C136" s="294"/>
      <c r="D136" s="290"/>
      <c r="E136" s="290"/>
      <c r="N136" s="472"/>
      <c r="O136" s="89">
        <v>46128</v>
      </c>
      <c r="P136" s="55">
        <v>0.79282407407407407</v>
      </c>
      <c r="Q136" s="87">
        <v>27.3</v>
      </c>
      <c r="R136" s="78" t="s">
        <v>14</v>
      </c>
      <c r="S136" s="87">
        <v>20.9</v>
      </c>
      <c r="T136" s="78" t="s">
        <v>45</v>
      </c>
      <c r="U136" s="608">
        <f t="shared" si="49"/>
        <v>19</v>
      </c>
      <c r="V136" s="609" t="str">
        <f t="shared" si="45"/>
        <v>-</v>
      </c>
      <c r="W136" s="609" t="str">
        <f t="shared" si="46"/>
        <v>-</v>
      </c>
      <c r="X136" s="609">
        <f t="shared" si="47"/>
        <v>20.9</v>
      </c>
      <c r="Y136" s="609" t="str">
        <f t="shared" si="48"/>
        <v>-</v>
      </c>
      <c r="AD136" s="615">
        <f t="shared" si="58"/>
        <v>46128.771527777775</v>
      </c>
      <c r="AE136" s="73">
        <f t="shared" si="59"/>
        <v>21.966000000000001</v>
      </c>
      <c r="AF136" s="608">
        <f t="shared" si="60"/>
        <v>18</v>
      </c>
      <c r="AG136" s="609" t="str">
        <f t="shared" si="54"/>
        <v>-</v>
      </c>
      <c r="AH136" s="609">
        <f t="shared" si="55"/>
        <v>21.966000000000001</v>
      </c>
      <c r="AI136" s="609" t="str">
        <f t="shared" si="56"/>
        <v>-</v>
      </c>
      <c r="AJ136" s="609" t="str">
        <f t="shared" si="57"/>
        <v>-</v>
      </c>
      <c r="AK136" s="247"/>
      <c r="AM136" s="446">
        <v>46128.772916666669</v>
      </c>
      <c r="AN136" s="447">
        <v>1</v>
      </c>
      <c r="AO136" s="447">
        <v>7</v>
      </c>
      <c r="AP136" s="447">
        <v>5</v>
      </c>
      <c r="AQ136" s="447">
        <v>313.91864199999998</v>
      </c>
      <c r="AR136" s="447">
        <v>132685</v>
      </c>
      <c r="AS136" s="447">
        <v>111819</v>
      </c>
      <c r="AT136" s="447">
        <v>21.983000000000001</v>
      </c>
      <c r="AV136" s="448">
        <v>46128.772916666669</v>
      </c>
      <c r="AW136" s="449">
        <v>1</v>
      </c>
      <c r="AX136" s="450">
        <v>7</v>
      </c>
      <c r="AY136" s="450">
        <v>5</v>
      </c>
      <c r="AZ136" s="451">
        <v>315</v>
      </c>
      <c r="BB136" s="74">
        <f t="shared" si="50"/>
        <v>75</v>
      </c>
      <c r="BC136" s="11">
        <f t="shared" si="51"/>
        <v>313.91864199999998</v>
      </c>
      <c r="BF136" s="324"/>
      <c r="BH136" s="74">
        <f t="shared" si="52"/>
        <v>75</v>
      </c>
      <c r="BI136" s="313">
        <f t="shared" si="53"/>
        <v>315</v>
      </c>
      <c r="BL136" s="313"/>
      <c r="BQ136" s="305"/>
      <c r="BR136" s="11"/>
      <c r="BS136" s="11"/>
      <c r="BT136" s="11"/>
      <c r="CA136" s="314"/>
      <c r="CB136" s="311"/>
      <c r="CC136" s="312"/>
      <c r="CD136" s="11"/>
      <c r="CE136" s="11"/>
    </row>
    <row r="137" spans="2:83" x14ac:dyDescent="0.25">
      <c r="B137" s="88"/>
      <c r="C137" s="294"/>
      <c r="D137" s="290"/>
      <c r="E137" s="290"/>
      <c r="N137" s="472"/>
      <c r="O137" s="89">
        <v>46128</v>
      </c>
      <c r="P137" s="55">
        <v>0.79351851851851851</v>
      </c>
      <c r="Q137" s="87">
        <v>27.4</v>
      </c>
      <c r="R137" s="78" t="s">
        <v>14</v>
      </c>
      <c r="S137" s="87">
        <v>20.85</v>
      </c>
      <c r="T137" s="78" t="s">
        <v>45</v>
      </c>
      <c r="U137" s="608">
        <f t="shared" si="49"/>
        <v>19</v>
      </c>
      <c r="V137" s="609" t="str">
        <f t="shared" si="45"/>
        <v>-</v>
      </c>
      <c r="W137" s="609" t="str">
        <f t="shared" si="46"/>
        <v>-</v>
      </c>
      <c r="X137" s="609">
        <f t="shared" si="47"/>
        <v>20.85</v>
      </c>
      <c r="Y137" s="609" t="str">
        <f t="shared" si="48"/>
        <v>-</v>
      </c>
      <c r="AD137" s="615">
        <f t="shared" si="58"/>
        <v>46128.772222222222</v>
      </c>
      <c r="AE137" s="73">
        <f t="shared" si="59"/>
        <v>21.972000000000001</v>
      </c>
      <c r="AF137" s="608">
        <f t="shared" si="60"/>
        <v>18</v>
      </c>
      <c r="AG137" s="609" t="str">
        <f t="shared" si="54"/>
        <v>-</v>
      </c>
      <c r="AH137" s="609">
        <f t="shared" si="55"/>
        <v>21.972000000000001</v>
      </c>
      <c r="AI137" s="609" t="str">
        <f t="shared" si="56"/>
        <v>-</v>
      </c>
      <c r="AJ137" s="609" t="str">
        <f t="shared" si="57"/>
        <v>-</v>
      </c>
      <c r="AK137" s="247"/>
      <c r="AM137" s="446">
        <v>46128.772916666669</v>
      </c>
      <c r="AN137" s="447">
        <v>1</v>
      </c>
      <c r="AO137" s="447">
        <v>7</v>
      </c>
      <c r="AP137" s="447">
        <v>6</v>
      </c>
      <c r="AQ137" s="447">
        <v>313.69177400000001</v>
      </c>
      <c r="AR137" s="447">
        <v>133567</v>
      </c>
      <c r="AS137" s="447">
        <v>111078</v>
      </c>
      <c r="AT137" s="447">
        <v>21.986999999999998</v>
      </c>
      <c r="AV137" s="448">
        <v>46128.772916666669</v>
      </c>
      <c r="AW137" s="449">
        <v>1</v>
      </c>
      <c r="AX137" s="450">
        <v>7</v>
      </c>
      <c r="AY137" s="450">
        <v>6</v>
      </c>
      <c r="AZ137" s="451">
        <v>315</v>
      </c>
      <c r="BB137" s="74">
        <f t="shared" si="50"/>
        <v>76</v>
      </c>
      <c r="BC137" s="11">
        <f t="shared" si="51"/>
        <v>313.69177400000001</v>
      </c>
      <c r="BF137" s="324"/>
      <c r="BH137" s="74">
        <f t="shared" si="52"/>
        <v>76</v>
      </c>
      <c r="BI137" s="313">
        <f t="shared" si="53"/>
        <v>315</v>
      </c>
      <c r="BL137" s="313"/>
      <c r="BQ137" s="11"/>
      <c r="BR137" s="11"/>
      <c r="BS137" s="11"/>
      <c r="BT137" s="11"/>
      <c r="CA137" s="314"/>
      <c r="CB137" s="311"/>
      <c r="CC137" s="312"/>
      <c r="CD137" s="11"/>
      <c r="CE137" s="11"/>
    </row>
    <row r="138" spans="2:83" x14ac:dyDescent="0.25">
      <c r="B138" s="88"/>
      <c r="C138" s="294"/>
      <c r="D138" s="290"/>
      <c r="E138" s="290"/>
      <c r="N138" s="472"/>
      <c r="O138" s="89">
        <v>46128</v>
      </c>
      <c r="P138" s="55">
        <v>0.79421296296296295</v>
      </c>
      <c r="Q138" s="87">
        <v>27.6</v>
      </c>
      <c r="R138" s="78" t="s">
        <v>14</v>
      </c>
      <c r="S138" s="87">
        <v>20.95</v>
      </c>
      <c r="T138" s="78" t="s">
        <v>45</v>
      </c>
      <c r="U138" s="608">
        <f t="shared" si="49"/>
        <v>19</v>
      </c>
      <c r="V138" s="609" t="str">
        <f t="shared" si="45"/>
        <v>-</v>
      </c>
      <c r="W138" s="609" t="str">
        <f t="shared" si="46"/>
        <v>-</v>
      </c>
      <c r="X138" s="609">
        <f t="shared" si="47"/>
        <v>20.95</v>
      </c>
      <c r="Y138" s="609" t="str">
        <f t="shared" si="48"/>
        <v>-</v>
      </c>
      <c r="AD138" s="615">
        <f t="shared" si="58"/>
        <v>46128.772222222222</v>
      </c>
      <c r="AE138" s="73">
        <f t="shared" si="59"/>
        <v>21.978000000000002</v>
      </c>
      <c r="AF138" s="608">
        <f t="shared" si="60"/>
        <v>18</v>
      </c>
      <c r="AG138" s="609" t="str">
        <f t="shared" si="54"/>
        <v>-</v>
      </c>
      <c r="AH138" s="609">
        <f t="shared" si="55"/>
        <v>21.978000000000002</v>
      </c>
      <c r="AI138" s="609" t="str">
        <f t="shared" si="56"/>
        <v>-</v>
      </c>
      <c r="AJ138" s="609" t="str">
        <f t="shared" si="57"/>
        <v>-</v>
      </c>
      <c r="AK138" s="247"/>
      <c r="AM138" s="446">
        <v>46128.773611111108</v>
      </c>
      <c r="AN138" s="447">
        <v>1</v>
      </c>
      <c r="AO138" s="447">
        <v>7</v>
      </c>
      <c r="AP138" s="447">
        <v>7</v>
      </c>
      <c r="AQ138" s="447">
        <v>313.87444399999998</v>
      </c>
      <c r="AR138" s="447">
        <v>132692</v>
      </c>
      <c r="AS138" s="447">
        <v>111826</v>
      </c>
      <c r="AT138" s="447">
        <v>21.992999999999999</v>
      </c>
      <c r="AV138" s="448">
        <v>46128.773611111108</v>
      </c>
      <c r="AW138" s="449">
        <v>1</v>
      </c>
      <c r="AX138" s="450">
        <v>7</v>
      </c>
      <c r="AY138" s="450">
        <v>7</v>
      </c>
      <c r="AZ138" s="451">
        <v>315</v>
      </c>
      <c r="BB138" s="74">
        <f t="shared" si="50"/>
        <v>77</v>
      </c>
      <c r="BC138" s="11">
        <f t="shared" si="51"/>
        <v>313.87444399999998</v>
      </c>
      <c r="BF138" s="324"/>
      <c r="BH138" s="74">
        <f t="shared" si="52"/>
        <v>77</v>
      </c>
      <c r="BI138" s="313">
        <f t="shared" si="53"/>
        <v>315</v>
      </c>
      <c r="BL138" s="313"/>
      <c r="BQ138" s="11"/>
      <c r="BR138" s="11"/>
      <c r="BS138" s="11"/>
      <c r="BT138" s="11"/>
      <c r="CA138" s="314"/>
      <c r="CB138" s="311"/>
      <c r="CC138" s="312"/>
      <c r="CD138" s="11"/>
      <c r="CE138" s="11"/>
    </row>
    <row r="139" spans="2:83" x14ac:dyDescent="0.25">
      <c r="B139" s="88"/>
      <c r="C139" s="294"/>
      <c r="D139" s="290"/>
      <c r="E139" s="290"/>
      <c r="N139" s="472"/>
      <c r="O139" s="89">
        <v>46128</v>
      </c>
      <c r="P139" s="55">
        <v>0.7949074074074074</v>
      </c>
      <c r="Q139" s="87">
        <v>27.7</v>
      </c>
      <c r="R139" s="78" t="s">
        <v>14</v>
      </c>
      <c r="S139" s="87">
        <v>21.05</v>
      </c>
      <c r="T139" s="78" t="s">
        <v>45</v>
      </c>
      <c r="U139" s="608">
        <f t="shared" si="49"/>
        <v>19</v>
      </c>
      <c r="V139" s="609" t="str">
        <f t="shared" si="45"/>
        <v>-</v>
      </c>
      <c r="W139" s="609" t="str">
        <f t="shared" si="46"/>
        <v>-</v>
      </c>
      <c r="X139" s="609">
        <f t="shared" si="47"/>
        <v>21.05</v>
      </c>
      <c r="Y139" s="609" t="str">
        <f t="shared" si="48"/>
        <v>-</v>
      </c>
      <c r="AD139" s="615">
        <f t="shared" si="58"/>
        <v>46128.772916666669</v>
      </c>
      <c r="AE139" s="73">
        <f t="shared" si="59"/>
        <v>21.983000000000001</v>
      </c>
      <c r="AF139" s="608">
        <f t="shared" si="60"/>
        <v>18</v>
      </c>
      <c r="AG139" s="609" t="str">
        <f t="shared" si="54"/>
        <v>-</v>
      </c>
      <c r="AH139" s="609">
        <f t="shared" si="55"/>
        <v>21.983000000000001</v>
      </c>
      <c r="AI139" s="609" t="str">
        <f t="shared" si="56"/>
        <v>-</v>
      </c>
      <c r="AJ139" s="609" t="str">
        <f t="shared" si="57"/>
        <v>-</v>
      </c>
      <c r="AK139" s="247"/>
      <c r="AM139" s="446">
        <v>46128.773611111108</v>
      </c>
      <c r="AN139" s="447">
        <v>1</v>
      </c>
      <c r="AO139" s="447">
        <v>7</v>
      </c>
      <c r="AP139" s="447">
        <v>8</v>
      </c>
      <c r="AQ139" s="447">
        <v>313.88489199999998</v>
      </c>
      <c r="AR139" s="447">
        <v>133574</v>
      </c>
      <c r="AS139" s="447">
        <v>111084</v>
      </c>
      <c r="AT139" s="447">
        <v>21.997</v>
      </c>
      <c r="AV139" s="448">
        <v>46128.773611111108</v>
      </c>
      <c r="AW139" s="449">
        <v>1</v>
      </c>
      <c r="AX139" s="450">
        <v>7</v>
      </c>
      <c r="AY139" s="450">
        <v>8</v>
      </c>
      <c r="AZ139" s="451">
        <v>315</v>
      </c>
      <c r="BB139" s="74">
        <f t="shared" si="50"/>
        <v>78</v>
      </c>
      <c r="BC139" s="11">
        <f t="shared" si="51"/>
        <v>313.88489199999998</v>
      </c>
      <c r="BF139" s="324"/>
      <c r="BH139" s="74">
        <f t="shared" si="52"/>
        <v>78</v>
      </c>
      <c r="BI139" s="313">
        <f t="shared" si="53"/>
        <v>315</v>
      </c>
      <c r="BL139" s="313"/>
      <c r="BQ139" s="11"/>
      <c r="BR139" s="11"/>
      <c r="BS139" s="11"/>
      <c r="BT139" s="11"/>
      <c r="CA139" s="314"/>
      <c r="CB139" s="311"/>
      <c r="CC139" s="312"/>
      <c r="CD139" s="11"/>
      <c r="CE139" s="11"/>
    </row>
    <row r="140" spans="2:83" x14ac:dyDescent="0.25">
      <c r="B140" s="88"/>
      <c r="C140" s="294"/>
      <c r="D140" s="290"/>
      <c r="E140" s="290"/>
      <c r="N140" s="472"/>
      <c r="O140" s="89">
        <v>46128</v>
      </c>
      <c r="P140" s="55">
        <v>0.79560185185185184</v>
      </c>
      <c r="Q140" s="87">
        <v>28</v>
      </c>
      <c r="R140" s="78" t="s">
        <v>14</v>
      </c>
      <c r="S140" s="87">
        <v>21.2</v>
      </c>
      <c r="T140" s="78" t="s">
        <v>45</v>
      </c>
      <c r="U140" s="608">
        <f t="shared" si="49"/>
        <v>19</v>
      </c>
      <c r="V140" s="609" t="str">
        <f t="shared" si="45"/>
        <v>-</v>
      </c>
      <c r="W140" s="609" t="str">
        <f t="shared" si="46"/>
        <v>-</v>
      </c>
      <c r="X140" s="609">
        <f t="shared" si="47"/>
        <v>21.2</v>
      </c>
      <c r="Y140" s="609" t="str">
        <f t="shared" si="48"/>
        <v>-</v>
      </c>
      <c r="AD140" s="615">
        <f t="shared" si="58"/>
        <v>46128.772916666669</v>
      </c>
      <c r="AE140" s="73">
        <f t="shared" si="59"/>
        <v>21.986999999999998</v>
      </c>
      <c r="AF140" s="608">
        <f t="shared" si="60"/>
        <v>18</v>
      </c>
      <c r="AG140" s="609" t="str">
        <f t="shared" si="54"/>
        <v>-</v>
      </c>
      <c r="AH140" s="609">
        <f t="shared" si="55"/>
        <v>21.986999999999998</v>
      </c>
      <c r="AI140" s="609" t="str">
        <f t="shared" si="56"/>
        <v>-</v>
      </c>
      <c r="AJ140" s="609" t="str">
        <f t="shared" si="57"/>
        <v>-</v>
      </c>
      <c r="AK140" s="247"/>
      <c r="AM140" s="446">
        <v>46128.774305555555</v>
      </c>
      <c r="AN140" s="447">
        <v>1</v>
      </c>
      <c r="AO140" s="447">
        <v>8</v>
      </c>
      <c r="AP140" s="447" t="s">
        <v>446</v>
      </c>
      <c r="AQ140" s="447">
        <v>349.03283900000002</v>
      </c>
      <c r="AR140" s="447">
        <v>132534</v>
      </c>
      <c r="AS140" s="447">
        <v>111813</v>
      </c>
      <c r="AT140" s="447">
        <v>22.001999999999999</v>
      </c>
      <c r="AV140" s="448">
        <v>46128.774305555555</v>
      </c>
      <c r="AW140" s="449">
        <v>1</v>
      </c>
      <c r="AX140" s="450">
        <v>8</v>
      </c>
      <c r="AY140" s="450" t="s">
        <v>446</v>
      </c>
      <c r="AZ140" s="451">
        <v>362</v>
      </c>
      <c r="BB140" s="74" t="str">
        <f t="shared" si="50"/>
        <v>--</v>
      </c>
      <c r="BC140" s="11">
        <f t="shared" si="51"/>
        <v>349.03283900000002</v>
      </c>
      <c r="BF140" s="324"/>
      <c r="BH140" s="74" t="str">
        <f t="shared" si="52"/>
        <v>--</v>
      </c>
      <c r="BI140" s="313">
        <f t="shared" si="53"/>
        <v>362</v>
      </c>
      <c r="BL140" s="313"/>
      <c r="BQ140" s="11"/>
      <c r="BR140" s="11"/>
      <c r="BS140" s="11"/>
      <c r="BT140" s="11"/>
      <c r="CA140" s="314"/>
      <c r="CB140" s="311"/>
      <c r="CC140" s="312"/>
      <c r="CD140" s="11"/>
      <c r="CE140" s="11"/>
    </row>
    <row r="141" spans="2:83" x14ac:dyDescent="0.25">
      <c r="B141" s="88"/>
      <c r="C141" s="294"/>
      <c r="D141" s="290"/>
      <c r="E141" s="290"/>
      <c r="N141" s="472"/>
      <c r="O141" s="89">
        <v>46128</v>
      </c>
      <c r="P141" s="55">
        <v>0.79629629629629628</v>
      </c>
      <c r="Q141" s="87">
        <v>28.2</v>
      </c>
      <c r="R141" s="78" t="s">
        <v>14</v>
      </c>
      <c r="S141" s="87">
        <v>21.3</v>
      </c>
      <c r="T141" s="78" t="s">
        <v>45</v>
      </c>
      <c r="U141" s="608">
        <f t="shared" si="49"/>
        <v>19</v>
      </c>
      <c r="V141" s="609" t="str">
        <f t="shared" si="45"/>
        <v>-</v>
      </c>
      <c r="W141" s="609" t="str">
        <f t="shared" si="46"/>
        <v>-</v>
      </c>
      <c r="X141" s="609">
        <f t="shared" si="47"/>
        <v>21.3</v>
      </c>
      <c r="Y141" s="609" t="str">
        <f t="shared" si="48"/>
        <v>-</v>
      </c>
      <c r="AD141" s="615">
        <f t="shared" si="58"/>
        <v>46128.773611111108</v>
      </c>
      <c r="AE141" s="73">
        <f t="shared" si="59"/>
        <v>21.992999999999999</v>
      </c>
      <c r="AF141" s="608">
        <f t="shared" si="60"/>
        <v>18</v>
      </c>
      <c r="AG141" s="609" t="str">
        <f t="shared" si="54"/>
        <v>-</v>
      </c>
      <c r="AH141" s="609">
        <f t="shared" si="55"/>
        <v>21.992999999999999</v>
      </c>
      <c r="AI141" s="609" t="str">
        <f t="shared" si="56"/>
        <v>-</v>
      </c>
      <c r="AJ141" s="609" t="str">
        <f t="shared" si="57"/>
        <v>-</v>
      </c>
      <c r="AK141" s="247"/>
      <c r="AM141" s="446">
        <v>46128.775000000001</v>
      </c>
      <c r="AN141" s="447">
        <v>1</v>
      </c>
      <c r="AO141" s="447">
        <v>8</v>
      </c>
      <c r="AP141" s="447" t="s">
        <v>446</v>
      </c>
      <c r="AQ141" s="447">
        <v>364.314415</v>
      </c>
      <c r="AR141" s="447">
        <v>133565</v>
      </c>
      <c r="AS141" s="447">
        <v>110959</v>
      </c>
      <c r="AT141" s="447">
        <v>22.003</v>
      </c>
      <c r="AV141" s="448">
        <v>46128.775000000001</v>
      </c>
      <c r="AW141" s="449">
        <v>1</v>
      </c>
      <c r="AX141" s="450">
        <v>8</v>
      </c>
      <c r="AY141" s="450" t="s">
        <v>446</v>
      </c>
      <c r="AZ141" s="451">
        <v>365</v>
      </c>
      <c r="BB141" s="74" t="str">
        <f t="shared" si="50"/>
        <v>--</v>
      </c>
      <c r="BC141" s="11">
        <f t="shared" si="51"/>
        <v>364.314415</v>
      </c>
      <c r="BF141" s="324"/>
      <c r="BH141" s="74" t="str">
        <f t="shared" si="52"/>
        <v>--</v>
      </c>
      <c r="BI141" s="313">
        <f t="shared" si="53"/>
        <v>365</v>
      </c>
      <c r="BL141" s="313"/>
      <c r="BQ141" s="11"/>
      <c r="BR141" s="11"/>
      <c r="BS141" s="11"/>
      <c r="BT141" s="11"/>
      <c r="CA141" s="314"/>
      <c r="CB141" s="311"/>
      <c r="CC141" s="312"/>
      <c r="CD141" s="11"/>
      <c r="CE141" s="11"/>
    </row>
    <row r="142" spans="2:83" x14ac:dyDescent="0.25">
      <c r="B142" s="88"/>
      <c r="C142" s="294"/>
      <c r="D142" s="290"/>
      <c r="E142" s="290"/>
      <c r="N142" s="472"/>
      <c r="O142" s="89">
        <v>46128</v>
      </c>
      <c r="P142" s="55">
        <v>0.79699074074074072</v>
      </c>
      <c r="Q142" s="87">
        <v>29.2</v>
      </c>
      <c r="R142" s="78" t="s">
        <v>14</v>
      </c>
      <c r="S142" s="87">
        <v>21.35</v>
      </c>
      <c r="T142" s="78" t="s">
        <v>45</v>
      </c>
      <c r="U142" s="608">
        <f t="shared" si="49"/>
        <v>19</v>
      </c>
      <c r="V142" s="609" t="str">
        <f t="shared" si="45"/>
        <v>-</v>
      </c>
      <c r="W142" s="609" t="str">
        <f t="shared" si="46"/>
        <v>-</v>
      </c>
      <c r="X142" s="609">
        <f t="shared" si="47"/>
        <v>21.35</v>
      </c>
      <c r="Y142" s="609" t="str">
        <f t="shared" si="48"/>
        <v>-</v>
      </c>
      <c r="AD142" s="615">
        <f t="shared" si="58"/>
        <v>46128.773611111108</v>
      </c>
      <c r="AE142" s="73">
        <f t="shared" si="59"/>
        <v>21.997</v>
      </c>
      <c r="AF142" s="608">
        <f t="shared" si="60"/>
        <v>18</v>
      </c>
      <c r="AG142" s="609" t="str">
        <f t="shared" si="54"/>
        <v>-</v>
      </c>
      <c r="AH142" s="609">
        <f t="shared" si="55"/>
        <v>21.997</v>
      </c>
      <c r="AI142" s="609" t="str">
        <f t="shared" si="56"/>
        <v>-</v>
      </c>
      <c r="AJ142" s="609" t="str">
        <f t="shared" si="57"/>
        <v>-</v>
      </c>
      <c r="AK142" s="247"/>
      <c r="AM142" s="446">
        <v>46128.775000000001</v>
      </c>
      <c r="AN142" s="447">
        <v>1</v>
      </c>
      <c r="AO142" s="447">
        <v>8</v>
      </c>
      <c r="AP142" s="447" t="s">
        <v>446</v>
      </c>
      <c r="AQ142" s="447">
        <v>362.83318300000002</v>
      </c>
      <c r="AR142" s="447">
        <v>132543</v>
      </c>
      <c r="AS142" s="447">
        <v>111814</v>
      </c>
      <c r="AT142" s="447">
        <v>22.004999999999999</v>
      </c>
      <c r="AV142" s="448">
        <v>46128.775000000001</v>
      </c>
      <c r="AW142" s="449">
        <v>1</v>
      </c>
      <c r="AX142" s="450">
        <v>8</v>
      </c>
      <c r="AY142" s="450" t="s">
        <v>446</v>
      </c>
      <c r="AZ142" s="451">
        <v>363</v>
      </c>
      <c r="BB142" s="74" t="str">
        <f t="shared" si="50"/>
        <v>--</v>
      </c>
      <c r="BC142" s="11">
        <f t="shared" si="51"/>
        <v>362.83318300000002</v>
      </c>
      <c r="BF142" s="324"/>
      <c r="BH142" s="74" t="str">
        <f t="shared" si="52"/>
        <v>--</v>
      </c>
      <c r="BI142" s="313">
        <f t="shared" si="53"/>
        <v>363</v>
      </c>
      <c r="BL142" s="313"/>
      <c r="BQ142" s="11"/>
      <c r="BR142" s="11"/>
      <c r="BS142" s="11"/>
      <c r="BT142" s="11"/>
      <c r="CA142" s="314"/>
      <c r="CB142" s="311"/>
      <c r="CC142" s="312"/>
      <c r="CD142" s="11"/>
      <c r="CE142" s="11"/>
    </row>
    <row r="143" spans="2:83" x14ac:dyDescent="0.25">
      <c r="B143" s="88"/>
      <c r="C143" s="294"/>
      <c r="D143" s="290"/>
      <c r="E143" s="290"/>
      <c r="N143" s="472"/>
      <c r="O143" s="89">
        <v>46128</v>
      </c>
      <c r="P143" s="55">
        <v>0.79768518518518516</v>
      </c>
      <c r="Q143" s="87">
        <v>29.6</v>
      </c>
      <c r="R143" s="78" t="s">
        <v>14</v>
      </c>
      <c r="S143" s="87">
        <v>21.35</v>
      </c>
      <c r="T143" s="78" t="s">
        <v>45</v>
      </c>
      <c r="U143" s="608">
        <f t="shared" si="49"/>
        <v>19</v>
      </c>
      <c r="V143" s="609" t="str">
        <f t="shared" si="45"/>
        <v>-</v>
      </c>
      <c r="W143" s="609" t="str">
        <f t="shared" si="46"/>
        <v>-</v>
      </c>
      <c r="X143" s="609">
        <f t="shared" si="47"/>
        <v>21.35</v>
      </c>
      <c r="Y143" s="609" t="str">
        <f t="shared" si="48"/>
        <v>-</v>
      </c>
      <c r="AD143" s="615">
        <f t="shared" si="58"/>
        <v>46128.774305555555</v>
      </c>
      <c r="AE143" s="73">
        <f t="shared" si="59"/>
        <v>22.001999999999999</v>
      </c>
      <c r="AF143" s="608">
        <f t="shared" si="60"/>
        <v>18</v>
      </c>
      <c r="AG143" s="609" t="str">
        <f t="shared" si="54"/>
        <v>-</v>
      </c>
      <c r="AH143" s="609">
        <f t="shared" si="55"/>
        <v>22.001999999999999</v>
      </c>
      <c r="AI143" s="609" t="str">
        <f t="shared" si="56"/>
        <v>-</v>
      </c>
      <c r="AJ143" s="609" t="str">
        <f t="shared" si="57"/>
        <v>-</v>
      </c>
      <c r="AK143" s="247"/>
      <c r="AM143" s="446">
        <v>46128.775694444441</v>
      </c>
      <c r="AN143" s="447">
        <v>1</v>
      </c>
      <c r="AO143" s="447">
        <v>8</v>
      </c>
      <c r="AP143" s="447" t="s">
        <v>446</v>
      </c>
      <c r="AQ143" s="447">
        <v>361.85158200000001</v>
      </c>
      <c r="AR143" s="447">
        <v>133571</v>
      </c>
      <c r="AS143" s="447">
        <v>110969</v>
      </c>
      <c r="AT143" s="447">
        <v>22.006</v>
      </c>
      <c r="AV143" s="448">
        <v>46128.775694444441</v>
      </c>
      <c r="AW143" s="449">
        <v>1</v>
      </c>
      <c r="AX143" s="450">
        <v>8</v>
      </c>
      <c r="AY143" s="450" t="s">
        <v>446</v>
      </c>
      <c r="AZ143" s="451">
        <v>363</v>
      </c>
      <c r="BB143" s="74" t="str">
        <f t="shared" si="50"/>
        <v>--</v>
      </c>
      <c r="BC143" s="11">
        <f t="shared" si="51"/>
        <v>361.85158200000001</v>
      </c>
      <c r="BF143" s="324"/>
      <c r="BH143" s="74" t="str">
        <f t="shared" si="52"/>
        <v>--</v>
      </c>
      <c r="BI143" s="313">
        <f t="shared" si="53"/>
        <v>363</v>
      </c>
      <c r="BL143" s="313"/>
      <c r="BQ143" s="11"/>
      <c r="BR143" s="11"/>
      <c r="BS143" s="11"/>
      <c r="BT143" s="11"/>
      <c r="CA143" s="314"/>
      <c r="CB143" s="311"/>
      <c r="CC143" s="312"/>
      <c r="CD143" s="11"/>
      <c r="CE143" s="11"/>
    </row>
    <row r="144" spans="2:83" x14ac:dyDescent="0.25">
      <c r="B144" s="88"/>
      <c r="C144" s="294"/>
      <c r="D144" s="290"/>
      <c r="E144" s="290"/>
      <c r="N144" s="472"/>
      <c r="O144" s="89">
        <v>46128</v>
      </c>
      <c r="P144" s="55">
        <v>0.79837962962962961</v>
      </c>
      <c r="Q144" s="87">
        <v>29.4</v>
      </c>
      <c r="R144" s="78" t="s">
        <v>14</v>
      </c>
      <c r="S144" s="87">
        <v>21.25</v>
      </c>
      <c r="T144" s="78" t="s">
        <v>45</v>
      </c>
      <c r="U144" s="608">
        <f t="shared" si="49"/>
        <v>19</v>
      </c>
      <c r="V144" s="609" t="str">
        <f t="shared" si="45"/>
        <v>-</v>
      </c>
      <c r="W144" s="609" t="str">
        <f t="shared" si="46"/>
        <v>-</v>
      </c>
      <c r="X144" s="609">
        <f t="shared" si="47"/>
        <v>21.25</v>
      </c>
      <c r="Y144" s="609" t="str">
        <f t="shared" si="48"/>
        <v>-</v>
      </c>
      <c r="AD144" s="615">
        <f t="shared" si="58"/>
        <v>46128.775000000001</v>
      </c>
      <c r="AE144" s="73">
        <f t="shared" si="59"/>
        <v>22.003</v>
      </c>
      <c r="AF144" s="608">
        <f t="shared" si="60"/>
        <v>18</v>
      </c>
      <c r="AG144" s="609" t="str">
        <f t="shared" si="54"/>
        <v>-</v>
      </c>
      <c r="AH144" s="609">
        <f t="shared" si="55"/>
        <v>22.003</v>
      </c>
      <c r="AI144" s="609" t="str">
        <f t="shared" si="56"/>
        <v>-</v>
      </c>
      <c r="AJ144" s="609" t="str">
        <f t="shared" si="57"/>
        <v>-</v>
      </c>
      <c r="AK144" s="247"/>
      <c r="AM144" s="446">
        <v>46128.775694444441</v>
      </c>
      <c r="AN144" s="447">
        <v>1</v>
      </c>
      <c r="AO144" s="447">
        <v>8</v>
      </c>
      <c r="AP144" s="447" t="s">
        <v>446</v>
      </c>
      <c r="AQ144" s="447">
        <v>361.06139200000001</v>
      </c>
      <c r="AR144" s="447">
        <v>132560</v>
      </c>
      <c r="AS144" s="447">
        <v>111825</v>
      </c>
      <c r="AT144" s="447">
        <v>22.007000000000001</v>
      </c>
      <c r="AV144" s="448">
        <v>46128.775694444441</v>
      </c>
      <c r="AW144" s="449">
        <v>1</v>
      </c>
      <c r="AX144" s="450">
        <v>8</v>
      </c>
      <c r="AY144" s="450" t="s">
        <v>446</v>
      </c>
      <c r="AZ144" s="451">
        <v>362</v>
      </c>
      <c r="BB144" s="74" t="str">
        <f t="shared" si="50"/>
        <v>--</v>
      </c>
      <c r="BC144" s="11">
        <f t="shared" si="51"/>
        <v>361.06139200000001</v>
      </c>
      <c r="BF144" s="324"/>
      <c r="BH144" s="74" t="str">
        <f t="shared" si="52"/>
        <v>--</v>
      </c>
      <c r="BI144" s="313">
        <f t="shared" si="53"/>
        <v>362</v>
      </c>
      <c r="BL144" s="313"/>
      <c r="BQ144" s="11"/>
      <c r="BR144" s="11"/>
      <c r="BS144" s="11"/>
      <c r="BT144" s="11"/>
      <c r="CA144" s="314"/>
      <c r="CB144" s="311"/>
      <c r="CC144" s="312"/>
      <c r="CD144" s="11"/>
      <c r="CE144" s="11"/>
    </row>
    <row r="145" spans="2:83" x14ac:dyDescent="0.25">
      <c r="B145" s="88"/>
      <c r="C145" s="294"/>
      <c r="D145" s="290"/>
      <c r="E145" s="290"/>
      <c r="N145" s="472"/>
      <c r="O145" s="89">
        <v>46128</v>
      </c>
      <c r="P145" s="55">
        <v>0.79907407407407405</v>
      </c>
      <c r="Q145" s="87">
        <v>29</v>
      </c>
      <c r="R145" s="78" t="s">
        <v>14</v>
      </c>
      <c r="S145" s="87">
        <v>21.15</v>
      </c>
      <c r="T145" s="78" t="s">
        <v>45</v>
      </c>
      <c r="U145" s="608">
        <f t="shared" si="49"/>
        <v>19</v>
      </c>
      <c r="V145" s="609" t="str">
        <f t="shared" si="45"/>
        <v>-</v>
      </c>
      <c r="W145" s="609" t="str">
        <f t="shared" si="46"/>
        <v>-</v>
      </c>
      <c r="X145" s="609">
        <f t="shared" si="47"/>
        <v>21.15</v>
      </c>
      <c r="Y145" s="609" t="str">
        <f t="shared" si="48"/>
        <v>-</v>
      </c>
      <c r="AD145" s="615">
        <f t="shared" si="58"/>
        <v>46128.775000000001</v>
      </c>
      <c r="AE145" s="73">
        <f t="shared" si="59"/>
        <v>22.004999999999999</v>
      </c>
      <c r="AF145" s="608">
        <f t="shared" si="60"/>
        <v>18</v>
      </c>
      <c r="AG145" s="609" t="str">
        <f t="shared" si="54"/>
        <v>-</v>
      </c>
      <c r="AH145" s="609">
        <f t="shared" si="55"/>
        <v>22.004999999999999</v>
      </c>
      <c r="AI145" s="609" t="str">
        <f t="shared" si="56"/>
        <v>-</v>
      </c>
      <c r="AJ145" s="609" t="str">
        <f t="shared" si="57"/>
        <v>-</v>
      </c>
      <c r="AK145" s="247"/>
      <c r="AM145" s="446">
        <v>46128.776388888888</v>
      </c>
      <c r="AN145" s="447">
        <v>1</v>
      </c>
      <c r="AO145" s="447">
        <v>8</v>
      </c>
      <c r="AP145" s="447" t="s">
        <v>446</v>
      </c>
      <c r="AQ145" s="447">
        <v>360.551061</v>
      </c>
      <c r="AR145" s="447">
        <v>133581</v>
      </c>
      <c r="AS145" s="447">
        <v>110980</v>
      </c>
      <c r="AT145" s="447">
        <v>22.007000000000001</v>
      </c>
      <c r="AV145" s="448">
        <v>46128.776388888888</v>
      </c>
      <c r="AW145" s="449">
        <v>1</v>
      </c>
      <c r="AX145" s="450">
        <v>8</v>
      </c>
      <c r="AY145" s="450" t="s">
        <v>446</v>
      </c>
      <c r="AZ145" s="451">
        <v>361</v>
      </c>
      <c r="BB145" s="74" t="str">
        <f t="shared" si="50"/>
        <v>--</v>
      </c>
      <c r="BC145" s="11">
        <f t="shared" si="51"/>
        <v>360.551061</v>
      </c>
      <c r="BF145" s="324"/>
      <c r="BH145" s="74" t="str">
        <f t="shared" si="52"/>
        <v>--</v>
      </c>
      <c r="BI145" s="313">
        <f t="shared" si="53"/>
        <v>361</v>
      </c>
      <c r="BL145" s="313"/>
      <c r="BQ145" s="11"/>
      <c r="BR145" s="11"/>
      <c r="BS145" s="11"/>
      <c r="BT145" s="11"/>
      <c r="CA145" s="314"/>
      <c r="CB145" s="311"/>
      <c r="CC145" s="312"/>
      <c r="CD145" s="11"/>
      <c r="CE145" s="11"/>
    </row>
    <row r="146" spans="2:83" x14ac:dyDescent="0.25">
      <c r="B146" s="88"/>
      <c r="C146" s="294"/>
      <c r="D146" s="290"/>
      <c r="E146" s="290"/>
      <c r="N146" s="472"/>
      <c r="O146" s="89">
        <v>46128</v>
      </c>
      <c r="P146" s="55">
        <v>0.79976851851851849</v>
      </c>
      <c r="Q146" s="87">
        <v>28.7</v>
      </c>
      <c r="R146" s="78" t="s">
        <v>14</v>
      </c>
      <c r="S146" s="87">
        <v>21.05</v>
      </c>
      <c r="T146" s="78" t="s">
        <v>45</v>
      </c>
      <c r="U146" s="608">
        <f t="shared" si="49"/>
        <v>19</v>
      </c>
      <c r="V146" s="609" t="str">
        <f t="shared" si="45"/>
        <v>-</v>
      </c>
      <c r="W146" s="609" t="str">
        <f t="shared" si="46"/>
        <v>-</v>
      </c>
      <c r="X146" s="609">
        <f t="shared" si="47"/>
        <v>21.05</v>
      </c>
      <c r="Y146" s="609" t="str">
        <f t="shared" si="48"/>
        <v>-</v>
      </c>
      <c r="AD146" s="615">
        <f t="shared" si="58"/>
        <v>46128.775694444441</v>
      </c>
      <c r="AE146" s="73">
        <f t="shared" si="59"/>
        <v>22.006</v>
      </c>
      <c r="AF146" s="608">
        <f t="shared" si="60"/>
        <v>18</v>
      </c>
      <c r="AG146" s="609" t="str">
        <f t="shared" si="54"/>
        <v>-</v>
      </c>
      <c r="AH146" s="609">
        <f t="shared" si="55"/>
        <v>22.006</v>
      </c>
      <c r="AI146" s="609" t="str">
        <f t="shared" si="56"/>
        <v>-</v>
      </c>
      <c r="AJ146" s="609" t="str">
        <f t="shared" si="57"/>
        <v>-</v>
      </c>
      <c r="AK146" s="247"/>
      <c r="AM146" s="446">
        <v>46128.776388888888</v>
      </c>
      <c r="AN146" s="447">
        <v>1</v>
      </c>
      <c r="AO146" s="447">
        <v>8</v>
      </c>
      <c r="AP146" s="447" t="s">
        <v>446</v>
      </c>
      <c r="AQ146" s="447">
        <v>359.82358699999997</v>
      </c>
      <c r="AR146" s="447">
        <v>132572</v>
      </c>
      <c r="AS146" s="447">
        <v>111832</v>
      </c>
      <c r="AT146" s="447">
        <v>22.007000000000001</v>
      </c>
      <c r="AV146" s="448">
        <v>46128.776388888888</v>
      </c>
      <c r="AW146" s="449">
        <v>1</v>
      </c>
      <c r="AX146" s="450">
        <v>8</v>
      </c>
      <c r="AY146" s="450" t="s">
        <v>446</v>
      </c>
      <c r="AZ146" s="451">
        <v>361</v>
      </c>
      <c r="BB146" s="74" t="str">
        <f t="shared" si="50"/>
        <v>--</v>
      </c>
      <c r="BC146" s="11">
        <f t="shared" si="51"/>
        <v>359.82358699999997</v>
      </c>
      <c r="BF146" s="324"/>
      <c r="BH146" s="74" t="str">
        <f t="shared" si="52"/>
        <v>--</v>
      </c>
      <c r="BI146" s="313">
        <f t="shared" si="53"/>
        <v>361</v>
      </c>
      <c r="BL146" s="313"/>
      <c r="BQ146" s="11"/>
      <c r="BR146" s="11"/>
      <c r="BS146" s="11"/>
      <c r="BT146" s="11"/>
      <c r="CA146" s="314"/>
      <c r="CB146" s="311"/>
      <c r="CC146" s="312"/>
      <c r="CD146" s="11"/>
      <c r="CE146" s="11"/>
    </row>
    <row r="147" spans="2:83" x14ac:dyDescent="0.25">
      <c r="B147" s="88"/>
      <c r="C147" s="294"/>
      <c r="D147" s="290"/>
      <c r="E147" s="290"/>
      <c r="N147" s="472"/>
      <c r="O147" s="89">
        <v>46128</v>
      </c>
      <c r="P147" s="55">
        <v>0.80046296296296293</v>
      </c>
      <c r="Q147" s="87">
        <v>28.4</v>
      </c>
      <c r="R147" s="78" t="s">
        <v>14</v>
      </c>
      <c r="S147" s="87">
        <v>21</v>
      </c>
      <c r="T147" s="78" t="s">
        <v>45</v>
      </c>
      <c r="U147" s="608">
        <f t="shared" si="49"/>
        <v>19</v>
      </c>
      <c r="V147" s="609" t="str">
        <f t="shared" si="45"/>
        <v>-</v>
      </c>
      <c r="W147" s="609" t="str">
        <f t="shared" si="46"/>
        <v>-</v>
      </c>
      <c r="X147" s="609">
        <f t="shared" si="47"/>
        <v>21</v>
      </c>
      <c r="Y147" s="609" t="str">
        <f t="shared" si="48"/>
        <v>-</v>
      </c>
      <c r="AD147" s="615">
        <f t="shared" si="58"/>
        <v>46128.775694444441</v>
      </c>
      <c r="AE147" s="73">
        <f t="shared" si="59"/>
        <v>22.007000000000001</v>
      </c>
      <c r="AF147" s="608">
        <f t="shared" si="60"/>
        <v>18</v>
      </c>
      <c r="AG147" s="609" t="str">
        <f t="shared" si="54"/>
        <v>-</v>
      </c>
      <c r="AH147" s="609">
        <f t="shared" si="55"/>
        <v>22.007000000000001</v>
      </c>
      <c r="AI147" s="609" t="str">
        <f t="shared" si="56"/>
        <v>-</v>
      </c>
      <c r="AJ147" s="609" t="str">
        <f t="shared" si="57"/>
        <v>-</v>
      </c>
      <c r="AK147" s="247"/>
      <c r="AM147" s="446">
        <v>46128.777083333334</v>
      </c>
      <c r="AN147" s="447">
        <v>1</v>
      </c>
      <c r="AO147" s="447">
        <v>8</v>
      </c>
      <c r="AP147" s="447" t="s">
        <v>446</v>
      </c>
      <c r="AQ147" s="447">
        <v>359.48396200000002</v>
      </c>
      <c r="AR147" s="447">
        <v>133592</v>
      </c>
      <c r="AS147" s="447">
        <v>110991</v>
      </c>
      <c r="AT147" s="447">
        <v>22.006</v>
      </c>
      <c r="AV147" s="448">
        <v>46128.777083333334</v>
      </c>
      <c r="AW147" s="449">
        <v>1</v>
      </c>
      <c r="AX147" s="450">
        <v>8</v>
      </c>
      <c r="AY147" s="450" t="s">
        <v>446</v>
      </c>
      <c r="AZ147" s="451">
        <v>361</v>
      </c>
      <c r="BB147" s="74" t="str">
        <f t="shared" si="50"/>
        <v>--</v>
      </c>
      <c r="BC147" s="11">
        <f t="shared" si="51"/>
        <v>359.48396200000002</v>
      </c>
      <c r="BF147" s="324"/>
      <c r="BH147" s="74" t="str">
        <f t="shared" si="52"/>
        <v>--</v>
      </c>
      <c r="BI147" s="313">
        <f t="shared" si="53"/>
        <v>361</v>
      </c>
      <c r="BL147" s="313"/>
      <c r="BQ147" s="11"/>
      <c r="BR147" s="11"/>
      <c r="BS147" s="11"/>
      <c r="BT147" s="11"/>
      <c r="CA147" s="314"/>
      <c r="CB147" s="311"/>
      <c r="CC147" s="312"/>
      <c r="CD147" s="11"/>
      <c r="CE147" s="11"/>
    </row>
    <row r="148" spans="2:83" x14ac:dyDescent="0.25">
      <c r="B148" s="88"/>
      <c r="C148" s="294"/>
      <c r="D148" s="290"/>
      <c r="E148" s="290"/>
      <c r="N148" s="472"/>
      <c r="O148" s="89">
        <v>46128</v>
      </c>
      <c r="P148" s="55">
        <v>0.80115740740740737</v>
      </c>
      <c r="Q148" s="87">
        <v>28.2</v>
      </c>
      <c r="R148" s="78" t="s">
        <v>14</v>
      </c>
      <c r="S148" s="87">
        <v>21</v>
      </c>
      <c r="T148" s="78" t="s">
        <v>45</v>
      </c>
      <c r="U148" s="608">
        <f t="shared" si="49"/>
        <v>19</v>
      </c>
      <c r="V148" s="609" t="str">
        <f t="shared" si="45"/>
        <v>-</v>
      </c>
      <c r="W148" s="609" t="str">
        <f t="shared" si="46"/>
        <v>-</v>
      </c>
      <c r="X148" s="609">
        <f t="shared" si="47"/>
        <v>21</v>
      </c>
      <c r="Y148" s="609" t="str">
        <f t="shared" si="48"/>
        <v>-</v>
      </c>
      <c r="AD148" s="615">
        <f t="shared" si="58"/>
        <v>46128.776388888888</v>
      </c>
      <c r="AE148" s="73">
        <f t="shared" si="59"/>
        <v>22.007000000000001</v>
      </c>
      <c r="AF148" s="608">
        <f t="shared" si="60"/>
        <v>18</v>
      </c>
      <c r="AG148" s="609" t="str">
        <f t="shared" si="54"/>
        <v>-</v>
      </c>
      <c r="AH148" s="609">
        <f t="shared" si="55"/>
        <v>22.007000000000001</v>
      </c>
      <c r="AI148" s="609" t="str">
        <f t="shared" si="56"/>
        <v>-</v>
      </c>
      <c r="AJ148" s="609" t="str">
        <f t="shared" si="57"/>
        <v>-</v>
      </c>
      <c r="AK148" s="247"/>
      <c r="AM148" s="446">
        <v>46128.777777777781</v>
      </c>
      <c r="AN148" s="447">
        <v>1</v>
      </c>
      <c r="AO148" s="447">
        <v>8</v>
      </c>
      <c r="AP148" s="447" t="s">
        <v>446</v>
      </c>
      <c r="AQ148" s="447">
        <v>358.99085600000001</v>
      </c>
      <c r="AR148" s="447">
        <v>132585</v>
      </c>
      <c r="AS148" s="447">
        <v>111841</v>
      </c>
      <c r="AT148" s="447">
        <v>22.004000000000001</v>
      </c>
      <c r="AV148" s="448">
        <v>46128.777777777781</v>
      </c>
      <c r="AW148" s="449">
        <v>1</v>
      </c>
      <c r="AX148" s="450">
        <v>8</v>
      </c>
      <c r="AY148" s="450" t="s">
        <v>446</v>
      </c>
      <c r="AZ148" s="451">
        <v>361</v>
      </c>
      <c r="BB148" s="74" t="str">
        <f t="shared" si="50"/>
        <v>--</v>
      </c>
      <c r="BC148" s="11">
        <f t="shared" si="51"/>
        <v>358.99085600000001</v>
      </c>
      <c r="BF148" s="324"/>
      <c r="BH148" s="74" t="str">
        <f t="shared" si="52"/>
        <v>--</v>
      </c>
      <c r="BI148" s="313">
        <f t="shared" si="53"/>
        <v>361</v>
      </c>
      <c r="BL148" s="313"/>
      <c r="BQ148" s="11"/>
      <c r="BR148" s="11"/>
      <c r="BS148" s="11"/>
      <c r="BT148" s="11"/>
      <c r="CA148" s="314"/>
      <c r="CB148" s="311"/>
      <c r="CC148" s="312"/>
      <c r="CD148" s="11"/>
      <c r="CE148" s="11"/>
    </row>
    <row r="149" spans="2:83" x14ac:dyDescent="0.25">
      <c r="B149" s="88"/>
      <c r="C149" s="294"/>
      <c r="D149" s="290"/>
      <c r="E149" s="290"/>
      <c r="N149" s="472"/>
      <c r="O149" s="89">
        <v>46128</v>
      </c>
      <c r="P149" s="55">
        <v>0.80185185185185182</v>
      </c>
      <c r="Q149" s="87">
        <v>28</v>
      </c>
      <c r="R149" s="78" t="s">
        <v>14</v>
      </c>
      <c r="S149" s="87">
        <v>20.9</v>
      </c>
      <c r="T149" s="78" t="s">
        <v>45</v>
      </c>
      <c r="U149" s="608">
        <f t="shared" si="49"/>
        <v>19</v>
      </c>
      <c r="V149" s="609" t="str">
        <f t="shared" si="45"/>
        <v>-</v>
      </c>
      <c r="W149" s="609" t="str">
        <f t="shared" si="46"/>
        <v>-</v>
      </c>
      <c r="X149" s="609">
        <f t="shared" si="47"/>
        <v>20.9</v>
      </c>
      <c r="Y149" s="609" t="str">
        <f t="shared" si="48"/>
        <v>-</v>
      </c>
      <c r="AD149" s="615">
        <f t="shared" si="58"/>
        <v>46128.776388888888</v>
      </c>
      <c r="AE149" s="73">
        <f t="shared" si="59"/>
        <v>22.007000000000001</v>
      </c>
      <c r="AF149" s="608">
        <f t="shared" si="60"/>
        <v>18</v>
      </c>
      <c r="AG149" s="609" t="str">
        <f t="shared" si="54"/>
        <v>-</v>
      </c>
      <c r="AH149" s="609">
        <f t="shared" si="55"/>
        <v>22.007000000000001</v>
      </c>
      <c r="AI149" s="609" t="str">
        <f t="shared" si="56"/>
        <v>-</v>
      </c>
      <c r="AJ149" s="609" t="str">
        <f t="shared" si="57"/>
        <v>-</v>
      </c>
      <c r="AK149" s="247"/>
      <c r="AM149" s="446">
        <v>46128.777777777781</v>
      </c>
      <c r="AN149" s="447">
        <v>1</v>
      </c>
      <c r="AO149" s="447">
        <v>8</v>
      </c>
      <c r="AP149" s="447" t="s">
        <v>446</v>
      </c>
      <c r="AQ149" s="447">
        <v>359.19502899999998</v>
      </c>
      <c r="AR149" s="447">
        <v>133606</v>
      </c>
      <c r="AS149" s="447">
        <v>111002</v>
      </c>
      <c r="AT149" s="447">
        <v>22.003</v>
      </c>
      <c r="AV149" s="448">
        <v>46128.777777777781</v>
      </c>
      <c r="AW149" s="449">
        <v>1</v>
      </c>
      <c r="AX149" s="450">
        <v>8</v>
      </c>
      <c r="AY149" s="450" t="s">
        <v>446</v>
      </c>
      <c r="AZ149" s="451">
        <v>360</v>
      </c>
      <c r="BB149" s="74" t="str">
        <f t="shared" si="50"/>
        <v>--</v>
      </c>
      <c r="BC149" s="11">
        <f t="shared" si="51"/>
        <v>359.19502899999998</v>
      </c>
      <c r="BF149" s="324"/>
      <c r="BH149" s="74" t="str">
        <f t="shared" si="52"/>
        <v>--</v>
      </c>
      <c r="BI149" s="313">
        <f t="shared" si="53"/>
        <v>360</v>
      </c>
      <c r="BL149" s="313"/>
      <c r="BQ149" s="11"/>
      <c r="BR149" s="11"/>
      <c r="BS149" s="11"/>
      <c r="BT149" s="11"/>
      <c r="CA149" s="314"/>
      <c r="CB149" s="311"/>
      <c r="CC149" s="312"/>
      <c r="CD149" s="11"/>
      <c r="CE149" s="11"/>
    </row>
    <row r="150" spans="2:83" x14ac:dyDescent="0.25">
      <c r="B150" s="88"/>
      <c r="C150" s="294"/>
      <c r="D150" s="290"/>
      <c r="E150" s="290"/>
      <c r="N150" s="472"/>
      <c r="O150" s="89">
        <v>46128</v>
      </c>
      <c r="P150" s="55">
        <v>0.80254629629629626</v>
      </c>
      <c r="Q150" s="87">
        <v>27.8</v>
      </c>
      <c r="R150" s="78" t="s">
        <v>14</v>
      </c>
      <c r="S150" s="87">
        <v>20.9</v>
      </c>
      <c r="T150" s="78" t="s">
        <v>45</v>
      </c>
      <c r="U150" s="608">
        <f t="shared" si="49"/>
        <v>19</v>
      </c>
      <c r="V150" s="609" t="str">
        <f t="shared" si="45"/>
        <v>-</v>
      </c>
      <c r="W150" s="609" t="str">
        <f t="shared" si="46"/>
        <v>-</v>
      </c>
      <c r="X150" s="609">
        <f t="shared" si="47"/>
        <v>20.9</v>
      </c>
      <c r="Y150" s="609" t="str">
        <f t="shared" si="48"/>
        <v>-</v>
      </c>
      <c r="AD150" s="615">
        <f t="shared" si="58"/>
        <v>46128.777083333334</v>
      </c>
      <c r="AE150" s="73">
        <f t="shared" si="59"/>
        <v>22.006</v>
      </c>
      <c r="AF150" s="608">
        <f t="shared" si="60"/>
        <v>18</v>
      </c>
      <c r="AG150" s="609" t="str">
        <f t="shared" si="54"/>
        <v>-</v>
      </c>
      <c r="AH150" s="609">
        <f t="shared" si="55"/>
        <v>22.006</v>
      </c>
      <c r="AI150" s="609" t="str">
        <f t="shared" si="56"/>
        <v>-</v>
      </c>
      <c r="AJ150" s="609" t="str">
        <f t="shared" si="57"/>
        <v>-</v>
      </c>
      <c r="AK150" s="247"/>
      <c r="AM150" s="446">
        <v>46128.77847222222</v>
      </c>
      <c r="AN150" s="447">
        <v>1</v>
      </c>
      <c r="AO150" s="447">
        <v>8</v>
      </c>
      <c r="AP150" s="447">
        <v>0</v>
      </c>
      <c r="AQ150" s="447">
        <v>358.84607</v>
      </c>
      <c r="AR150" s="447">
        <v>133612</v>
      </c>
      <c r="AS150" s="447">
        <v>111008</v>
      </c>
      <c r="AT150" s="447">
        <v>21.997</v>
      </c>
      <c r="AV150" s="448">
        <v>46128.77847222222</v>
      </c>
      <c r="AW150" s="449">
        <v>1</v>
      </c>
      <c r="AX150" s="450">
        <v>8</v>
      </c>
      <c r="AY150" s="450">
        <v>0</v>
      </c>
      <c r="AZ150" s="451">
        <v>360</v>
      </c>
      <c r="BB150" s="74">
        <f t="shared" si="50"/>
        <v>80</v>
      </c>
      <c r="BC150" s="11">
        <f t="shared" si="51"/>
        <v>358.84607</v>
      </c>
      <c r="BF150" s="324"/>
      <c r="BH150" s="74">
        <f t="shared" si="52"/>
        <v>80</v>
      </c>
      <c r="BI150" s="313">
        <f t="shared" si="53"/>
        <v>360</v>
      </c>
      <c r="BL150" s="313"/>
      <c r="BQ150" s="11"/>
      <c r="BR150" s="11"/>
      <c r="BS150" s="11"/>
      <c r="BT150" s="11"/>
      <c r="CA150" s="314"/>
      <c r="CB150" s="311"/>
      <c r="CC150" s="312"/>
      <c r="CD150" s="11"/>
      <c r="CE150" s="11"/>
    </row>
    <row r="151" spans="2:83" x14ac:dyDescent="0.25">
      <c r="B151" s="88"/>
      <c r="C151" s="294"/>
      <c r="O151" s="89">
        <v>46128</v>
      </c>
      <c r="P151" s="55">
        <v>0.8032407407407407</v>
      </c>
      <c r="Q151" s="87">
        <v>27.7</v>
      </c>
      <c r="R151" s="78" t="s">
        <v>14</v>
      </c>
      <c r="S151" s="87">
        <v>20.85</v>
      </c>
      <c r="T151" s="78" t="s">
        <v>45</v>
      </c>
      <c r="U151" s="608">
        <f t="shared" ref="U151:U214" si="61">IF(ISNUMBER(S151), HOUR(P151), "-")</f>
        <v>19</v>
      </c>
      <c r="V151" s="609" t="str">
        <f t="shared" ref="V151:V214" si="62">IF(U151=$Q$13, S151, "-")</f>
        <v>-</v>
      </c>
      <c r="W151" s="609" t="str">
        <f t="shared" ref="W151:W214" si="63">IF(U151=$R$13, S151, "-")</f>
        <v>-</v>
      </c>
      <c r="X151" s="609">
        <f t="shared" ref="X151:X214" si="64">IF(U151=$S$13, S151, "-")</f>
        <v>20.85</v>
      </c>
      <c r="Y151" s="609" t="str">
        <f t="shared" ref="Y151:Y214" si="65">IF(U151=$T$13, S151, "-")</f>
        <v>-</v>
      </c>
      <c r="AD151" s="615">
        <f t="shared" si="58"/>
        <v>46128.777777777781</v>
      </c>
      <c r="AE151" s="73">
        <f t="shared" si="59"/>
        <v>22.004000000000001</v>
      </c>
      <c r="AF151" s="608">
        <f t="shared" ref="AF151:AF214" si="66">IF(ISNUMBER(AE151), HOUR(AD151), "-")</f>
        <v>18</v>
      </c>
      <c r="AG151" s="609" t="str">
        <f t="shared" ref="AG151:AG214" si="67">IF(AF151=$Q$3, AE151, "-")</f>
        <v>-</v>
      </c>
      <c r="AH151" s="609">
        <f t="shared" ref="AH151:AH214" si="68">IF(AF151=$R$3, AE151, "-")</f>
        <v>22.004000000000001</v>
      </c>
      <c r="AI151" s="609" t="str">
        <f t="shared" ref="AI151:AI214" si="69">IF(AF151=$S$3, AE151, "-")</f>
        <v>-</v>
      </c>
      <c r="AJ151" s="609" t="str">
        <f t="shared" ref="AJ151:AJ214" si="70">IF(AF151=$T$3, AE151, "-")</f>
        <v>-</v>
      </c>
      <c r="AM151" s="446">
        <v>46128.779166666667</v>
      </c>
      <c r="AN151" s="447">
        <v>1</v>
      </c>
      <c r="AO151" s="447">
        <v>8</v>
      </c>
      <c r="AP151" s="447">
        <v>1</v>
      </c>
      <c r="AQ151" s="447">
        <v>358.73046799999997</v>
      </c>
      <c r="AR151" s="447">
        <v>132606</v>
      </c>
      <c r="AS151" s="447">
        <v>111858</v>
      </c>
      <c r="AT151" s="447">
        <v>21.992000000000001</v>
      </c>
      <c r="AV151" s="448">
        <v>46128.779166666667</v>
      </c>
      <c r="AW151" s="449">
        <v>1</v>
      </c>
      <c r="AX151" s="450">
        <v>8</v>
      </c>
      <c r="AY151" s="450">
        <v>1</v>
      </c>
      <c r="AZ151" s="451">
        <v>360</v>
      </c>
      <c r="BB151" s="74">
        <f t="shared" si="50"/>
        <v>81</v>
      </c>
      <c r="BC151" s="11">
        <f t="shared" si="51"/>
        <v>358.73046799999997</v>
      </c>
      <c r="BF151" s="324"/>
      <c r="BH151" s="74">
        <f t="shared" si="52"/>
        <v>81</v>
      </c>
      <c r="BI151" s="313">
        <f t="shared" si="53"/>
        <v>360</v>
      </c>
      <c r="BL151" s="313"/>
      <c r="BQ151" s="11"/>
      <c r="BR151" s="11"/>
      <c r="BS151" s="11"/>
      <c r="BT151" s="11"/>
      <c r="CA151" s="314"/>
      <c r="CB151" s="311"/>
      <c r="CC151" s="312"/>
      <c r="CD151" s="11"/>
      <c r="CE151" s="11"/>
    </row>
    <row r="152" spans="2:83" x14ac:dyDescent="0.25">
      <c r="B152" s="88"/>
      <c r="C152" s="294"/>
      <c r="O152" s="89">
        <v>46128</v>
      </c>
      <c r="P152" s="55">
        <v>0.80393518518518514</v>
      </c>
      <c r="Q152" s="87">
        <v>27.7</v>
      </c>
      <c r="R152" s="78" t="s">
        <v>14</v>
      </c>
      <c r="S152" s="87">
        <v>20.8</v>
      </c>
      <c r="T152" s="78" t="s">
        <v>45</v>
      </c>
      <c r="U152" s="608">
        <f t="shared" si="61"/>
        <v>19</v>
      </c>
      <c r="V152" s="609" t="str">
        <f t="shared" si="62"/>
        <v>-</v>
      </c>
      <c r="W152" s="609" t="str">
        <f t="shared" si="63"/>
        <v>-</v>
      </c>
      <c r="X152" s="609">
        <f t="shared" si="64"/>
        <v>20.8</v>
      </c>
      <c r="Y152" s="609" t="str">
        <f t="shared" si="65"/>
        <v>-</v>
      </c>
      <c r="AD152" s="615">
        <f t="shared" si="58"/>
        <v>46128.777777777781</v>
      </c>
      <c r="AE152" s="73">
        <f t="shared" si="59"/>
        <v>22.003</v>
      </c>
      <c r="AF152" s="608">
        <f t="shared" si="66"/>
        <v>18</v>
      </c>
      <c r="AG152" s="609" t="str">
        <f t="shared" si="67"/>
        <v>-</v>
      </c>
      <c r="AH152" s="609">
        <f t="shared" si="68"/>
        <v>22.003</v>
      </c>
      <c r="AI152" s="609" t="str">
        <f t="shared" si="69"/>
        <v>-</v>
      </c>
      <c r="AJ152" s="609" t="str">
        <f t="shared" si="70"/>
        <v>-</v>
      </c>
      <c r="AM152" s="446">
        <v>46128.779166666667</v>
      </c>
      <c r="AN152" s="447">
        <v>1</v>
      </c>
      <c r="AO152" s="447">
        <v>8</v>
      </c>
      <c r="AP152" s="447">
        <v>2</v>
      </c>
      <c r="AQ152" s="447">
        <v>358.79862700000001</v>
      </c>
      <c r="AR152" s="447">
        <v>133624</v>
      </c>
      <c r="AS152" s="447">
        <v>111018</v>
      </c>
      <c r="AT152" s="447">
        <v>21.989000000000001</v>
      </c>
      <c r="AV152" s="448">
        <v>46128.779166666667</v>
      </c>
      <c r="AW152" s="449">
        <v>1</v>
      </c>
      <c r="AX152" s="450">
        <v>8</v>
      </c>
      <c r="AY152" s="450">
        <v>2</v>
      </c>
      <c r="AZ152" s="451">
        <v>359</v>
      </c>
      <c r="BB152" s="74">
        <f t="shared" si="50"/>
        <v>82</v>
      </c>
      <c r="BC152" s="11">
        <f t="shared" si="51"/>
        <v>358.79862700000001</v>
      </c>
      <c r="BF152" s="324"/>
      <c r="BH152" s="74">
        <f t="shared" si="52"/>
        <v>82</v>
      </c>
      <c r="BI152" s="313">
        <f t="shared" si="53"/>
        <v>359</v>
      </c>
      <c r="BL152" s="313"/>
      <c r="BQ152" s="11"/>
      <c r="BR152" s="11"/>
      <c r="BS152" s="11"/>
      <c r="BT152" s="11"/>
      <c r="CA152" s="314"/>
      <c r="CB152" s="311"/>
      <c r="CC152" s="312"/>
      <c r="CD152" s="11"/>
      <c r="CE152" s="11"/>
    </row>
    <row r="153" spans="2:83" x14ac:dyDescent="0.25">
      <c r="B153" s="88"/>
      <c r="C153" s="294"/>
      <c r="O153" s="89">
        <v>46128</v>
      </c>
      <c r="P153" s="55">
        <v>0.80462962962962958</v>
      </c>
      <c r="Q153" s="87">
        <v>27.5</v>
      </c>
      <c r="R153" s="78" t="s">
        <v>14</v>
      </c>
      <c r="S153" s="87">
        <v>20.8</v>
      </c>
      <c r="T153" s="78" t="s">
        <v>45</v>
      </c>
      <c r="U153" s="608">
        <f t="shared" si="61"/>
        <v>19</v>
      </c>
      <c r="V153" s="609" t="str">
        <f t="shared" si="62"/>
        <v>-</v>
      </c>
      <c r="W153" s="609" t="str">
        <f t="shared" si="63"/>
        <v>-</v>
      </c>
      <c r="X153" s="609">
        <f t="shared" si="64"/>
        <v>20.8</v>
      </c>
      <c r="Y153" s="609" t="str">
        <f t="shared" si="65"/>
        <v>-</v>
      </c>
      <c r="AD153" s="615">
        <f t="shared" si="58"/>
        <v>46128.77847222222</v>
      </c>
      <c r="AE153" s="73">
        <f t="shared" si="59"/>
        <v>21.997</v>
      </c>
      <c r="AF153" s="608">
        <f t="shared" si="66"/>
        <v>18</v>
      </c>
      <c r="AG153" s="609" t="str">
        <f t="shared" si="67"/>
        <v>-</v>
      </c>
      <c r="AH153" s="609">
        <f t="shared" si="68"/>
        <v>21.997</v>
      </c>
      <c r="AI153" s="609" t="str">
        <f t="shared" si="69"/>
        <v>-</v>
      </c>
      <c r="AJ153" s="609" t="str">
        <f t="shared" si="70"/>
        <v>-</v>
      </c>
      <c r="AM153" s="446">
        <v>46128.779861111114</v>
      </c>
      <c r="AN153" s="447">
        <v>1</v>
      </c>
      <c r="AO153" s="447">
        <v>8</v>
      </c>
      <c r="AP153" s="447">
        <v>3</v>
      </c>
      <c r="AQ153" s="447">
        <v>357.80945300000002</v>
      </c>
      <c r="AR153" s="447">
        <v>132617</v>
      </c>
      <c r="AS153" s="447">
        <v>111863</v>
      </c>
      <c r="AT153" s="447">
        <v>21.984999999999999</v>
      </c>
      <c r="AV153" s="448">
        <v>46128.779861111114</v>
      </c>
      <c r="AW153" s="449">
        <v>1</v>
      </c>
      <c r="AX153" s="450">
        <v>8</v>
      </c>
      <c r="AY153" s="450">
        <v>3</v>
      </c>
      <c r="AZ153" s="451">
        <v>359</v>
      </c>
      <c r="BB153" s="74">
        <f t="shared" si="50"/>
        <v>83</v>
      </c>
      <c r="BC153" s="11">
        <f t="shared" si="51"/>
        <v>357.80945300000002</v>
      </c>
      <c r="BF153" s="324"/>
      <c r="BH153" s="74">
        <f t="shared" si="52"/>
        <v>83</v>
      </c>
      <c r="BI153" s="313">
        <f t="shared" si="53"/>
        <v>359</v>
      </c>
      <c r="BL153" s="313"/>
      <c r="BQ153" s="11"/>
      <c r="BR153" s="11"/>
      <c r="BS153" s="11"/>
      <c r="BT153" s="11"/>
      <c r="CA153" s="314"/>
      <c r="CB153" s="311"/>
      <c r="CC153" s="312"/>
      <c r="CD153" s="11"/>
      <c r="CE153" s="11"/>
    </row>
    <row r="154" spans="2:83" x14ac:dyDescent="0.25">
      <c r="B154" s="88"/>
      <c r="C154" s="294"/>
      <c r="O154" s="89"/>
      <c r="P154" s="55"/>
      <c r="Q154" s="87"/>
      <c r="R154" s="78" t="s">
        <v>14</v>
      </c>
      <c r="S154" s="87"/>
      <c r="T154" s="78" t="s">
        <v>45</v>
      </c>
      <c r="U154" s="608" t="str">
        <f t="shared" si="61"/>
        <v>-</v>
      </c>
      <c r="V154" s="609" t="str">
        <f t="shared" si="62"/>
        <v>-</v>
      </c>
      <c r="W154" s="609" t="str">
        <f t="shared" si="63"/>
        <v>-</v>
      </c>
      <c r="X154" s="609" t="str">
        <f t="shared" si="64"/>
        <v>-</v>
      </c>
      <c r="Y154" s="609" t="str">
        <f t="shared" si="65"/>
        <v>-</v>
      </c>
      <c r="AD154" s="615">
        <f t="shared" si="58"/>
        <v>46128.779166666667</v>
      </c>
      <c r="AE154" s="73">
        <f t="shared" si="59"/>
        <v>21.992000000000001</v>
      </c>
      <c r="AF154" s="608">
        <f t="shared" si="66"/>
        <v>18</v>
      </c>
      <c r="AG154" s="609" t="str">
        <f t="shared" si="67"/>
        <v>-</v>
      </c>
      <c r="AH154" s="609">
        <f t="shared" si="68"/>
        <v>21.992000000000001</v>
      </c>
      <c r="AI154" s="609" t="str">
        <f t="shared" si="69"/>
        <v>-</v>
      </c>
      <c r="AJ154" s="609" t="str">
        <f t="shared" si="70"/>
        <v>-</v>
      </c>
      <c r="AM154" s="446">
        <v>46128.779861111114</v>
      </c>
      <c r="AN154" s="447">
        <v>1</v>
      </c>
      <c r="AO154" s="447">
        <v>8</v>
      </c>
      <c r="AP154" s="447">
        <v>4</v>
      </c>
      <c r="AQ154" s="447">
        <v>358.08481599999999</v>
      </c>
      <c r="AR154" s="447">
        <v>133636</v>
      </c>
      <c r="AS154" s="447">
        <v>111027</v>
      </c>
      <c r="AT154" s="447">
        <v>21.978999999999999</v>
      </c>
      <c r="AV154" s="448">
        <v>46128.779861111114</v>
      </c>
      <c r="AW154" s="449">
        <v>1</v>
      </c>
      <c r="AX154" s="450">
        <v>8</v>
      </c>
      <c r="AY154" s="450">
        <v>4</v>
      </c>
      <c r="AZ154" s="451">
        <v>359</v>
      </c>
      <c r="BB154" s="74">
        <f t="shared" si="50"/>
        <v>84</v>
      </c>
      <c r="BC154" s="11">
        <f t="shared" si="51"/>
        <v>358.08481599999999</v>
      </c>
      <c r="BF154" s="324"/>
      <c r="BH154" s="74">
        <f t="shared" si="52"/>
        <v>84</v>
      </c>
      <c r="BI154" s="313">
        <f t="shared" si="53"/>
        <v>359</v>
      </c>
      <c r="BL154" s="313"/>
      <c r="BQ154" s="11"/>
      <c r="BR154" s="11"/>
      <c r="BS154" s="11"/>
      <c r="BT154" s="11"/>
      <c r="CA154" s="314"/>
      <c r="CB154" s="311"/>
      <c r="CC154" s="312"/>
      <c r="CD154" s="11"/>
      <c r="CE154" s="11"/>
    </row>
    <row r="155" spans="2:83" x14ac:dyDescent="0.25">
      <c r="B155" s="88"/>
      <c r="C155" s="294"/>
      <c r="O155" s="89"/>
      <c r="P155" s="55"/>
      <c r="Q155" s="87"/>
      <c r="R155" s="78" t="s">
        <v>14</v>
      </c>
      <c r="S155" s="87"/>
      <c r="T155" s="78" t="s">
        <v>45</v>
      </c>
      <c r="U155" s="608" t="str">
        <f t="shared" si="61"/>
        <v>-</v>
      </c>
      <c r="V155" s="609" t="str">
        <f t="shared" si="62"/>
        <v>-</v>
      </c>
      <c r="W155" s="609" t="str">
        <f t="shared" si="63"/>
        <v>-</v>
      </c>
      <c r="X155" s="609" t="str">
        <f t="shared" si="64"/>
        <v>-</v>
      </c>
      <c r="Y155" s="609" t="str">
        <f t="shared" si="65"/>
        <v>-</v>
      </c>
      <c r="AD155" s="615">
        <f t="shared" si="58"/>
        <v>46128.779166666667</v>
      </c>
      <c r="AE155" s="73">
        <f t="shared" si="59"/>
        <v>21.989000000000001</v>
      </c>
      <c r="AF155" s="608">
        <f t="shared" si="66"/>
        <v>18</v>
      </c>
      <c r="AG155" s="609" t="str">
        <f t="shared" si="67"/>
        <v>-</v>
      </c>
      <c r="AH155" s="609">
        <f t="shared" si="68"/>
        <v>21.989000000000001</v>
      </c>
      <c r="AI155" s="609" t="str">
        <f t="shared" si="69"/>
        <v>-</v>
      </c>
      <c r="AJ155" s="609" t="str">
        <f t="shared" si="70"/>
        <v>-</v>
      </c>
      <c r="AM155" s="446">
        <v>46128.780555555553</v>
      </c>
      <c r="AN155" s="447">
        <v>1</v>
      </c>
      <c r="AO155" s="447">
        <v>8</v>
      </c>
      <c r="AP155" s="447">
        <v>5</v>
      </c>
      <c r="AQ155" s="447">
        <v>357.91778699999998</v>
      </c>
      <c r="AR155" s="447">
        <v>132627</v>
      </c>
      <c r="AS155" s="447">
        <v>111871</v>
      </c>
      <c r="AT155" s="447">
        <v>21.972999999999999</v>
      </c>
      <c r="AV155" s="448">
        <v>46128.780555555553</v>
      </c>
      <c r="AW155" s="449">
        <v>1</v>
      </c>
      <c r="AX155" s="450">
        <v>8</v>
      </c>
      <c r="AY155" s="450">
        <v>5</v>
      </c>
      <c r="AZ155" s="451">
        <v>359</v>
      </c>
      <c r="BB155" s="74">
        <f t="shared" si="50"/>
        <v>85</v>
      </c>
      <c r="BC155" s="11">
        <f t="shared" si="51"/>
        <v>357.91778699999998</v>
      </c>
      <c r="BF155" s="324"/>
      <c r="BH155" s="74">
        <f t="shared" si="52"/>
        <v>85</v>
      </c>
      <c r="BI155" s="313">
        <f t="shared" si="53"/>
        <v>359</v>
      </c>
      <c r="BL155" s="313"/>
      <c r="BQ155" s="11"/>
      <c r="BR155" s="11"/>
      <c r="BS155" s="11"/>
      <c r="BT155" s="11"/>
      <c r="CA155" s="314"/>
      <c r="CB155" s="311"/>
      <c r="CC155" s="312"/>
      <c r="CD155" s="11"/>
      <c r="CE155" s="11"/>
    </row>
    <row r="156" spans="2:83" x14ac:dyDescent="0.25">
      <c r="B156" s="88"/>
      <c r="C156" s="294"/>
      <c r="O156" s="89"/>
      <c r="P156" s="55"/>
      <c r="Q156" s="87"/>
      <c r="R156" s="78" t="s">
        <v>14</v>
      </c>
      <c r="S156" s="87"/>
      <c r="T156" s="78" t="s">
        <v>45</v>
      </c>
      <c r="U156" s="608" t="str">
        <f t="shared" si="61"/>
        <v>-</v>
      </c>
      <c r="V156" s="609" t="str">
        <f t="shared" si="62"/>
        <v>-</v>
      </c>
      <c r="W156" s="609" t="str">
        <f t="shared" si="63"/>
        <v>-</v>
      </c>
      <c r="X156" s="609" t="str">
        <f t="shared" si="64"/>
        <v>-</v>
      </c>
      <c r="Y156" s="609" t="str">
        <f t="shared" si="65"/>
        <v>-</v>
      </c>
      <c r="AD156" s="615">
        <f t="shared" si="58"/>
        <v>46128.779861111114</v>
      </c>
      <c r="AE156" s="73">
        <f t="shared" si="59"/>
        <v>21.984999999999999</v>
      </c>
      <c r="AF156" s="608">
        <f t="shared" si="66"/>
        <v>18</v>
      </c>
      <c r="AG156" s="609" t="str">
        <f t="shared" si="67"/>
        <v>-</v>
      </c>
      <c r="AH156" s="609">
        <f t="shared" si="68"/>
        <v>21.984999999999999</v>
      </c>
      <c r="AI156" s="609" t="str">
        <f t="shared" si="69"/>
        <v>-</v>
      </c>
      <c r="AJ156" s="609" t="str">
        <f t="shared" si="70"/>
        <v>-</v>
      </c>
      <c r="AM156" s="446">
        <v>46128.78125</v>
      </c>
      <c r="AN156" s="447">
        <v>1</v>
      </c>
      <c r="AO156" s="447">
        <v>8</v>
      </c>
      <c r="AP156" s="447">
        <v>6</v>
      </c>
      <c r="AQ156" s="447">
        <v>357.86297400000001</v>
      </c>
      <c r="AR156" s="447">
        <v>133645</v>
      </c>
      <c r="AS156" s="447">
        <v>111035</v>
      </c>
      <c r="AT156" s="447">
        <v>21.968</v>
      </c>
      <c r="AV156" s="448">
        <v>46128.78125</v>
      </c>
      <c r="AW156" s="449">
        <v>1</v>
      </c>
      <c r="AX156" s="450">
        <v>8</v>
      </c>
      <c r="AY156" s="450">
        <v>6</v>
      </c>
      <c r="AZ156" s="451">
        <v>359</v>
      </c>
      <c r="BB156" s="74">
        <f t="shared" si="50"/>
        <v>86</v>
      </c>
      <c r="BC156" s="11">
        <f t="shared" si="51"/>
        <v>357.86297400000001</v>
      </c>
      <c r="BF156" s="324"/>
      <c r="BH156" s="74">
        <f t="shared" si="52"/>
        <v>86</v>
      </c>
      <c r="BI156" s="313">
        <f t="shared" si="53"/>
        <v>359</v>
      </c>
      <c r="BL156" s="313"/>
      <c r="BQ156" s="11"/>
      <c r="BR156" s="11"/>
      <c r="BS156" s="11"/>
      <c r="BT156" s="11"/>
      <c r="CA156" s="314"/>
      <c r="CB156" s="311"/>
      <c r="CC156" s="312"/>
      <c r="CD156" s="11"/>
      <c r="CE156" s="11"/>
    </row>
    <row r="157" spans="2:83" x14ac:dyDescent="0.25">
      <c r="B157" s="88"/>
      <c r="C157" s="294"/>
      <c r="O157" s="89"/>
      <c r="P157" s="55"/>
      <c r="Q157" s="87"/>
      <c r="R157" s="78" t="s">
        <v>14</v>
      </c>
      <c r="S157" s="87"/>
      <c r="T157" s="78" t="s">
        <v>45</v>
      </c>
      <c r="U157" s="608" t="str">
        <f t="shared" si="61"/>
        <v>-</v>
      </c>
      <c r="V157" s="609" t="str">
        <f t="shared" si="62"/>
        <v>-</v>
      </c>
      <c r="W157" s="609" t="str">
        <f t="shared" si="63"/>
        <v>-</v>
      </c>
      <c r="X157" s="609" t="str">
        <f t="shared" si="64"/>
        <v>-</v>
      </c>
      <c r="Y157" s="609" t="str">
        <f t="shared" si="65"/>
        <v>-</v>
      </c>
      <c r="AD157" s="615">
        <f t="shared" si="58"/>
        <v>46128.779861111114</v>
      </c>
      <c r="AE157" s="73">
        <f t="shared" si="59"/>
        <v>21.978999999999999</v>
      </c>
      <c r="AF157" s="608">
        <f t="shared" si="66"/>
        <v>18</v>
      </c>
      <c r="AG157" s="609" t="str">
        <f t="shared" si="67"/>
        <v>-</v>
      </c>
      <c r="AH157" s="609">
        <f t="shared" si="68"/>
        <v>21.978999999999999</v>
      </c>
      <c r="AI157" s="609" t="str">
        <f t="shared" si="69"/>
        <v>-</v>
      </c>
      <c r="AJ157" s="609" t="str">
        <f t="shared" si="70"/>
        <v>-</v>
      </c>
      <c r="AM157" s="446">
        <v>46128.78125</v>
      </c>
      <c r="AN157" s="447">
        <v>1</v>
      </c>
      <c r="AO157" s="447">
        <v>8</v>
      </c>
      <c r="AP157" s="447">
        <v>7</v>
      </c>
      <c r="AQ157" s="447">
        <v>357.71775500000001</v>
      </c>
      <c r="AR157" s="447">
        <v>132631</v>
      </c>
      <c r="AS157" s="447">
        <v>111874</v>
      </c>
      <c r="AT157" s="447">
        <v>21.960999999999999</v>
      </c>
      <c r="AV157" s="448">
        <v>46128.78125</v>
      </c>
      <c r="AW157" s="449">
        <v>1</v>
      </c>
      <c r="AX157" s="450">
        <v>8</v>
      </c>
      <c r="AY157" s="450">
        <v>7</v>
      </c>
      <c r="AZ157" s="451">
        <v>359</v>
      </c>
      <c r="BB157" s="74">
        <f t="shared" si="50"/>
        <v>87</v>
      </c>
      <c r="BC157" s="11">
        <f t="shared" si="51"/>
        <v>357.71775500000001</v>
      </c>
      <c r="BF157" s="324"/>
      <c r="BH157" s="74">
        <f t="shared" si="52"/>
        <v>87</v>
      </c>
      <c r="BI157" s="313">
        <f t="shared" si="53"/>
        <v>359</v>
      </c>
      <c r="BL157" s="313"/>
      <c r="BQ157" s="11"/>
      <c r="BR157" s="11"/>
      <c r="BS157" s="11"/>
      <c r="BT157" s="11"/>
      <c r="CA157" s="314"/>
      <c r="CB157" s="311"/>
      <c r="CC157" s="312"/>
      <c r="CD157" s="11"/>
      <c r="CE157" s="11"/>
    </row>
    <row r="158" spans="2:83" x14ac:dyDescent="0.25">
      <c r="B158" s="88"/>
      <c r="C158" s="294"/>
      <c r="O158" s="89"/>
      <c r="P158" s="55"/>
      <c r="Q158" s="87"/>
      <c r="R158" s="78" t="s">
        <v>14</v>
      </c>
      <c r="S158" s="87"/>
      <c r="T158" s="78" t="s">
        <v>45</v>
      </c>
      <c r="U158" s="608" t="str">
        <f t="shared" si="61"/>
        <v>-</v>
      </c>
      <c r="V158" s="609" t="str">
        <f t="shared" si="62"/>
        <v>-</v>
      </c>
      <c r="W158" s="609" t="str">
        <f t="shared" si="63"/>
        <v>-</v>
      </c>
      <c r="X158" s="609" t="str">
        <f t="shared" si="64"/>
        <v>-</v>
      </c>
      <c r="Y158" s="609" t="str">
        <f t="shared" si="65"/>
        <v>-</v>
      </c>
      <c r="AD158" s="615">
        <f t="shared" si="58"/>
        <v>46128.780555555553</v>
      </c>
      <c r="AE158" s="73">
        <f t="shared" si="59"/>
        <v>21.972999999999999</v>
      </c>
      <c r="AF158" s="608">
        <f t="shared" si="66"/>
        <v>18</v>
      </c>
      <c r="AG158" s="609" t="str">
        <f t="shared" si="67"/>
        <v>-</v>
      </c>
      <c r="AH158" s="609">
        <f t="shared" si="68"/>
        <v>21.972999999999999</v>
      </c>
      <c r="AI158" s="609" t="str">
        <f t="shared" si="69"/>
        <v>-</v>
      </c>
      <c r="AJ158" s="609" t="str">
        <f t="shared" si="70"/>
        <v>-</v>
      </c>
      <c r="AM158" s="446">
        <v>46128.781944444447</v>
      </c>
      <c r="AN158" s="447">
        <v>1</v>
      </c>
      <c r="AO158" s="447">
        <v>8</v>
      </c>
      <c r="AP158" s="447">
        <v>8</v>
      </c>
      <c r="AQ158" s="447">
        <v>357.63880599999999</v>
      </c>
      <c r="AR158" s="447">
        <v>133637</v>
      </c>
      <c r="AS158" s="447">
        <v>111029</v>
      </c>
      <c r="AT158" s="447">
        <v>21.957000000000001</v>
      </c>
      <c r="AV158" s="448">
        <v>46128.781944444447</v>
      </c>
      <c r="AW158" s="449">
        <v>1</v>
      </c>
      <c r="AX158" s="450">
        <v>8</v>
      </c>
      <c r="AY158" s="450">
        <v>8</v>
      </c>
      <c r="AZ158" s="451">
        <v>359</v>
      </c>
      <c r="BB158" s="74">
        <f t="shared" si="50"/>
        <v>88</v>
      </c>
      <c r="BC158" s="11">
        <f t="shared" si="51"/>
        <v>357.63880599999999</v>
      </c>
      <c r="BF158" s="324"/>
      <c r="BH158" s="74">
        <f t="shared" si="52"/>
        <v>88</v>
      </c>
      <c r="BI158" s="313">
        <f t="shared" si="53"/>
        <v>359</v>
      </c>
      <c r="BL158" s="313"/>
      <c r="BQ158" s="11"/>
      <c r="BR158" s="11"/>
      <c r="BS158" s="11"/>
      <c r="BT158" s="11"/>
      <c r="CA158" s="314"/>
      <c r="CB158" s="311"/>
      <c r="CC158" s="312"/>
      <c r="CD158" s="11"/>
      <c r="CE158" s="11"/>
    </row>
    <row r="159" spans="2:83" x14ac:dyDescent="0.25">
      <c r="B159" s="88"/>
      <c r="C159" s="294"/>
      <c r="O159" s="89"/>
      <c r="P159" s="55"/>
      <c r="Q159" s="87"/>
      <c r="R159" s="78" t="s">
        <v>14</v>
      </c>
      <c r="S159" s="87"/>
      <c r="T159" s="78" t="s">
        <v>45</v>
      </c>
      <c r="U159" s="608" t="str">
        <f t="shared" si="61"/>
        <v>-</v>
      </c>
      <c r="V159" s="609" t="str">
        <f t="shared" si="62"/>
        <v>-</v>
      </c>
      <c r="W159" s="609" t="str">
        <f t="shared" si="63"/>
        <v>-</v>
      </c>
      <c r="X159" s="609" t="str">
        <f t="shared" si="64"/>
        <v>-</v>
      </c>
      <c r="Y159" s="609" t="str">
        <f t="shared" si="65"/>
        <v>-</v>
      </c>
      <c r="AD159" s="615">
        <f t="shared" si="58"/>
        <v>46128.78125</v>
      </c>
      <c r="AE159" s="73">
        <f t="shared" si="59"/>
        <v>21.968</v>
      </c>
      <c r="AF159" s="608">
        <f t="shared" si="66"/>
        <v>18</v>
      </c>
      <c r="AG159" s="609" t="str">
        <f t="shared" si="67"/>
        <v>-</v>
      </c>
      <c r="AH159" s="609">
        <f t="shared" si="68"/>
        <v>21.968</v>
      </c>
      <c r="AI159" s="609" t="str">
        <f t="shared" si="69"/>
        <v>-</v>
      </c>
      <c r="AJ159" s="609" t="str">
        <f t="shared" si="70"/>
        <v>-</v>
      </c>
      <c r="AM159" s="446">
        <v>46128.782638888886</v>
      </c>
      <c r="AN159" s="447">
        <v>1</v>
      </c>
      <c r="AO159" s="447">
        <v>9</v>
      </c>
      <c r="AP159" s="447" t="s">
        <v>446</v>
      </c>
      <c r="AQ159" s="447">
        <v>394.50001900000001</v>
      </c>
      <c r="AR159" s="447">
        <v>132343</v>
      </c>
      <c r="AS159" s="447">
        <v>111755</v>
      </c>
      <c r="AT159" s="447">
        <v>21.952999999999999</v>
      </c>
      <c r="AV159" s="448">
        <v>46128.782638888886</v>
      </c>
      <c r="AW159" s="449">
        <v>1</v>
      </c>
      <c r="AX159" s="450">
        <v>9</v>
      </c>
      <c r="AY159" s="450" t="s">
        <v>446</v>
      </c>
      <c r="AZ159" s="451">
        <v>406</v>
      </c>
      <c r="BB159" s="74" t="str">
        <f t="shared" si="50"/>
        <v>--</v>
      </c>
      <c r="BC159" s="11">
        <f t="shared" si="51"/>
        <v>394.50001900000001</v>
      </c>
      <c r="BF159" s="324"/>
      <c r="BH159" s="74" t="str">
        <f t="shared" si="52"/>
        <v>--</v>
      </c>
      <c r="BI159" s="313">
        <f t="shared" si="53"/>
        <v>406</v>
      </c>
      <c r="BL159" s="313"/>
      <c r="BQ159" s="11"/>
      <c r="BR159" s="11"/>
      <c r="BS159" s="11"/>
      <c r="BT159" s="11"/>
      <c r="CA159" s="314"/>
      <c r="CB159" s="311"/>
      <c r="CC159" s="312"/>
      <c r="CD159" s="11"/>
      <c r="CE159" s="11"/>
    </row>
    <row r="160" spans="2:83" x14ac:dyDescent="0.25">
      <c r="B160" s="88"/>
      <c r="C160" s="294"/>
      <c r="O160" s="89"/>
      <c r="P160" s="55"/>
      <c r="Q160" s="87"/>
      <c r="R160" s="78" t="s">
        <v>14</v>
      </c>
      <c r="S160" s="87"/>
      <c r="T160" s="78" t="s">
        <v>45</v>
      </c>
      <c r="U160" s="608" t="str">
        <f t="shared" si="61"/>
        <v>-</v>
      </c>
      <c r="V160" s="609" t="str">
        <f t="shared" si="62"/>
        <v>-</v>
      </c>
      <c r="W160" s="609" t="str">
        <f t="shared" si="63"/>
        <v>-</v>
      </c>
      <c r="X160" s="609" t="str">
        <f t="shared" si="64"/>
        <v>-</v>
      </c>
      <c r="Y160" s="609" t="str">
        <f t="shared" si="65"/>
        <v>-</v>
      </c>
      <c r="AD160" s="615">
        <f t="shared" si="58"/>
        <v>46128.78125</v>
      </c>
      <c r="AE160" s="73">
        <f t="shared" si="59"/>
        <v>21.960999999999999</v>
      </c>
      <c r="AF160" s="608">
        <f t="shared" si="66"/>
        <v>18</v>
      </c>
      <c r="AG160" s="609" t="str">
        <f t="shared" si="67"/>
        <v>-</v>
      </c>
      <c r="AH160" s="609">
        <f t="shared" si="68"/>
        <v>21.960999999999999</v>
      </c>
      <c r="AI160" s="609" t="str">
        <f t="shared" si="69"/>
        <v>-</v>
      </c>
      <c r="AJ160" s="609" t="str">
        <f t="shared" si="70"/>
        <v>-</v>
      </c>
      <c r="AM160" s="446">
        <v>46128.782638888886</v>
      </c>
      <c r="AN160" s="447">
        <v>1</v>
      </c>
      <c r="AO160" s="447">
        <v>9</v>
      </c>
      <c r="AP160" s="447" t="s">
        <v>446</v>
      </c>
      <c r="AQ160" s="447">
        <v>408.20565900000003</v>
      </c>
      <c r="AR160" s="447">
        <v>133476</v>
      </c>
      <c r="AS160" s="447">
        <v>110781</v>
      </c>
      <c r="AT160" s="447">
        <v>21.952000000000002</v>
      </c>
      <c r="AV160" s="448">
        <v>46128.782638888886</v>
      </c>
      <c r="AW160" s="449">
        <v>1</v>
      </c>
      <c r="AX160" s="450">
        <v>9</v>
      </c>
      <c r="AY160" s="450" t="s">
        <v>446</v>
      </c>
      <c r="AZ160" s="451">
        <v>408</v>
      </c>
      <c r="BB160" s="74" t="str">
        <f t="shared" si="50"/>
        <v>--</v>
      </c>
      <c r="BC160" s="11">
        <f t="shared" si="51"/>
        <v>408.20565900000003</v>
      </c>
      <c r="BF160" s="324"/>
      <c r="BH160" s="74" t="str">
        <f t="shared" si="52"/>
        <v>--</v>
      </c>
      <c r="BI160" s="313">
        <f t="shared" si="53"/>
        <v>408</v>
      </c>
      <c r="BL160" s="313"/>
      <c r="BQ160" s="11"/>
      <c r="BR160" s="11"/>
      <c r="BS160" s="11"/>
      <c r="BT160" s="11"/>
      <c r="CA160" s="314"/>
      <c r="CB160" s="311"/>
      <c r="CC160" s="312"/>
      <c r="CD160" s="11"/>
      <c r="CE160" s="11"/>
    </row>
    <row r="161" spans="2:83" x14ac:dyDescent="0.25">
      <c r="B161" s="88"/>
      <c r="C161" s="294"/>
      <c r="O161" s="89"/>
      <c r="P161" s="55"/>
      <c r="Q161" s="87"/>
      <c r="R161" s="78" t="s">
        <v>14</v>
      </c>
      <c r="S161" s="87"/>
      <c r="T161" s="78" t="s">
        <v>45</v>
      </c>
      <c r="U161" s="608" t="str">
        <f t="shared" si="61"/>
        <v>-</v>
      </c>
      <c r="V161" s="609" t="str">
        <f t="shared" si="62"/>
        <v>-</v>
      </c>
      <c r="W161" s="609" t="str">
        <f t="shared" si="63"/>
        <v>-</v>
      </c>
      <c r="X161" s="609" t="str">
        <f t="shared" si="64"/>
        <v>-</v>
      </c>
      <c r="Y161" s="609" t="str">
        <f t="shared" si="65"/>
        <v>-</v>
      </c>
      <c r="AD161" s="615">
        <f t="shared" si="58"/>
        <v>46128.781944444447</v>
      </c>
      <c r="AE161" s="73">
        <f t="shared" si="59"/>
        <v>21.957000000000001</v>
      </c>
      <c r="AF161" s="608">
        <f t="shared" si="66"/>
        <v>18</v>
      </c>
      <c r="AG161" s="609" t="str">
        <f t="shared" si="67"/>
        <v>-</v>
      </c>
      <c r="AH161" s="609">
        <f t="shared" si="68"/>
        <v>21.957000000000001</v>
      </c>
      <c r="AI161" s="609" t="str">
        <f t="shared" si="69"/>
        <v>-</v>
      </c>
      <c r="AJ161" s="609" t="str">
        <f t="shared" si="70"/>
        <v>-</v>
      </c>
      <c r="AM161" s="446">
        <v>46128.783333333333</v>
      </c>
      <c r="AN161" s="447">
        <v>1</v>
      </c>
      <c r="AO161" s="447">
        <v>9</v>
      </c>
      <c r="AP161" s="447" t="s">
        <v>446</v>
      </c>
      <c r="AQ161" s="447">
        <v>406.54849100000001</v>
      </c>
      <c r="AR161" s="447">
        <v>132321</v>
      </c>
      <c r="AS161" s="447">
        <v>111729</v>
      </c>
      <c r="AT161" s="447">
        <v>21.951000000000001</v>
      </c>
      <c r="AV161" s="448">
        <v>46128.783333333333</v>
      </c>
      <c r="AW161" s="449">
        <v>1</v>
      </c>
      <c r="AX161" s="450">
        <v>9</v>
      </c>
      <c r="AY161" s="450" t="s">
        <v>446</v>
      </c>
      <c r="AZ161" s="451">
        <v>407</v>
      </c>
      <c r="BB161" s="74" t="str">
        <f t="shared" si="50"/>
        <v>--</v>
      </c>
      <c r="BC161" s="11">
        <f t="shared" si="51"/>
        <v>406.54849100000001</v>
      </c>
      <c r="BF161" s="324"/>
      <c r="BH161" s="74" t="str">
        <f t="shared" si="52"/>
        <v>--</v>
      </c>
      <c r="BI161" s="313">
        <f t="shared" si="53"/>
        <v>407</v>
      </c>
      <c r="BL161" s="313"/>
      <c r="BQ161" s="11"/>
      <c r="BR161" s="11"/>
      <c r="BS161" s="11"/>
      <c r="BT161" s="11"/>
      <c r="CA161" s="314"/>
      <c r="CB161" s="311"/>
      <c r="CC161" s="312"/>
      <c r="CD161" s="11"/>
      <c r="CE161" s="11"/>
    </row>
    <row r="162" spans="2:83" x14ac:dyDescent="0.25">
      <c r="B162" s="88"/>
      <c r="C162" s="294"/>
      <c r="O162" s="89"/>
      <c r="P162" s="55"/>
      <c r="Q162" s="87"/>
      <c r="R162" s="78" t="s">
        <v>14</v>
      </c>
      <c r="S162" s="87"/>
      <c r="T162" s="78" t="s">
        <v>45</v>
      </c>
      <c r="U162" s="608" t="str">
        <f t="shared" si="61"/>
        <v>-</v>
      </c>
      <c r="V162" s="609" t="str">
        <f t="shared" si="62"/>
        <v>-</v>
      </c>
      <c r="W162" s="609" t="str">
        <f t="shared" si="63"/>
        <v>-</v>
      </c>
      <c r="X162" s="609" t="str">
        <f t="shared" si="64"/>
        <v>-</v>
      </c>
      <c r="Y162" s="609" t="str">
        <f t="shared" si="65"/>
        <v>-</v>
      </c>
      <c r="AD162" s="615">
        <f t="shared" si="58"/>
        <v>46128.782638888886</v>
      </c>
      <c r="AE162" s="73">
        <f t="shared" si="59"/>
        <v>21.952999999999999</v>
      </c>
      <c r="AF162" s="608">
        <f t="shared" si="66"/>
        <v>18</v>
      </c>
      <c r="AG162" s="609" t="str">
        <f t="shared" si="67"/>
        <v>-</v>
      </c>
      <c r="AH162" s="609">
        <f t="shared" si="68"/>
        <v>21.952999999999999</v>
      </c>
      <c r="AI162" s="609" t="str">
        <f t="shared" si="69"/>
        <v>-</v>
      </c>
      <c r="AJ162" s="609" t="str">
        <f t="shared" si="70"/>
        <v>-</v>
      </c>
      <c r="AM162" s="446">
        <v>46128.783333333333</v>
      </c>
      <c r="AN162" s="447">
        <v>1</v>
      </c>
      <c r="AO162" s="447">
        <v>9</v>
      </c>
      <c r="AP162" s="447" t="s">
        <v>446</v>
      </c>
      <c r="AQ162" s="447">
        <v>405.72484300000002</v>
      </c>
      <c r="AR162" s="447">
        <v>133454</v>
      </c>
      <c r="AS162" s="447">
        <v>110767</v>
      </c>
      <c r="AT162" s="447">
        <v>21.952000000000002</v>
      </c>
      <c r="AV162" s="448">
        <v>46128.783333333333</v>
      </c>
      <c r="AW162" s="449">
        <v>1</v>
      </c>
      <c r="AX162" s="450">
        <v>9</v>
      </c>
      <c r="AY162" s="450" t="s">
        <v>446</v>
      </c>
      <c r="AZ162" s="451">
        <v>407</v>
      </c>
      <c r="BB162" s="74" t="str">
        <f t="shared" si="50"/>
        <v>--</v>
      </c>
      <c r="BC162" s="11">
        <f t="shared" si="51"/>
        <v>405.72484300000002</v>
      </c>
      <c r="BF162" s="324"/>
      <c r="BH162" s="74" t="str">
        <f t="shared" si="52"/>
        <v>--</v>
      </c>
      <c r="BI162" s="313">
        <f t="shared" si="53"/>
        <v>407</v>
      </c>
      <c r="BL162" s="313"/>
      <c r="BQ162" s="11"/>
      <c r="BR162" s="11"/>
      <c r="BS162" s="11"/>
      <c r="BT162" s="11"/>
      <c r="CA162" s="314"/>
      <c r="CB162" s="311"/>
      <c r="CC162" s="312"/>
      <c r="CD162" s="11"/>
      <c r="CE162" s="11"/>
    </row>
    <row r="163" spans="2:83" x14ac:dyDescent="0.25">
      <c r="B163" s="88"/>
      <c r="C163" s="294"/>
      <c r="O163" s="89"/>
      <c r="P163" s="55"/>
      <c r="Q163" s="87"/>
      <c r="R163" s="78" t="s">
        <v>14</v>
      </c>
      <c r="S163" s="87"/>
      <c r="T163" s="78" t="s">
        <v>45</v>
      </c>
      <c r="U163" s="608" t="str">
        <f t="shared" si="61"/>
        <v>-</v>
      </c>
      <c r="V163" s="609" t="str">
        <f t="shared" si="62"/>
        <v>-</v>
      </c>
      <c r="W163" s="609" t="str">
        <f t="shared" si="63"/>
        <v>-</v>
      </c>
      <c r="X163" s="609" t="str">
        <f t="shared" si="64"/>
        <v>-</v>
      </c>
      <c r="Y163" s="609" t="str">
        <f t="shared" si="65"/>
        <v>-</v>
      </c>
      <c r="AD163" s="615">
        <f t="shared" si="58"/>
        <v>46128.782638888886</v>
      </c>
      <c r="AE163" s="73">
        <f t="shared" si="59"/>
        <v>21.952000000000002</v>
      </c>
      <c r="AF163" s="608">
        <f t="shared" si="66"/>
        <v>18</v>
      </c>
      <c r="AG163" s="609" t="str">
        <f t="shared" si="67"/>
        <v>-</v>
      </c>
      <c r="AH163" s="609">
        <f t="shared" si="68"/>
        <v>21.952000000000002</v>
      </c>
      <c r="AI163" s="609" t="str">
        <f t="shared" si="69"/>
        <v>-</v>
      </c>
      <c r="AJ163" s="609" t="str">
        <f t="shared" si="70"/>
        <v>-</v>
      </c>
      <c r="AM163" s="446">
        <v>46128.78402777778</v>
      </c>
      <c r="AN163" s="447">
        <v>1</v>
      </c>
      <c r="AO163" s="447">
        <v>9</v>
      </c>
      <c r="AP163" s="447" t="s">
        <v>446</v>
      </c>
      <c r="AQ163" s="447">
        <v>405.069255</v>
      </c>
      <c r="AR163" s="447">
        <v>132297</v>
      </c>
      <c r="AS163" s="447">
        <v>111706</v>
      </c>
      <c r="AT163" s="447">
        <v>21.954999999999998</v>
      </c>
      <c r="AV163" s="448">
        <v>46128.78402777778</v>
      </c>
      <c r="AW163" s="449">
        <v>1</v>
      </c>
      <c r="AX163" s="450">
        <v>9</v>
      </c>
      <c r="AY163" s="450" t="s">
        <v>446</v>
      </c>
      <c r="AZ163" s="451">
        <v>407</v>
      </c>
      <c r="BB163" s="74" t="str">
        <f t="shared" si="50"/>
        <v>--</v>
      </c>
      <c r="BC163" s="11">
        <f t="shared" si="51"/>
        <v>405.069255</v>
      </c>
      <c r="BF163" s="324"/>
      <c r="BH163" s="74" t="str">
        <f t="shared" si="52"/>
        <v>--</v>
      </c>
      <c r="BI163" s="313">
        <f t="shared" si="53"/>
        <v>407</v>
      </c>
      <c r="BL163" s="313"/>
      <c r="BQ163" s="11"/>
      <c r="BR163" s="11"/>
      <c r="BS163" s="11"/>
      <c r="BT163" s="11"/>
      <c r="CA163" s="314"/>
      <c r="CB163" s="311"/>
      <c r="CC163" s="312"/>
      <c r="CD163" s="11"/>
      <c r="CE163" s="11"/>
    </row>
    <row r="164" spans="2:83" x14ac:dyDescent="0.25">
      <c r="B164" s="88"/>
      <c r="C164" s="294"/>
      <c r="O164" s="89"/>
      <c r="P164" s="55"/>
      <c r="Q164" s="87"/>
      <c r="R164" s="78" t="s">
        <v>14</v>
      </c>
      <c r="S164" s="87"/>
      <c r="T164" s="78" t="s">
        <v>45</v>
      </c>
      <c r="U164" s="608" t="str">
        <f t="shared" si="61"/>
        <v>-</v>
      </c>
      <c r="V164" s="609" t="str">
        <f t="shared" si="62"/>
        <v>-</v>
      </c>
      <c r="W164" s="609" t="str">
        <f t="shared" si="63"/>
        <v>-</v>
      </c>
      <c r="X164" s="609" t="str">
        <f t="shared" si="64"/>
        <v>-</v>
      </c>
      <c r="Y164" s="609" t="str">
        <f t="shared" si="65"/>
        <v>-</v>
      </c>
      <c r="AD164" s="615">
        <f t="shared" si="58"/>
        <v>46128.783333333333</v>
      </c>
      <c r="AE164" s="73">
        <f t="shared" si="59"/>
        <v>21.951000000000001</v>
      </c>
      <c r="AF164" s="608">
        <f t="shared" si="66"/>
        <v>18</v>
      </c>
      <c r="AG164" s="609" t="str">
        <f t="shared" si="67"/>
        <v>-</v>
      </c>
      <c r="AH164" s="609">
        <f t="shared" si="68"/>
        <v>21.951000000000001</v>
      </c>
      <c r="AI164" s="609" t="str">
        <f t="shared" si="69"/>
        <v>-</v>
      </c>
      <c r="AJ164" s="609" t="str">
        <f t="shared" si="70"/>
        <v>-</v>
      </c>
      <c r="AM164" s="446">
        <v>46128.78402777778</v>
      </c>
      <c r="AN164" s="447">
        <v>1</v>
      </c>
      <c r="AO164" s="447">
        <v>9</v>
      </c>
      <c r="AP164" s="447" t="s">
        <v>446</v>
      </c>
      <c r="AQ164" s="447">
        <v>404.86789700000003</v>
      </c>
      <c r="AR164" s="447">
        <v>133421</v>
      </c>
      <c r="AS164" s="447">
        <v>110741</v>
      </c>
      <c r="AT164" s="447">
        <v>21.960999999999999</v>
      </c>
      <c r="AV164" s="448">
        <v>46128.78402777778</v>
      </c>
      <c r="AW164" s="449">
        <v>1</v>
      </c>
      <c r="AX164" s="450">
        <v>9</v>
      </c>
      <c r="AY164" s="450" t="s">
        <v>446</v>
      </c>
      <c r="AZ164" s="451">
        <v>407</v>
      </c>
      <c r="BB164" s="74" t="str">
        <f t="shared" si="50"/>
        <v>--</v>
      </c>
      <c r="BC164" s="11">
        <f t="shared" si="51"/>
        <v>404.86789700000003</v>
      </c>
      <c r="BF164" s="324"/>
      <c r="BH164" s="74" t="str">
        <f t="shared" si="52"/>
        <v>--</v>
      </c>
      <c r="BI164" s="313">
        <f t="shared" si="53"/>
        <v>407</v>
      </c>
      <c r="BL164" s="313"/>
      <c r="BQ164" s="11"/>
      <c r="BR164" s="11"/>
      <c r="BS164" s="11"/>
      <c r="BT164" s="11"/>
      <c r="CA164" s="314"/>
      <c r="CB164" s="311"/>
      <c r="CC164" s="312"/>
      <c r="CD164" s="11"/>
      <c r="CE164" s="11"/>
    </row>
    <row r="165" spans="2:83" x14ac:dyDescent="0.25">
      <c r="B165" s="88"/>
      <c r="C165" s="294"/>
      <c r="O165" s="89"/>
      <c r="P165" s="55"/>
      <c r="Q165" s="87"/>
      <c r="R165" s="78" t="s">
        <v>14</v>
      </c>
      <c r="S165" s="87"/>
      <c r="T165" s="78" t="s">
        <v>45</v>
      </c>
      <c r="U165" s="608" t="str">
        <f t="shared" si="61"/>
        <v>-</v>
      </c>
      <c r="V165" s="609" t="str">
        <f t="shared" si="62"/>
        <v>-</v>
      </c>
      <c r="W165" s="609" t="str">
        <f t="shared" si="63"/>
        <v>-</v>
      </c>
      <c r="X165" s="609" t="str">
        <f t="shared" si="64"/>
        <v>-</v>
      </c>
      <c r="Y165" s="609" t="str">
        <f t="shared" si="65"/>
        <v>-</v>
      </c>
      <c r="AD165" s="615">
        <f t="shared" si="58"/>
        <v>46128.783333333333</v>
      </c>
      <c r="AE165" s="73">
        <f t="shared" si="59"/>
        <v>21.952000000000002</v>
      </c>
      <c r="AF165" s="608">
        <f t="shared" si="66"/>
        <v>18</v>
      </c>
      <c r="AG165" s="609" t="str">
        <f t="shared" si="67"/>
        <v>-</v>
      </c>
      <c r="AH165" s="609">
        <f t="shared" si="68"/>
        <v>21.952000000000002</v>
      </c>
      <c r="AI165" s="609" t="str">
        <f t="shared" si="69"/>
        <v>-</v>
      </c>
      <c r="AJ165" s="609" t="str">
        <f t="shared" si="70"/>
        <v>-</v>
      </c>
      <c r="AM165" s="446">
        <v>46128.784722222219</v>
      </c>
      <c r="AN165" s="447">
        <v>1</v>
      </c>
      <c r="AO165" s="447">
        <v>9</v>
      </c>
      <c r="AP165" s="447" t="s">
        <v>446</v>
      </c>
      <c r="AQ165" s="447">
        <v>404.790639</v>
      </c>
      <c r="AR165" s="447">
        <v>132272</v>
      </c>
      <c r="AS165" s="447">
        <v>111685</v>
      </c>
      <c r="AT165" s="447">
        <v>21.963999999999999</v>
      </c>
      <c r="AV165" s="448">
        <v>46128.784722222219</v>
      </c>
      <c r="AW165" s="449">
        <v>1</v>
      </c>
      <c r="AX165" s="450">
        <v>9</v>
      </c>
      <c r="AY165" s="450" t="s">
        <v>446</v>
      </c>
      <c r="AZ165" s="451">
        <v>406</v>
      </c>
      <c r="BB165" s="74" t="str">
        <f t="shared" si="50"/>
        <v>--</v>
      </c>
      <c r="BC165" s="11">
        <f t="shared" si="51"/>
        <v>404.790639</v>
      </c>
      <c r="BF165" s="324"/>
      <c r="BH165" s="74" t="str">
        <f t="shared" si="52"/>
        <v>--</v>
      </c>
      <c r="BI165" s="313">
        <f t="shared" si="53"/>
        <v>406</v>
      </c>
      <c r="BL165" s="313"/>
      <c r="BQ165" s="11"/>
      <c r="BR165" s="11"/>
      <c r="BS165" s="11"/>
      <c r="BT165" s="11"/>
      <c r="CA165" s="314"/>
      <c r="CB165" s="311"/>
      <c r="CC165" s="312"/>
      <c r="CD165" s="11"/>
      <c r="CE165" s="11"/>
    </row>
    <row r="166" spans="2:83" x14ac:dyDescent="0.25">
      <c r="B166" s="88"/>
      <c r="C166" s="294"/>
      <c r="O166" s="89"/>
      <c r="P166" s="55"/>
      <c r="Q166" s="87"/>
      <c r="R166" s="78" t="s">
        <v>14</v>
      </c>
      <c r="S166" s="87"/>
      <c r="T166" s="78" t="s">
        <v>45</v>
      </c>
      <c r="U166" s="608" t="str">
        <f t="shared" si="61"/>
        <v>-</v>
      </c>
      <c r="V166" s="609" t="str">
        <f t="shared" si="62"/>
        <v>-</v>
      </c>
      <c r="W166" s="609" t="str">
        <f t="shared" si="63"/>
        <v>-</v>
      </c>
      <c r="X166" s="609" t="str">
        <f t="shared" si="64"/>
        <v>-</v>
      </c>
      <c r="Y166" s="609" t="str">
        <f t="shared" si="65"/>
        <v>-</v>
      </c>
      <c r="AD166" s="615">
        <f t="shared" si="58"/>
        <v>46128.78402777778</v>
      </c>
      <c r="AE166" s="73">
        <f t="shared" si="59"/>
        <v>21.954999999999998</v>
      </c>
      <c r="AF166" s="608">
        <f t="shared" si="66"/>
        <v>18</v>
      </c>
      <c r="AG166" s="609" t="str">
        <f t="shared" si="67"/>
        <v>-</v>
      </c>
      <c r="AH166" s="609">
        <f t="shared" si="68"/>
        <v>21.954999999999998</v>
      </c>
      <c r="AI166" s="609" t="str">
        <f t="shared" si="69"/>
        <v>-</v>
      </c>
      <c r="AJ166" s="609" t="str">
        <f t="shared" si="70"/>
        <v>-</v>
      </c>
      <c r="AM166" s="446">
        <v>46128.785416666666</v>
      </c>
      <c r="AN166" s="447">
        <v>1</v>
      </c>
      <c r="AO166" s="447">
        <v>9</v>
      </c>
      <c r="AP166" s="447">
        <v>0</v>
      </c>
      <c r="AQ166" s="447">
        <v>404.51789600000001</v>
      </c>
      <c r="AR166" s="447">
        <v>133402</v>
      </c>
      <c r="AS166" s="447">
        <v>110727</v>
      </c>
      <c r="AT166" s="447">
        <v>21.974</v>
      </c>
      <c r="AV166" s="448">
        <v>46128.785416666666</v>
      </c>
      <c r="AW166" s="449">
        <v>1</v>
      </c>
      <c r="AX166" s="450">
        <v>9</v>
      </c>
      <c r="AY166" s="450">
        <v>0</v>
      </c>
      <c r="AZ166" s="451">
        <v>406</v>
      </c>
      <c r="BB166" s="74">
        <f t="shared" si="50"/>
        <v>90</v>
      </c>
      <c r="BC166" s="11">
        <f t="shared" si="51"/>
        <v>404.51789600000001</v>
      </c>
      <c r="BF166" s="324"/>
      <c r="BH166" s="74">
        <f t="shared" si="52"/>
        <v>90</v>
      </c>
      <c r="BI166" s="313">
        <f t="shared" si="53"/>
        <v>406</v>
      </c>
      <c r="BL166" s="313"/>
      <c r="BQ166" s="11"/>
      <c r="BR166" s="11"/>
      <c r="BS166" s="11"/>
      <c r="BT166" s="11"/>
      <c r="CA166" s="314"/>
      <c r="CB166" s="311"/>
      <c r="CC166" s="312"/>
      <c r="CD166" s="11"/>
      <c r="CE166" s="11"/>
    </row>
    <row r="167" spans="2:83" x14ac:dyDescent="0.25">
      <c r="B167" s="88"/>
      <c r="C167" s="294"/>
      <c r="O167" s="89"/>
      <c r="P167" s="55"/>
      <c r="Q167" s="87"/>
      <c r="R167" s="78" t="s">
        <v>14</v>
      </c>
      <c r="S167" s="87"/>
      <c r="T167" s="78" t="s">
        <v>45</v>
      </c>
      <c r="U167" s="608" t="str">
        <f t="shared" si="61"/>
        <v>-</v>
      </c>
      <c r="V167" s="609" t="str">
        <f t="shared" si="62"/>
        <v>-</v>
      </c>
      <c r="W167" s="609" t="str">
        <f t="shared" si="63"/>
        <v>-</v>
      </c>
      <c r="X167" s="609" t="str">
        <f t="shared" si="64"/>
        <v>-</v>
      </c>
      <c r="Y167" s="609" t="str">
        <f t="shared" si="65"/>
        <v>-</v>
      </c>
      <c r="AD167" s="615">
        <f t="shared" si="58"/>
        <v>46128.78402777778</v>
      </c>
      <c r="AE167" s="73">
        <f t="shared" si="59"/>
        <v>21.960999999999999</v>
      </c>
      <c r="AF167" s="608">
        <f t="shared" si="66"/>
        <v>18</v>
      </c>
      <c r="AG167" s="609" t="str">
        <f t="shared" si="67"/>
        <v>-</v>
      </c>
      <c r="AH167" s="609">
        <f t="shared" si="68"/>
        <v>21.960999999999999</v>
      </c>
      <c r="AI167" s="609" t="str">
        <f t="shared" si="69"/>
        <v>-</v>
      </c>
      <c r="AJ167" s="609" t="str">
        <f t="shared" si="70"/>
        <v>-</v>
      </c>
      <c r="AM167" s="446">
        <v>46128.785416666666</v>
      </c>
      <c r="AN167" s="447">
        <v>1</v>
      </c>
      <c r="AO167" s="447">
        <v>9</v>
      </c>
      <c r="AP167" s="447">
        <v>1</v>
      </c>
      <c r="AQ167" s="447">
        <v>404.522198</v>
      </c>
      <c r="AR167" s="447">
        <v>132262</v>
      </c>
      <c r="AS167" s="447">
        <v>111677</v>
      </c>
      <c r="AT167" s="447">
        <v>21.978000000000002</v>
      </c>
      <c r="AV167" s="448">
        <v>46128.785416666666</v>
      </c>
      <c r="AW167" s="449">
        <v>1</v>
      </c>
      <c r="AX167" s="450">
        <v>9</v>
      </c>
      <c r="AY167" s="450">
        <v>1</v>
      </c>
      <c r="AZ167" s="451">
        <v>406</v>
      </c>
      <c r="BB167" s="74">
        <f t="shared" si="50"/>
        <v>91</v>
      </c>
      <c r="BC167" s="11">
        <f t="shared" si="51"/>
        <v>404.522198</v>
      </c>
      <c r="BF167" s="324"/>
      <c r="BH167" s="74">
        <f t="shared" si="52"/>
        <v>91</v>
      </c>
      <c r="BI167" s="313">
        <f t="shared" si="53"/>
        <v>406</v>
      </c>
      <c r="BL167" s="313"/>
      <c r="BQ167" s="11"/>
      <c r="BR167" s="11"/>
      <c r="BS167" s="11"/>
      <c r="BT167" s="11"/>
      <c r="CA167" s="314"/>
      <c r="CB167" s="311"/>
      <c r="CC167" s="312"/>
      <c r="CD167" s="11"/>
      <c r="CE167" s="11"/>
    </row>
    <row r="168" spans="2:83" x14ac:dyDescent="0.25">
      <c r="B168" s="88"/>
      <c r="C168" s="294"/>
      <c r="O168" s="89"/>
      <c r="P168" s="55"/>
      <c r="Q168" s="87"/>
      <c r="R168" s="78" t="s">
        <v>14</v>
      </c>
      <c r="S168" s="87"/>
      <c r="T168" s="78" t="s">
        <v>45</v>
      </c>
      <c r="U168" s="608" t="str">
        <f t="shared" si="61"/>
        <v>-</v>
      </c>
      <c r="V168" s="609" t="str">
        <f t="shared" si="62"/>
        <v>-</v>
      </c>
      <c r="W168" s="609" t="str">
        <f t="shared" si="63"/>
        <v>-</v>
      </c>
      <c r="X168" s="609" t="str">
        <f t="shared" si="64"/>
        <v>-</v>
      </c>
      <c r="Y168" s="609" t="str">
        <f t="shared" si="65"/>
        <v>-</v>
      </c>
      <c r="AD168" s="615">
        <f t="shared" si="58"/>
        <v>46128.784722222219</v>
      </c>
      <c r="AE168" s="73">
        <f t="shared" si="59"/>
        <v>21.963999999999999</v>
      </c>
      <c r="AF168" s="608">
        <f t="shared" si="66"/>
        <v>18</v>
      </c>
      <c r="AG168" s="609" t="str">
        <f t="shared" si="67"/>
        <v>-</v>
      </c>
      <c r="AH168" s="609">
        <f t="shared" si="68"/>
        <v>21.963999999999999</v>
      </c>
      <c r="AI168" s="609" t="str">
        <f t="shared" si="69"/>
        <v>-</v>
      </c>
      <c r="AJ168" s="609" t="str">
        <f t="shared" si="70"/>
        <v>-</v>
      </c>
      <c r="AM168" s="446">
        <v>46128.786111111112</v>
      </c>
      <c r="AN168" s="447">
        <v>1</v>
      </c>
      <c r="AO168" s="447">
        <v>9</v>
      </c>
      <c r="AP168" s="447">
        <v>2</v>
      </c>
      <c r="AQ168" s="447">
        <v>404.249821</v>
      </c>
      <c r="AR168" s="447">
        <v>133400</v>
      </c>
      <c r="AS168" s="447">
        <v>110727</v>
      </c>
      <c r="AT168" s="447">
        <v>21.981999999999999</v>
      </c>
      <c r="AV168" s="448">
        <v>46128.786111111112</v>
      </c>
      <c r="AW168" s="449">
        <v>1</v>
      </c>
      <c r="AX168" s="450">
        <v>9</v>
      </c>
      <c r="AY168" s="450">
        <v>2</v>
      </c>
      <c r="AZ168" s="451">
        <v>405</v>
      </c>
      <c r="BB168" s="74">
        <f t="shared" si="50"/>
        <v>92</v>
      </c>
      <c r="BC168" s="11">
        <f t="shared" si="51"/>
        <v>404.249821</v>
      </c>
      <c r="BF168" s="324"/>
      <c r="BH168" s="74">
        <f t="shared" si="52"/>
        <v>92</v>
      </c>
      <c r="BI168" s="313">
        <f t="shared" si="53"/>
        <v>405</v>
      </c>
      <c r="BL168" s="313"/>
      <c r="BQ168" s="11"/>
      <c r="BR168" s="11"/>
      <c r="BS168" s="11"/>
      <c r="BT168" s="11"/>
      <c r="CA168" s="314"/>
      <c r="CB168" s="311"/>
      <c r="CC168" s="312"/>
      <c r="CD168" s="11"/>
      <c r="CE168" s="11"/>
    </row>
    <row r="169" spans="2:83" x14ac:dyDescent="0.25">
      <c r="B169" s="88"/>
      <c r="C169" s="294"/>
      <c r="O169" s="89"/>
      <c r="P169" s="55"/>
      <c r="Q169" s="87"/>
      <c r="R169" s="78" t="s">
        <v>14</v>
      </c>
      <c r="S169" s="87"/>
      <c r="T169" s="78" t="s">
        <v>45</v>
      </c>
      <c r="U169" s="608" t="str">
        <f t="shared" si="61"/>
        <v>-</v>
      </c>
      <c r="V169" s="609" t="str">
        <f t="shared" si="62"/>
        <v>-</v>
      </c>
      <c r="W169" s="609" t="str">
        <f t="shared" si="63"/>
        <v>-</v>
      </c>
      <c r="X169" s="609" t="str">
        <f t="shared" si="64"/>
        <v>-</v>
      </c>
      <c r="Y169" s="609" t="str">
        <f t="shared" si="65"/>
        <v>-</v>
      </c>
      <c r="AD169" s="615">
        <f t="shared" si="58"/>
        <v>46128.785416666666</v>
      </c>
      <c r="AE169" s="73">
        <f t="shared" si="59"/>
        <v>21.974</v>
      </c>
      <c r="AF169" s="608">
        <f t="shared" si="66"/>
        <v>18</v>
      </c>
      <c r="AG169" s="609" t="str">
        <f t="shared" si="67"/>
        <v>-</v>
      </c>
      <c r="AH169" s="609">
        <f t="shared" si="68"/>
        <v>21.974</v>
      </c>
      <c r="AI169" s="609" t="str">
        <f t="shared" si="69"/>
        <v>-</v>
      </c>
      <c r="AJ169" s="609" t="str">
        <f t="shared" si="70"/>
        <v>-</v>
      </c>
      <c r="AM169" s="446">
        <v>46128.786111111112</v>
      </c>
      <c r="AN169" s="447">
        <v>1</v>
      </c>
      <c r="AO169" s="447">
        <v>9</v>
      </c>
      <c r="AP169" s="447">
        <v>3</v>
      </c>
      <c r="AQ169" s="447">
        <v>403.85279000000003</v>
      </c>
      <c r="AR169" s="447">
        <v>132265</v>
      </c>
      <c r="AS169" s="447">
        <v>111678</v>
      </c>
      <c r="AT169" s="447">
        <v>21.984999999999999</v>
      </c>
      <c r="AV169" s="448">
        <v>46128.786111111112</v>
      </c>
      <c r="AW169" s="449">
        <v>1</v>
      </c>
      <c r="AX169" s="450">
        <v>9</v>
      </c>
      <c r="AY169" s="450">
        <v>3</v>
      </c>
      <c r="AZ169" s="451">
        <v>405</v>
      </c>
      <c r="BB169" s="74">
        <f t="shared" si="50"/>
        <v>93</v>
      </c>
      <c r="BC169" s="11">
        <f t="shared" si="51"/>
        <v>403.85279000000003</v>
      </c>
      <c r="BF169" s="324"/>
      <c r="BH169" s="74">
        <f t="shared" si="52"/>
        <v>93</v>
      </c>
      <c r="BI169" s="313">
        <f t="shared" si="53"/>
        <v>405</v>
      </c>
      <c r="BL169" s="313"/>
      <c r="BQ169" s="11"/>
      <c r="BR169" s="11"/>
      <c r="BS169" s="11"/>
      <c r="BT169" s="11"/>
      <c r="CA169" s="314"/>
      <c r="CB169" s="311"/>
      <c r="CC169" s="312"/>
      <c r="CD169" s="11"/>
      <c r="CE169" s="11"/>
    </row>
    <row r="170" spans="2:83" x14ac:dyDescent="0.25">
      <c r="B170" s="88"/>
      <c r="C170" s="294"/>
      <c r="O170" s="89"/>
      <c r="P170" s="55"/>
      <c r="Q170" s="87"/>
      <c r="R170" s="78" t="s">
        <v>14</v>
      </c>
      <c r="S170" s="87"/>
      <c r="T170" s="78" t="s">
        <v>45</v>
      </c>
      <c r="U170" s="608" t="str">
        <f t="shared" si="61"/>
        <v>-</v>
      </c>
      <c r="V170" s="609" t="str">
        <f t="shared" si="62"/>
        <v>-</v>
      </c>
      <c r="W170" s="609" t="str">
        <f t="shared" si="63"/>
        <v>-</v>
      </c>
      <c r="X170" s="609" t="str">
        <f t="shared" si="64"/>
        <v>-</v>
      </c>
      <c r="Y170" s="609" t="str">
        <f t="shared" si="65"/>
        <v>-</v>
      </c>
      <c r="AD170" s="615">
        <f t="shared" si="58"/>
        <v>46128.785416666666</v>
      </c>
      <c r="AE170" s="73">
        <f t="shared" si="59"/>
        <v>21.978000000000002</v>
      </c>
      <c r="AF170" s="608">
        <f t="shared" si="66"/>
        <v>18</v>
      </c>
      <c r="AG170" s="609" t="str">
        <f t="shared" si="67"/>
        <v>-</v>
      </c>
      <c r="AH170" s="609">
        <f t="shared" si="68"/>
        <v>21.978000000000002</v>
      </c>
      <c r="AI170" s="609" t="str">
        <f t="shared" si="69"/>
        <v>-</v>
      </c>
      <c r="AJ170" s="609" t="str">
        <f t="shared" si="70"/>
        <v>-</v>
      </c>
      <c r="AM170" s="446">
        <v>46128.786805555559</v>
      </c>
      <c r="AN170" s="447">
        <v>1</v>
      </c>
      <c r="AO170" s="447">
        <v>9</v>
      </c>
      <c r="AP170" s="447">
        <v>4</v>
      </c>
      <c r="AQ170" s="447">
        <v>403.76952499999999</v>
      </c>
      <c r="AR170" s="447">
        <v>133404</v>
      </c>
      <c r="AS170" s="447">
        <v>110731</v>
      </c>
      <c r="AT170" s="447">
        <v>21.988</v>
      </c>
      <c r="AV170" s="448">
        <v>46128.786805555559</v>
      </c>
      <c r="AW170" s="449">
        <v>1</v>
      </c>
      <c r="AX170" s="450">
        <v>9</v>
      </c>
      <c r="AY170" s="450">
        <v>4</v>
      </c>
      <c r="AZ170" s="451">
        <v>405</v>
      </c>
      <c r="BB170" s="74">
        <f t="shared" si="50"/>
        <v>94</v>
      </c>
      <c r="BC170" s="11">
        <f t="shared" si="51"/>
        <v>403.76952499999999</v>
      </c>
      <c r="BF170" s="324"/>
      <c r="BH170" s="74">
        <f t="shared" si="52"/>
        <v>94</v>
      </c>
      <c r="BI170" s="313">
        <f t="shared" si="53"/>
        <v>405</v>
      </c>
      <c r="BL170" s="313"/>
      <c r="BQ170" s="11"/>
      <c r="BR170" s="11"/>
      <c r="BS170" s="11"/>
      <c r="BT170" s="11"/>
      <c r="CA170" s="314"/>
      <c r="CB170" s="311"/>
      <c r="CC170" s="312"/>
      <c r="CD170" s="11"/>
      <c r="CE170" s="11"/>
    </row>
    <row r="171" spans="2:83" x14ac:dyDescent="0.25">
      <c r="B171" s="88"/>
      <c r="C171" s="294"/>
      <c r="O171" s="89"/>
      <c r="P171" s="55"/>
      <c r="Q171" s="87"/>
      <c r="R171" s="78" t="s">
        <v>14</v>
      </c>
      <c r="S171" s="87"/>
      <c r="T171" s="78" t="s">
        <v>45</v>
      </c>
      <c r="U171" s="608" t="str">
        <f t="shared" si="61"/>
        <v>-</v>
      </c>
      <c r="V171" s="609" t="str">
        <f t="shared" si="62"/>
        <v>-</v>
      </c>
      <c r="W171" s="609" t="str">
        <f t="shared" si="63"/>
        <v>-</v>
      </c>
      <c r="X171" s="609" t="str">
        <f t="shared" si="64"/>
        <v>-</v>
      </c>
      <c r="Y171" s="609" t="str">
        <f t="shared" si="65"/>
        <v>-</v>
      </c>
      <c r="AD171" s="615">
        <f t="shared" si="58"/>
        <v>46128.786111111112</v>
      </c>
      <c r="AE171" s="73">
        <f t="shared" si="59"/>
        <v>21.981999999999999</v>
      </c>
      <c r="AF171" s="608">
        <f t="shared" si="66"/>
        <v>18</v>
      </c>
      <c r="AG171" s="609" t="str">
        <f t="shared" si="67"/>
        <v>-</v>
      </c>
      <c r="AH171" s="609">
        <f t="shared" si="68"/>
        <v>21.981999999999999</v>
      </c>
      <c r="AI171" s="609" t="str">
        <f t="shared" si="69"/>
        <v>-</v>
      </c>
      <c r="AJ171" s="609" t="str">
        <f t="shared" si="70"/>
        <v>-</v>
      </c>
      <c r="AM171" s="446">
        <v>46128.787499999999</v>
      </c>
      <c r="AN171" s="447">
        <v>1</v>
      </c>
      <c r="AO171" s="447">
        <v>9</v>
      </c>
      <c r="AP171" s="447">
        <v>5</v>
      </c>
      <c r="AQ171" s="447">
        <v>403.71934599999997</v>
      </c>
      <c r="AR171" s="447">
        <v>132272</v>
      </c>
      <c r="AS171" s="447">
        <v>111684</v>
      </c>
      <c r="AT171" s="447">
        <v>21.99</v>
      </c>
      <c r="AV171" s="448">
        <v>46128.787499999999</v>
      </c>
      <c r="AW171" s="449">
        <v>1</v>
      </c>
      <c r="AX171" s="450">
        <v>9</v>
      </c>
      <c r="AY171" s="450">
        <v>5</v>
      </c>
      <c r="AZ171" s="451">
        <v>405</v>
      </c>
      <c r="BB171" s="74">
        <f t="shared" si="50"/>
        <v>95</v>
      </c>
      <c r="BC171" s="11">
        <f t="shared" si="51"/>
        <v>403.71934599999997</v>
      </c>
      <c r="BF171" s="324"/>
      <c r="BH171" s="74">
        <f t="shared" si="52"/>
        <v>95</v>
      </c>
      <c r="BI171" s="313">
        <f t="shared" si="53"/>
        <v>405</v>
      </c>
      <c r="BL171" s="313"/>
      <c r="BQ171" s="11"/>
      <c r="BR171" s="11"/>
      <c r="BS171" s="11"/>
      <c r="BT171" s="11"/>
      <c r="CA171" s="314"/>
      <c r="CB171" s="311"/>
      <c r="CC171" s="312"/>
      <c r="CD171" s="11"/>
      <c r="CE171" s="11"/>
    </row>
    <row r="172" spans="2:83" x14ac:dyDescent="0.25">
      <c r="B172" s="88"/>
      <c r="C172" s="294"/>
      <c r="O172" s="89"/>
      <c r="P172" s="55"/>
      <c r="Q172" s="87"/>
      <c r="R172" s="78" t="s">
        <v>14</v>
      </c>
      <c r="S172" s="87"/>
      <c r="T172" s="78" t="s">
        <v>45</v>
      </c>
      <c r="U172" s="608" t="str">
        <f t="shared" si="61"/>
        <v>-</v>
      </c>
      <c r="V172" s="609" t="str">
        <f t="shared" si="62"/>
        <v>-</v>
      </c>
      <c r="W172" s="609" t="str">
        <f t="shared" si="63"/>
        <v>-</v>
      </c>
      <c r="X172" s="609" t="str">
        <f t="shared" si="64"/>
        <v>-</v>
      </c>
      <c r="Y172" s="609" t="str">
        <f t="shared" si="65"/>
        <v>-</v>
      </c>
      <c r="AD172" s="615">
        <f t="shared" si="58"/>
        <v>46128.786111111112</v>
      </c>
      <c r="AE172" s="73">
        <f t="shared" si="59"/>
        <v>21.984999999999999</v>
      </c>
      <c r="AF172" s="608">
        <f t="shared" si="66"/>
        <v>18</v>
      </c>
      <c r="AG172" s="609" t="str">
        <f t="shared" si="67"/>
        <v>-</v>
      </c>
      <c r="AH172" s="609">
        <f t="shared" si="68"/>
        <v>21.984999999999999</v>
      </c>
      <c r="AI172" s="609" t="str">
        <f t="shared" si="69"/>
        <v>-</v>
      </c>
      <c r="AJ172" s="609" t="str">
        <f t="shared" si="70"/>
        <v>-</v>
      </c>
      <c r="AM172" s="446">
        <v>46128.787499999999</v>
      </c>
      <c r="AN172" s="447">
        <v>1</v>
      </c>
      <c r="AO172" s="447">
        <v>9</v>
      </c>
      <c r="AP172" s="447">
        <v>6</v>
      </c>
      <c r="AQ172" s="447">
        <v>403.44413200000002</v>
      </c>
      <c r="AR172" s="447">
        <v>133414</v>
      </c>
      <c r="AS172" s="447">
        <v>110741</v>
      </c>
      <c r="AT172" s="447">
        <v>21.992000000000001</v>
      </c>
      <c r="AV172" s="448">
        <v>46128.787499999999</v>
      </c>
      <c r="AW172" s="449">
        <v>1</v>
      </c>
      <c r="AX172" s="450">
        <v>9</v>
      </c>
      <c r="AY172" s="450">
        <v>6</v>
      </c>
      <c r="AZ172" s="451">
        <v>405</v>
      </c>
      <c r="BB172" s="74">
        <f t="shared" si="50"/>
        <v>96</v>
      </c>
      <c r="BC172" s="11">
        <f t="shared" si="51"/>
        <v>403.44413200000002</v>
      </c>
      <c r="BF172" s="324"/>
      <c r="BH172" s="74">
        <f t="shared" si="52"/>
        <v>96</v>
      </c>
      <c r="BI172" s="313">
        <f t="shared" si="53"/>
        <v>405</v>
      </c>
      <c r="BL172" s="313"/>
      <c r="BQ172" s="11"/>
      <c r="BR172" s="11"/>
      <c r="BS172" s="11"/>
      <c r="BT172" s="11"/>
      <c r="CA172" s="314"/>
      <c r="CB172" s="311"/>
      <c r="CC172" s="312"/>
      <c r="CD172" s="11"/>
      <c r="CE172" s="11"/>
    </row>
    <row r="173" spans="2:83" x14ac:dyDescent="0.25">
      <c r="B173" s="88"/>
      <c r="C173" s="294"/>
      <c r="O173" s="89"/>
      <c r="P173" s="55"/>
      <c r="Q173" s="87"/>
      <c r="R173" s="78" t="s">
        <v>14</v>
      </c>
      <c r="S173" s="87"/>
      <c r="T173" s="78" t="s">
        <v>45</v>
      </c>
      <c r="U173" s="608" t="str">
        <f t="shared" si="61"/>
        <v>-</v>
      </c>
      <c r="V173" s="609" t="str">
        <f t="shared" si="62"/>
        <v>-</v>
      </c>
      <c r="W173" s="609" t="str">
        <f t="shared" si="63"/>
        <v>-</v>
      </c>
      <c r="X173" s="609" t="str">
        <f t="shared" si="64"/>
        <v>-</v>
      </c>
      <c r="Y173" s="609" t="str">
        <f t="shared" si="65"/>
        <v>-</v>
      </c>
      <c r="AD173" s="615">
        <f t="shared" si="58"/>
        <v>46128.786805555559</v>
      </c>
      <c r="AE173" s="73">
        <f t="shared" si="59"/>
        <v>21.988</v>
      </c>
      <c r="AF173" s="608">
        <f t="shared" si="66"/>
        <v>18</v>
      </c>
      <c r="AG173" s="609" t="str">
        <f t="shared" si="67"/>
        <v>-</v>
      </c>
      <c r="AH173" s="609">
        <f t="shared" si="68"/>
        <v>21.988</v>
      </c>
      <c r="AI173" s="609" t="str">
        <f t="shared" si="69"/>
        <v>-</v>
      </c>
      <c r="AJ173" s="609" t="str">
        <f t="shared" si="70"/>
        <v>-</v>
      </c>
      <c r="AM173" s="446">
        <v>46128.788194444445</v>
      </c>
      <c r="AN173" s="447">
        <v>1</v>
      </c>
      <c r="AO173" s="447">
        <v>9</v>
      </c>
      <c r="AP173" s="447">
        <v>7</v>
      </c>
      <c r="AQ173" s="447">
        <v>403.14356099999998</v>
      </c>
      <c r="AR173" s="447">
        <v>132285</v>
      </c>
      <c r="AS173" s="447">
        <v>111694</v>
      </c>
      <c r="AT173" s="447">
        <v>21.992999999999999</v>
      </c>
      <c r="AV173" s="448">
        <v>46128.788194444445</v>
      </c>
      <c r="AW173" s="449">
        <v>1</v>
      </c>
      <c r="AX173" s="450">
        <v>9</v>
      </c>
      <c r="AY173" s="450">
        <v>7</v>
      </c>
      <c r="AZ173" s="451">
        <v>405</v>
      </c>
      <c r="BB173" s="74">
        <f t="shared" si="50"/>
        <v>97</v>
      </c>
      <c r="BC173" s="11">
        <f t="shared" si="51"/>
        <v>403.14356099999998</v>
      </c>
      <c r="BF173" s="324"/>
      <c r="BH173" s="74">
        <f t="shared" si="52"/>
        <v>97</v>
      </c>
      <c r="BI173" s="313">
        <f t="shared" si="53"/>
        <v>405</v>
      </c>
      <c r="BL173" s="313"/>
      <c r="BQ173" s="11"/>
      <c r="BR173" s="11"/>
      <c r="BS173" s="11"/>
      <c r="BT173" s="11"/>
      <c r="CA173" s="314"/>
      <c r="CB173" s="311"/>
      <c r="CC173" s="312"/>
      <c r="CD173" s="11"/>
      <c r="CE173" s="11"/>
    </row>
    <row r="174" spans="2:83" x14ac:dyDescent="0.25">
      <c r="B174" s="88"/>
      <c r="C174" s="294"/>
      <c r="O174" s="89"/>
      <c r="P174" s="55"/>
      <c r="Q174" s="87"/>
      <c r="R174" s="78" t="s">
        <v>14</v>
      </c>
      <c r="S174" s="87"/>
      <c r="T174" s="78" t="s">
        <v>45</v>
      </c>
      <c r="U174" s="608" t="str">
        <f t="shared" si="61"/>
        <v>-</v>
      </c>
      <c r="V174" s="609" t="str">
        <f t="shared" si="62"/>
        <v>-</v>
      </c>
      <c r="W174" s="609" t="str">
        <f t="shared" si="63"/>
        <v>-</v>
      </c>
      <c r="X174" s="609" t="str">
        <f t="shared" si="64"/>
        <v>-</v>
      </c>
      <c r="Y174" s="609" t="str">
        <f t="shared" si="65"/>
        <v>-</v>
      </c>
      <c r="AD174" s="615">
        <f t="shared" si="58"/>
        <v>46128.787499999999</v>
      </c>
      <c r="AE174" s="73">
        <f t="shared" si="59"/>
        <v>21.99</v>
      </c>
      <c r="AF174" s="608">
        <f t="shared" si="66"/>
        <v>18</v>
      </c>
      <c r="AG174" s="609" t="str">
        <f t="shared" si="67"/>
        <v>-</v>
      </c>
      <c r="AH174" s="609">
        <f t="shared" si="68"/>
        <v>21.99</v>
      </c>
      <c r="AI174" s="609" t="str">
        <f t="shared" si="69"/>
        <v>-</v>
      </c>
      <c r="AJ174" s="609" t="str">
        <f t="shared" si="70"/>
        <v>-</v>
      </c>
      <c r="AM174" s="446">
        <v>46128.788194444445</v>
      </c>
      <c r="AN174" s="447">
        <v>1</v>
      </c>
      <c r="AO174" s="447">
        <v>9</v>
      </c>
      <c r="AP174" s="447">
        <v>8</v>
      </c>
      <c r="AQ174" s="447">
        <v>403.29225700000001</v>
      </c>
      <c r="AR174" s="447">
        <v>133424</v>
      </c>
      <c r="AS174" s="447">
        <v>110749</v>
      </c>
      <c r="AT174" s="447">
        <v>21.992999999999999</v>
      </c>
      <c r="AV174" s="448">
        <v>46128.788194444445</v>
      </c>
      <c r="AW174" s="449">
        <v>1</v>
      </c>
      <c r="AX174" s="450">
        <v>9</v>
      </c>
      <c r="AY174" s="450">
        <v>8</v>
      </c>
      <c r="AZ174" s="451">
        <v>405</v>
      </c>
      <c r="BB174" s="74">
        <f t="shared" si="50"/>
        <v>98</v>
      </c>
      <c r="BC174" s="11">
        <f t="shared" si="51"/>
        <v>403.29225700000001</v>
      </c>
      <c r="BF174" s="324"/>
      <c r="BH174" s="74">
        <f t="shared" si="52"/>
        <v>98</v>
      </c>
      <c r="BI174" s="313">
        <f t="shared" si="53"/>
        <v>405</v>
      </c>
      <c r="BL174" s="313"/>
      <c r="BQ174" s="11"/>
      <c r="BR174" s="11"/>
      <c r="BS174" s="11"/>
      <c r="BT174" s="11"/>
      <c r="CA174" s="314"/>
      <c r="CB174" s="311"/>
      <c r="CC174" s="312"/>
      <c r="CD174" s="11"/>
      <c r="CE174" s="11"/>
    </row>
    <row r="175" spans="2:83" x14ac:dyDescent="0.25">
      <c r="B175" s="88"/>
      <c r="C175" s="294"/>
      <c r="O175" s="89"/>
      <c r="P175" s="55"/>
      <c r="Q175" s="87"/>
      <c r="R175" s="78" t="s">
        <v>14</v>
      </c>
      <c r="S175" s="87"/>
      <c r="T175" s="78" t="s">
        <v>45</v>
      </c>
      <c r="U175" s="608" t="str">
        <f t="shared" si="61"/>
        <v>-</v>
      </c>
      <c r="V175" s="609" t="str">
        <f t="shared" si="62"/>
        <v>-</v>
      </c>
      <c r="W175" s="609" t="str">
        <f t="shared" si="63"/>
        <v>-</v>
      </c>
      <c r="X175" s="609" t="str">
        <f t="shared" si="64"/>
        <v>-</v>
      </c>
      <c r="Y175" s="609" t="str">
        <f t="shared" si="65"/>
        <v>-</v>
      </c>
      <c r="AD175" s="615">
        <f t="shared" si="58"/>
        <v>46128.787499999999</v>
      </c>
      <c r="AE175" s="73">
        <f t="shared" si="59"/>
        <v>21.992000000000001</v>
      </c>
      <c r="AF175" s="608">
        <f t="shared" si="66"/>
        <v>18</v>
      </c>
      <c r="AG175" s="609" t="str">
        <f t="shared" si="67"/>
        <v>-</v>
      </c>
      <c r="AH175" s="609">
        <f t="shared" si="68"/>
        <v>21.992000000000001</v>
      </c>
      <c r="AI175" s="609" t="str">
        <f t="shared" si="69"/>
        <v>-</v>
      </c>
      <c r="AJ175" s="609" t="str">
        <f t="shared" si="70"/>
        <v>-</v>
      </c>
      <c r="AM175" s="446">
        <v>46128.788888888892</v>
      </c>
      <c r="AN175" s="447">
        <v>1</v>
      </c>
      <c r="AO175" s="447">
        <v>10</v>
      </c>
      <c r="AP175" s="447" t="s">
        <v>446</v>
      </c>
      <c r="AQ175" s="447">
        <v>435.81502799999998</v>
      </c>
      <c r="AR175" s="447">
        <v>131419</v>
      </c>
      <c r="AS175" s="447">
        <v>111086</v>
      </c>
      <c r="AT175" s="447">
        <v>21.992999999999999</v>
      </c>
      <c r="AV175" s="448">
        <v>46128.788888888892</v>
      </c>
      <c r="AW175" s="449">
        <v>1</v>
      </c>
      <c r="AX175" s="450">
        <v>10</v>
      </c>
      <c r="AY175" s="450" t="s">
        <v>446</v>
      </c>
      <c r="AZ175" s="451">
        <v>452</v>
      </c>
      <c r="BB175" s="74" t="str">
        <f t="shared" si="50"/>
        <v>--</v>
      </c>
      <c r="BC175" s="11">
        <f t="shared" si="51"/>
        <v>435.81502799999998</v>
      </c>
      <c r="BF175" s="324"/>
      <c r="BH175" s="74" t="str">
        <f t="shared" si="52"/>
        <v>--</v>
      </c>
      <c r="BI175" s="313">
        <f t="shared" si="53"/>
        <v>452</v>
      </c>
      <c r="BL175" s="313"/>
      <c r="BQ175" s="11"/>
      <c r="BR175" s="11"/>
      <c r="BS175" s="11"/>
      <c r="BT175" s="11"/>
      <c r="CA175" s="314"/>
      <c r="CB175" s="311"/>
      <c r="CC175" s="312"/>
      <c r="CD175" s="11"/>
      <c r="CE175" s="11"/>
    </row>
    <row r="176" spans="2:83" x14ac:dyDescent="0.25">
      <c r="B176" s="88"/>
      <c r="C176" s="294"/>
      <c r="O176" s="89"/>
      <c r="P176" s="55"/>
      <c r="Q176" s="87"/>
      <c r="R176" s="78" t="s">
        <v>14</v>
      </c>
      <c r="S176" s="87"/>
      <c r="T176" s="78" t="s">
        <v>45</v>
      </c>
      <c r="U176" s="608" t="str">
        <f t="shared" si="61"/>
        <v>-</v>
      </c>
      <c r="V176" s="609" t="str">
        <f t="shared" si="62"/>
        <v>-</v>
      </c>
      <c r="W176" s="609" t="str">
        <f t="shared" si="63"/>
        <v>-</v>
      </c>
      <c r="X176" s="609" t="str">
        <f t="shared" si="64"/>
        <v>-</v>
      </c>
      <c r="Y176" s="609" t="str">
        <f t="shared" si="65"/>
        <v>-</v>
      </c>
      <c r="AD176" s="615">
        <f t="shared" si="58"/>
        <v>46128.788194444445</v>
      </c>
      <c r="AE176" s="73">
        <f t="shared" si="59"/>
        <v>21.992999999999999</v>
      </c>
      <c r="AF176" s="608">
        <f t="shared" si="66"/>
        <v>18</v>
      </c>
      <c r="AG176" s="609" t="str">
        <f t="shared" si="67"/>
        <v>-</v>
      </c>
      <c r="AH176" s="609">
        <f t="shared" si="68"/>
        <v>21.992999999999999</v>
      </c>
      <c r="AI176" s="609" t="str">
        <f t="shared" si="69"/>
        <v>-</v>
      </c>
      <c r="AJ176" s="609" t="str">
        <f t="shared" si="70"/>
        <v>-</v>
      </c>
      <c r="AM176" s="446">
        <v>46128.789583333331</v>
      </c>
      <c r="AN176" s="447">
        <v>1</v>
      </c>
      <c r="AO176" s="447">
        <v>10</v>
      </c>
      <c r="AP176" s="447" t="s">
        <v>446</v>
      </c>
      <c r="AQ176" s="447">
        <v>454.48699299999998</v>
      </c>
      <c r="AR176" s="447">
        <v>132715</v>
      </c>
      <c r="AS176" s="447">
        <v>110044</v>
      </c>
      <c r="AT176" s="447">
        <v>21.992000000000001</v>
      </c>
      <c r="AV176" s="448">
        <v>46128.789583333331</v>
      </c>
      <c r="AW176" s="449">
        <v>1</v>
      </c>
      <c r="AX176" s="450">
        <v>10</v>
      </c>
      <c r="AY176" s="450" t="s">
        <v>446</v>
      </c>
      <c r="AZ176" s="451">
        <v>455</v>
      </c>
      <c r="BB176" s="74" t="str">
        <f t="shared" si="50"/>
        <v>--</v>
      </c>
      <c r="BC176" s="11">
        <f t="shared" si="51"/>
        <v>454.48699299999998</v>
      </c>
      <c r="BF176" s="324"/>
      <c r="BH176" s="74" t="str">
        <f t="shared" si="52"/>
        <v>--</v>
      </c>
      <c r="BI176" s="313">
        <f t="shared" si="53"/>
        <v>455</v>
      </c>
      <c r="BL176" s="313"/>
      <c r="BQ176" s="11"/>
      <c r="BR176" s="11"/>
      <c r="BS176" s="11"/>
      <c r="BT176" s="11"/>
      <c r="CA176" s="314"/>
      <c r="CB176" s="311"/>
      <c r="CC176" s="312"/>
      <c r="CD176" s="11"/>
      <c r="CE176" s="11"/>
    </row>
    <row r="177" spans="2:83" x14ac:dyDescent="0.25">
      <c r="B177" s="88"/>
      <c r="C177" s="294"/>
      <c r="O177" s="89"/>
      <c r="P177" s="55"/>
      <c r="Q177" s="87"/>
      <c r="R177" s="78" t="s">
        <v>14</v>
      </c>
      <c r="S177" s="87"/>
      <c r="T177" s="78" t="s">
        <v>45</v>
      </c>
      <c r="U177" s="608" t="str">
        <f t="shared" si="61"/>
        <v>-</v>
      </c>
      <c r="V177" s="609" t="str">
        <f t="shared" si="62"/>
        <v>-</v>
      </c>
      <c r="W177" s="609" t="str">
        <f t="shared" si="63"/>
        <v>-</v>
      </c>
      <c r="X177" s="609" t="str">
        <f t="shared" si="64"/>
        <v>-</v>
      </c>
      <c r="Y177" s="609" t="str">
        <f t="shared" si="65"/>
        <v>-</v>
      </c>
      <c r="AD177" s="615">
        <f t="shared" si="58"/>
        <v>46128.788194444445</v>
      </c>
      <c r="AE177" s="73">
        <f t="shared" si="59"/>
        <v>21.992999999999999</v>
      </c>
      <c r="AF177" s="608">
        <f t="shared" si="66"/>
        <v>18</v>
      </c>
      <c r="AG177" s="609" t="str">
        <f t="shared" si="67"/>
        <v>-</v>
      </c>
      <c r="AH177" s="609">
        <f t="shared" si="68"/>
        <v>21.992999999999999</v>
      </c>
      <c r="AI177" s="609" t="str">
        <f t="shared" si="69"/>
        <v>-</v>
      </c>
      <c r="AJ177" s="609" t="str">
        <f t="shared" si="70"/>
        <v>-</v>
      </c>
      <c r="AM177" s="446">
        <v>46128.789583333331</v>
      </c>
      <c r="AN177" s="447">
        <v>1</v>
      </c>
      <c r="AO177" s="447">
        <v>10</v>
      </c>
      <c r="AP177" s="447" t="s">
        <v>446</v>
      </c>
      <c r="AQ177" s="447">
        <v>452.62419299999999</v>
      </c>
      <c r="AR177" s="447">
        <v>131462</v>
      </c>
      <c r="AS177" s="447">
        <v>111114</v>
      </c>
      <c r="AT177" s="447">
        <v>21.99</v>
      </c>
      <c r="AV177" s="448">
        <v>46128.789583333331</v>
      </c>
      <c r="AW177" s="449">
        <v>1</v>
      </c>
      <c r="AX177" s="450">
        <v>10</v>
      </c>
      <c r="AY177" s="450" t="s">
        <v>446</v>
      </c>
      <c r="AZ177" s="451">
        <v>455</v>
      </c>
      <c r="BB177" s="74" t="str">
        <f t="shared" si="50"/>
        <v>--</v>
      </c>
      <c r="BC177" s="11">
        <f t="shared" si="51"/>
        <v>452.62419299999999</v>
      </c>
      <c r="BF177" s="324"/>
      <c r="BH177" s="74" t="str">
        <f t="shared" si="52"/>
        <v>--</v>
      </c>
      <c r="BI177" s="313">
        <f t="shared" si="53"/>
        <v>455</v>
      </c>
      <c r="BL177" s="313"/>
      <c r="BQ177" s="11"/>
      <c r="BR177" s="11"/>
      <c r="BS177" s="11"/>
      <c r="BT177" s="11"/>
      <c r="CA177" s="314"/>
      <c r="CB177" s="311"/>
      <c r="CC177" s="312"/>
      <c r="CD177" s="11"/>
      <c r="CE177" s="11"/>
    </row>
    <row r="178" spans="2:83" x14ac:dyDescent="0.25">
      <c r="B178" s="88"/>
      <c r="C178" s="294"/>
      <c r="O178" s="89"/>
      <c r="P178" s="55"/>
      <c r="Q178" s="87"/>
      <c r="R178" s="78" t="s">
        <v>14</v>
      </c>
      <c r="S178" s="87"/>
      <c r="T178" s="78" t="s">
        <v>45</v>
      </c>
      <c r="U178" s="608" t="str">
        <f t="shared" si="61"/>
        <v>-</v>
      </c>
      <c r="V178" s="609" t="str">
        <f t="shared" si="62"/>
        <v>-</v>
      </c>
      <c r="W178" s="609" t="str">
        <f t="shared" si="63"/>
        <v>-</v>
      </c>
      <c r="X178" s="609" t="str">
        <f t="shared" si="64"/>
        <v>-</v>
      </c>
      <c r="Y178" s="609" t="str">
        <f t="shared" si="65"/>
        <v>-</v>
      </c>
      <c r="AD178" s="615">
        <f t="shared" si="58"/>
        <v>46128.788888888892</v>
      </c>
      <c r="AE178" s="73">
        <f t="shared" si="59"/>
        <v>21.992999999999999</v>
      </c>
      <c r="AF178" s="608">
        <f t="shared" si="66"/>
        <v>18</v>
      </c>
      <c r="AG178" s="609" t="str">
        <f t="shared" si="67"/>
        <v>-</v>
      </c>
      <c r="AH178" s="609">
        <f t="shared" si="68"/>
        <v>21.992999999999999</v>
      </c>
      <c r="AI178" s="609" t="str">
        <f t="shared" si="69"/>
        <v>-</v>
      </c>
      <c r="AJ178" s="609" t="str">
        <f t="shared" si="70"/>
        <v>-</v>
      </c>
      <c r="AM178" s="446">
        <v>46128.790277777778</v>
      </c>
      <c r="AN178" s="447">
        <v>1</v>
      </c>
      <c r="AO178" s="447">
        <v>10</v>
      </c>
      <c r="AP178" s="447" t="s">
        <v>446</v>
      </c>
      <c r="AQ178" s="447">
        <v>452.20680399999998</v>
      </c>
      <c r="AR178" s="447">
        <v>132746</v>
      </c>
      <c r="AS178" s="447">
        <v>110072</v>
      </c>
      <c r="AT178" s="447">
        <v>21.988</v>
      </c>
      <c r="AV178" s="448">
        <v>46128.790277777778</v>
      </c>
      <c r="AW178" s="449">
        <v>1</v>
      </c>
      <c r="AX178" s="450">
        <v>10</v>
      </c>
      <c r="AY178" s="450" t="s">
        <v>446</v>
      </c>
      <c r="AZ178" s="451">
        <v>454</v>
      </c>
      <c r="BB178" s="74" t="str">
        <f t="shared" si="50"/>
        <v>--</v>
      </c>
      <c r="BC178" s="11">
        <f t="shared" si="51"/>
        <v>452.20680399999998</v>
      </c>
      <c r="BF178" s="324"/>
      <c r="BH178" s="74" t="str">
        <f t="shared" si="52"/>
        <v>--</v>
      </c>
      <c r="BI178" s="313">
        <f t="shared" si="53"/>
        <v>454</v>
      </c>
      <c r="BL178" s="313"/>
      <c r="BQ178" s="11"/>
      <c r="BR178" s="11"/>
      <c r="BS178" s="11"/>
      <c r="BT178" s="11"/>
      <c r="CA178" s="314"/>
      <c r="CB178" s="311"/>
      <c r="CC178" s="312"/>
      <c r="CD178" s="11"/>
      <c r="CE178" s="11"/>
    </row>
    <row r="179" spans="2:83" x14ac:dyDescent="0.25">
      <c r="B179" s="88"/>
      <c r="C179" s="294"/>
      <c r="O179" s="89"/>
      <c r="P179" s="55"/>
      <c r="Q179" s="87"/>
      <c r="R179" s="78" t="s">
        <v>14</v>
      </c>
      <c r="S179" s="87"/>
      <c r="T179" s="78" t="s">
        <v>45</v>
      </c>
      <c r="U179" s="608" t="str">
        <f t="shared" si="61"/>
        <v>-</v>
      </c>
      <c r="V179" s="609" t="str">
        <f t="shared" si="62"/>
        <v>-</v>
      </c>
      <c r="W179" s="609" t="str">
        <f t="shared" si="63"/>
        <v>-</v>
      </c>
      <c r="X179" s="609" t="str">
        <f t="shared" si="64"/>
        <v>-</v>
      </c>
      <c r="Y179" s="609" t="str">
        <f t="shared" si="65"/>
        <v>-</v>
      </c>
      <c r="AD179" s="615">
        <f t="shared" si="58"/>
        <v>46128.789583333331</v>
      </c>
      <c r="AE179" s="73">
        <f t="shared" si="59"/>
        <v>21.992000000000001</v>
      </c>
      <c r="AF179" s="608">
        <f t="shared" si="66"/>
        <v>18</v>
      </c>
      <c r="AG179" s="609" t="str">
        <f t="shared" si="67"/>
        <v>-</v>
      </c>
      <c r="AH179" s="609">
        <f t="shared" si="68"/>
        <v>21.992000000000001</v>
      </c>
      <c r="AI179" s="609" t="str">
        <f t="shared" si="69"/>
        <v>-</v>
      </c>
      <c r="AJ179" s="609" t="str">
        <f t="shared" si="70"/>
        <v>-</v>
      </c>
      <c r="AM179" s="446">
        <v>46128.790277777778</v>
      </c>
      <c r="AN179" s="447">
        <v>1</v>
      </c>
      <c r="AO179" s="447">
        <v>10</v>
      </c>
      <c r="AP179" s="447" t="s">
        <v>446</v>
      </c>
      <c r="AQ179" s="447">
        <v>451.16546899999997</v>
      </c>
      <c r="AR179" s="447">
        <v>131498</v>
      </c>
      <c r="AS179" s="447">
        <v>111140</v>
      </c>
      <c r="AT179" s="447">
        <v>21.984000000000002</v>
      </c>
      <c r="AV179" s="448">
        <v>46128.790277777778</v>
      </c>
      <c r="AW179" s="449">
        <v>1</v>
      </c>
      <c r="AX179" s="450">
        <v>10</v>
      </c>
      <c r="AY179" s="450" t="s">
        <v>446</v>
      </c>
      <c r="AZ179" s="451">
        <v>454</v>
      </c>
      <c r="BB179" s="74" t="str">
        <f t="shared" si="50"/>
        <v>--</v>
      </c>
      <c r="BC179" s="11">
        <f t="shared" si="51"/>
        <v>451.16546899999997</v>
      </c>
      <c r="BF179" s="324"/>
      <c r="BH179" s="74" t="str">
        <f t="shared" si="52"/>
        <v>--</v>
      </c>
      <c r="BI179" s="313">
        <f t="shared" si="53"/>
        <v>454</v>
      </c>
      <c r="BL179" s="313"/>
      <c r="BQ179" s="11"/>
      <c r="BR179" s="11"/>
      <c r="BS179" s="11"/>
      <c r="BT179" s="11"/>
      <c r="CA179" s="314"/>
      <c r="CB179" s="311"/>
      <c r="CC179" s="312"/>
      <c r="CD179" s="11"/>
      <c r="CE179" s="11"/>
    </row>
    <row r="180" spans="2:83" x14ac:dyDescent="0.25">
      <c r="B180" s="88"/>
      <c r="C180" s="294"/>
      <c r="O180" s="89"/>
      <c r="P180" s="55"/>
      <c r="Q180" s="87"/>
      <c r="R180" s="78" t="s">
        <v>14</v>
      </c>
      <c r="S180" s="87"/>
      <c r="T180" s="78" t="s">
        <v>45</v>
      </c>
      <c r="U180" s="608" t="str">
        <f t="shared" si="61"/>
        <v>-</v>
      </c>
      <c r="V180" s="609" t="str">
        <f t="shared" si="62"/>
        <v>-</v>
      </c>
      <c r="W180" s="609" t="str">
        <f t="shared" si="63"/>
        <v>-</v>
      </c>
      <c r="X180" s="609" t="str">
        <f t="shared" si="64"/>
        <v>-</v>
      </c>
      <c r="Y180" s="609" t="str">
        <f t="shared" si="65"/>
        <v>-</v>
      </c>
      <c r="AD180" s="615">
        <f t="shared" si="58"/>
        <v>46128.789583333331</v>
      </c>
      <c r="AE180" s="73">
        <f t="shared" si="59"/>
        <v>21.99</v>
      </c>
      <c r="AF180" s="608">
        <f t="shared" si="66"/>
        <v>18</v>
      </c>
      <c r="AG180" s="609" t="str">
        <f t="shared" si="67"/>
        <v>-</v>
      </c>
      <c r="AH180" s="609">
        <f t="shared" si="68"/>
        <v>21.99</v>
      </c>
      <c r="AI180" s="609" t="str">
        <f t="shared" si="69"/>
        <v>-</v>
      </c>
      <c r="AJ180" s="609" t="str">
        <f t="shared" si="70"/>
        <v>-</v>
      </c>
      <c r="AM180" s="446">
        <v>46128.790972222225</v>
      </c>
      <c r="AN180" s="447">
        <v>1</v>
      </c>
      <c r="AO180" s="447">
        <v>10</v>
      </c>
      <c r="AP180" s="447" t="s">
        <v>446</v>
      </c>
      <c r="AQ180" s="447">
        <v>450.95274999999998</v>
      </c>
      <c r="AR180" s="447">
        <v>132772</v>
      </c>
      <c r="AS180" s="447">
        <v>110095</v>
      </c>
      <c r="AT180" s="447">
        <v>21.981999999999999</v>
      </c>
      <c r="AV180" s="448">
        <v>46128.790972222225</v>
      </c>
      <c r="AW180" s="449">
        <v>1</v>
      </c>
      <c r="AX180" s="450">
        <v>10</v>
      </c>
      <c r="AY180" s="450" t="s">
        <v>446</v>
      </c>
      <c r="AZ180" s="451">
        <v>453</v>
      </c>
      <c r="BB180" s="74" t="str">
        <f t="shared" si="50"/>
        <v>--</v>
      </c>
      <c r="BC180" s="11">
        <f t="shared" si="51"/>
        <v>450.95274999999998</v>
      </c>
      <c r="BF180" s="324"/>
      <c r="BH180" s="74" t="str">
        <f t="shared" si="52"/>
        <v>--</v>
      </c>
      <c r="BI180" s="313">
        <f t="shared" si="53"/>
        <v>453</v>
      </c>
      <c r="BL180" s="313"/>
      <c r="BQ180" s="11"/>
      <c r="BR180" s="11"/>
      <c r="BS180" s="11"/>
      <c r="BT180" s="11"/>
      <c r="CA180" s="314"/>
      <c r="CB180" s="311"/>
      <c r="CC180" s="312"/>
      <c r="CD180" s="11"/>
      <c r="CE180" s="11"/>
    </row>
    <row r="181" spans="2:83" x14ac:dyDescent="0.25">
      <c r="B181" s="88"/>
      <c r="C181" s="294"/>
      <c r="O181" s="89"/>
      <c r="P181" s="55"/>
      <c r="Q181" s="87"/>
      <c r="R181" s="78" t="s">
        <v>14</v>
      </c>
      <c r="S181" s="87"/>
      <c r="T181" s="78" t="s">
        <v>45</v>
      </c>
      <c r="U181" s="608" t="str">
        <f t="shared" si="61"/>
        <v>-</v>
      </c>
      <c r="V181" s="609" t="str">
        <f t="shared" si="62"/>
        <v>-</v>
      </c>
      <c r="W181" s="609" t="str">
        <f t="shared" si="63"/>
        <v>-</v>
      </c>
      <c r="X181" s="609" t="str">
        <f t="shared" si="64"/>
        <v>-</v>
      </c>
      <c r="Y181" s="609" t="str">
        <f t="shared" si="65"/>
        <v>-</v>
      </c>
      <c r="AD181" s="615">
        <f t="shared" si="58"/>
        <v>46128.790277777778</v>
      </c>
      <c r="AE181" s="73">
        <f t="shared" si="59"/>
        <v>21.988</v>
      </c>
      <c r="AF181" s="608">
        <f t="shared" si="66"/>
        <v>18</v>
      </c>
      <c r="AG181" s="609" t="str">
        <f t="shared" si="67"/>
        <v>-</v>
      </c>
      <c r="AH181" s="609">
        <f t="shared" si="68"/>
        <v>21.988</v>
      </c>
      <c r="AI181" s="609" t="str">
        <f t="shared" si="69"/>
        <v>-</v>
      </c>
      <c r="AJ181" s="609" t="str">
        <f t="shared" si="70"/>
        <v>-</v>
      </c>
      <c r="AM181" s="446">
        <v>46128.790972222225</v>
      </c>
      <c r="AN181" s="447">
        <v>1</v>
      </c>
      <c r="AO181" s="447">
        <v>10</v>
      </c>
      <c r="AP181" s="447" t="s">
        <v>446</v>
      </c>
      <c r="AQ181" s="447">
        <v>450.300343</v>
      </c>
      <c r="AR181" s="447">
        <v>131520</v>
      </c>
      <c r="AS181" s="447">
        <v>111156</v>
      </c>
      <c r="AT181" s="447">
        <v>21.978000000000002</v>
      </c>
      <c r="AV181" s="448">
        <v>46128.790972222225</v>
      </c>
      <c r="AW181" s="449">
        <v>1</v>
      </c>
      <c r="AX181" s="450">
        <v>10</v>
      </c>
      <c r="AY181" s="450" t="s">
        <v>446</v>
      </c>
      <c r="AZ181" s="451">
        <v>452</v>
      </c>
      <c r="BB181" s="74" t="str">
        <f t="shared" si="50"/>
        <v>--</v>
      </c>
      <c r="BC181" s="11">
        <f t="shared" si="51"/>
        <v>450.300343</v>
      </c>
      <c r="BF181" s="324"/>
      <c r="BH181" s="74" t="str">
        <f t="shared" si="52"/>
        <v>--</v>
      </c>
      <c r="BI181" s="313">
        <f t="shared" si="53"/>
        <v>452</v>
      </c>
      <c r="BL181" s="313"/>
      <c r="BQ181" s="11"/>
      <c r="BR181" s="11"/>
      <c r="BS181" s="11"/>
      <c r="BT181" s="11"/>
      <c r="CA181" s="314"/>
      <c r="CB181" s="311"/>
      <c r="CC181" s="312"/>
      <c r="CD181" s="11"/>
      <c r="CE181" s="11"/>
    </row>
    <row r="182" spans="2:83" x14ac:dyDescent="0.25">
      <c r="B182" s="88"/>
      <c r="C182" s="294"/>
      <c r="O182" s="89"/>
      <c r="P182" s="55"/>
      <c r="Q182" s="87"/>
      <c r="R182" s="78" t="s">
        <v>14</v>
      </c>
      <c r="S182" s="87"/>
      <c r="T182" s="78" t="s">
        <v>45</v>
      </c>
      <c r="U182" s="608" t="str">
        <f t="shared" si="61"/>
        <v>-</v>
      </c>
      <c r="V182" s="609" t="str">
        <f t="shared" si="62"/>
        <v>-</v>
      </c>
      <c r="W182" s="609" t="str">
        <f t="shared" si="63"/>
        <v>-</v>
      </c>
      <c r="X182" s="609" t="str">
        <f t="shared" si="64"/>
        <v>-</v>
      </c>
      <c r="Y182" s="609" t="str">
        <f t="shared" si="65"/>
        <v>-</v>
      </c>
      <c r="AD182" s="615">
        <f t="shared" si="58"/>
        <v>46128.790277777778</v>
      </c>
      <c r="AE182" s="73">
        <f t="shared" si="59"/>
        <v>21.984000000000002</v>
      </c>
      <c r="AF182" s="608">
        <f t="shared" si="66"/>
        <v>18</v>
      </c>
      <c r="AG182" s="609" t="str">
        <f t="shared" si="67"/>
        <v>-</v>
      </c>
      <c r="AH182" s="609">
        <f t="shared" si="68"/>
        <v>21.984000000000002</v>
      </c>
      <c r="AI182" s="609" t="str">
        <f t="shared" si="69"/>
        <v>-</v>
      </c>
      <c r="AJ182" s="609" t="str">
        <f t="shared" si="70"/>
        <v>-</v>
      </c>
      <c r="AM182" s="446">
        <v>46128.791666666664</v>
      </c>
      <c r="AN182" s="447">
        <v>1</v>
      </c>
      <c r="AO182" s="447">
        <v>10</v>
      </c>
      <c r="AP182" s="447" t="s">
        <v>446</v>
      </c>
      <c r="AQ182" s="447">
        <v>449.95802099999997</v>
      </c>
      <c r="AR182" s="447">
        <v>132795</v>
      </c>
      <c r="AS182" s="447">
        <v>110116</v>
      </c>
      <c r="AT182" s="447">
        <v>21.974</v>
      </c>
      <c r="AV182" s="448">
        <v>46128.791666666664</v>
      </c>
      <c r="AW182" s="449">
        <v>1</v>
      </c>
      <c r="AX182" s="450">
        <v>10</v>
      </c>
      <c r="AY182" s="450" t="s">
        <v>446</v>
      </c>
      <c r="AZ182" s="451">
        <v>452</v>
      </c>
      <c r="BB182" s="74" t="str">
        <f t="shared" si="50"/>
        <v>--</v>
      </c>
      <c r="BC182" s="11">
        <f t="shared" si="51"/>
        <v>449.95802099999997</v>
      </c>
      <c r="BF182" s="324"/>
      <c r="BH182" s="74" t="str">
        <f t="shared" si="52"/>
        <v>--</v>
      </c>
      <c r="BI182" s="313">
        <f t="shared" si="53"/>
        <v>452</v>
      </c>
      <c r="BL182" s="313"/>
      <c r="BQ182" s="11"/>
      <c r="BR182" s="11"/>
      <c r="BS182" s="11"/>
      <c r="BT182" s="11"/>
      <c r="CA182" s="314"/>
      <c r="CB182" s="311"/>
      <c r="CC182" s="312"/>
      <c r="CD182" s="11"/>
      <c r="CE182" s="11"/>
    </row>
    <row r="183" spans="2:83" x14ac:dyDescent="0.25">
      <c r="B183" s="88"/>
      <c r="C183" s="294"/>
      <c r="O183" s="89"/>
      <c r="P183" s="55"/>
      <c r="Q183" s="87"/>
      <c r="R183" s="78" t="s">
        <v>14</v>
      </c>
      <c r="S183" s="87"/>
      <c r="T183" s="78" t="s">
        <v>45</v>
      </c>
      <c r="U183" s="608" t="str">
        <f t="shared" si="61"/>
        <v>-</v>
      </c>
      <c r="V183" s="609" t="str">
        <f t="shared" si="62"/>
        <v>-</v>
      </c>
      <c r="W183" s="609" t="str">
        <f t="shared" si="63"/>
        <v>-</v>
      </c>
      <c r="X183" s="609" t="str">
        <f t="shared" si="64"/>
        <v>-</v>
      </c>
      <c r="Y183" s="609" t="str">
        <f t="shared" si="65"/>
        <v>-</v>
      </c>
      <c r="AD183" s="615">
        <f t="shared" si="58"/>
        <v>46128.790972222225</v>
      </c>
      <c r="AE183" s="73">
        <f t="shared" si="59"/>
        <v>21.981999999999999</v>
      </c>
      <c r="AF183" s="608">
        <f t="shared" si="66"/>
        <v>18</v>
      </c>
      <c r="AG183" s="609" t="str">
        <f t="shared" si="67"/>
        <v>-</v>
      </c>
      <c r="AH183" s="609">
        <f t="shared" si="68"/>
        <v>21.981999999999999</v>
      </c>
      <c r="AI183" s="609" t="str">
        <f t="shared" si="69"/>
        <v>-</v>
      </c>
      <c r="AJ183" s="609" t="str">
        <f t="shared" si="70"/>
        <v>-</v>
      </c>
      <c r="AM183" s="446">
        <v>46128.791666666664</v>
      </c>
      <c r="AN183" s="447">
        <v>1</v>
      </c>
      <c r="AO183" s="447">
        <v>10</v>
      </c>
      <c r="AP183" s="447" t="s">
        <v>446</v>
      </c>
      <c r="AQ183" s="447">
        <v>449.25052799999997</v>
      </c>
      <c r="AR183" s="447">
        <v>131534</v>
      </c>
      <c r="AS183" s="447">
        <v>111165</v>
      </c>
      <c r="AT183" s="447">
        <v>21.97</v>
      </c>
      <c r="AV183" s="448">
        <v>46128.791666666664</v>
      </c>
      <c r="AW183" s="449">
        <v>1</v>
      </c>
      <c r="AX183" s="450">
        <v>10</v>
      </c>
      <c r="AY183" s="450" t="s">
        <v>446</v>
      </c>
      <c r="AZ183" s="451">
        <v>451</v>
      </c>
      <c r="BB183" s="74" t="str">
        <f t="shared" si="50"/>
        <v>--</v>
      </c>
      <c r="BC183" s="11">
        <f t="shared" si="51"/>
        <v>449.25052799999997</v>
      </c>
      <c r="BF183" s="324"/>
      <c r="BH183" s="74" t="str">
        <f t="shared" si="52"/>
        <v>--</v>
      </c>
      <c r="BI183" s="313">
        <f t="shared" si="53"/>
        <v>451</v>
      </c>
      <c r="BL183" s="313"/>
      <c r="BQ183" s="11"/>
      <c r="BR183" s="11"/>
      <c r="BS183" s="11"/>
      <c r="BT183" s="11"/>
      <c r="CA183" s="314"/>
      <c r="CB183" s="311"/>
      <c r="CC183" s="312"/>
      <c r="CD183" s="11"/>
      <c r="CE183" s="11"/>
    </row>
    <row r="184" spans="2:83" x14ac:dyDescent="0.25">
      <c r="B184" s="88"/>
      <c r="C184" s="294"/>
      <c r="O184" s="89"/>
      <c r="P184" s="55"/>
      <c r="Q184" s="87"/>
      <c r="R184" s="78" t="s">
        <v>14</v>
      </c>
      <c r="S184" s="87"/>
      <c r="T184" s="78" t="s">
        <v>45</v>
      </c>
      <c r="U184" s="608" t="str">
        <f t="shared" si="61"/>
        <v>-</v>
      </c>
      <c r="V184" s="609" t="str">
        <f t="shared" si="62"/>
        <v>-</v>
      </c>
      <c r="W184" s="609" t="str">
        <f t="shared" si="63"/>
        <v>-</v>
      </c>
      <c r="X184" s="609" t="str">
        <f t="shared" si="64"/>
        <v>-</v>
      </c>
      <c r="Y184" s="609" t="str">
        <f t="shared" si="65"/>
        <v>-</v>
      </c>
      <c r="AD184" s="615">
        <f t="shared" si="58"/>
        <v>46128.790972222225</v>
      </c>
      <c r="AE184" s="73">
        <f t="shared" si="59"/>
        <v>21.978000000000002</v>
      </c>
      <c r="AF184" s="608">
        <f t="shared" si="66"/>
        <v>18</v>
      </c>
      <c r="AG184" s="609" t="str">
        <f t="shared" si="67"/>
        <v>-</v>
      </c>
      <c r="AH184" s="609">
        <f t="shared" si="68"/>
        <v>21.978000000000002</v>
      </c>
      <c r="AI184" s="609" t="str">
        <f t="shared" si="69"/>
        <v>-</v>
      </c>
      <c r="AJ184" s="609" t="str">
        <f t="shared" si="70"/>
        <v>-</v>
      </c>
      <c r="AM184" s="446">
        <v>46128.792361111111</v>
      </c>
      <c r="AN184" s="447">
        <v>1</v>
      </c>
      <c r="AO184" s="447">
        <v>10</v>
      </c>
      <c r="AP184" s="447" t="s">
        <v>446</v>
      </c>
      <c r="AQ184" s="447">
        <v>449.30444799999998</v>
      </c>
      <c r="AR184" s="447">
        <v>132802</v>
      </c>
      <c r="AS184" s="447">
        <v>110122</v>
      </c>
      <c r="AT184" s="447">
        <v>21.963999999999999</v>
      </c>
      <c r="AV184" s="448">
        <v>46128.792361111111</v>
      </c>
      <c r="AW184" s="449">
        <v>1</v>
      </c>
      <c r="AX184" s="450">
        <v>10</v>
      </c>
      <c r="AY184" s="450" t="s">
        <v>446</v>
      </c>
      <c r="AZ184" s="451">
        <v>451</v>
      </c>
      <c r="BB184" s="74" t="str">
        <f t="shared" si="50"/>
        <v>--</v>
      </c>
      <c r="BC184" s="11">
        <f t="shared" si="51"/>
        <v>449.30444799999998</v>
      </c>
      <c r="BF184" s="324"/>
      <c r="BH184" s="74" t="str">
        <f t="shared" si="52"/>
        <v>--</v>
      </c>
      <c r="BI184" s="313">
        <f t="shared" si="53"/>
        <v>451</v>
      </c>
      <c r="BL184" s="313"/>
      <c r="BQ184" s="11"/>
      <c r="BR184" s="11"/>
      <c r="BS184" s="11"/>
      <c r="BT184" s="11"/>
      <c r="CA184" s="314"/>
      <c r="CB184" s="311"/>
      <c r="CC184" s="312"/>
      <c r="CD184" s="11"/>
      <c r="CE184" s="11"/>
    </row>
    <row r="185" spans="2:83" x14ac:dyDescent="0.25">
      <c r="B185" s="88"/>
      <c r="C185" s="294"/>
      <c r="O185" s="89"/>
      <c r="P185" s="55"/>
      <c r="Q185" s="87"/>
      <c r="R185" s="78" t="s">
        <v>14</v>
      </c>
      <c r="S185" s="87"/>
      <c r="T185" s="78" t="s">
        <v>45</v>
      </c>
      <c r="U185" s="608" t="str">
        <f t="shared" si="61"/>
        <v>-</v>
      </c>
      <c r="V185" s="609" t="str">
        <f t="shared" si="62"/>
        <v>-</v>
      </c>
      <c r="W185" s="609" t="str">
        <f t="shared" si="63"/>
        <v>-</v>
      </c>
      <c r="X185" s="609" t="str">
        <f t="shared" si="64"/>
        <v>-</v>
      </c>
      <c r="Y185" s="609" t="str">
        <f t="shared" si="65"/>
        <v>-</v>
      </c>
      <c r="AD185" s="615">
        <f t="shared" si="58"/>
        <v>46128.791666666664</v>
      </c>
      <c r="AE185" s="73">
        <f t="shared" si="59"/>
        <v>21.974</v>
      </c>
      <c r="AF185" s="608">
        <f t="shared" si="66"/>
        <v>19</v>
      </c>
      <c r="AG185" s="609" t="str">
        <f t="shared" si="67"/>
        <v>-</v>
      </c>
      <c r="AH185" s="609" t="str">
        <f t="shared" si="68"/>
        <v>-</v>
      </c>
      <c r="AI185" s="609">
        <f t="shared" si="69"/>
        <v>21.974</v>
      </c>
      <c r="AJ185" s="609" t="str">
        <f t="shared" si="70"/>
        <v>-</v>
      </c>
      <c r="AM185" s="446">
        <v>46128.793055555558</v>
      </c>
      <c r="AN185" s="447">
        <v>1</v>
      </c>
      <c r="AO185" s="447">
        <v>10</v>
      </c>
      <c r="AP185" s="447">
        <v>0</v>
      </c>
      <c r="AQ185" s="447">
        <v>449.47188199999999</v>
      </c>
      <c r="AR185" s="447">
        <v>132824</v>
      </c>
      <c r="AS185" s="447">
        <v>110140</v>
      </c>
      <c r="AT185" s="447">
        <v>21.954000000000001</v>
      </c>
      <c r="AV185" s="448">
        <v>46128.793055555558</v>
      </c>
      <c r="AW185" s="449">
        <v>1</v>
      </c>
      <c r="AX185" s="450">
        <v>10</v>
      </c>
      <c r="AY185" s="450">
        <v>0</v>
      </c>
      <c r="AZ185" s="451">
        <v>451</v>
      </c>
      <c r="BB185" s="74">
        <f t="shared" si="50"/>
        <v>100</v>
      </c>
      <c r="BC185" s="11">
        <f t="shared" si="51"/>
        <v>449.47188199999999</v>
      </c>
      <c r="BF185" s="324"/>
      <c r="BH185" s="74">
        <f t="shared" si="52"/>
        <v>100</v>
      </c>
      <c r="BI185" s="313">
        <f t="shared" si="53"/>
        <v>451</v>
      </c>
      <c r="BL185" s="313"/>
      <c r="BQ185" s="11"/>
      <c r="BR185" s="11"/>
      <c r="BS185" s="11"/>
      <c r="BT185" s="11"/>
      <c r="CA185" s="314"/>
      <c r="CB185" s="311"/>
      <c r="CC185" s="312"/>
      <c r="CD185" s="11"/>
      <c r="CE185" s="11"/>
    </row>
    <row r="186" spans="2:83" x14ac:dyDescent="0.25">
      <c r="B186" s="88"/>
      <c r="C186" s="294"/>
      <c r="O186" s="89"/>
      <c r="P186" s="55"/>
      <c r="Q186" s="87"/>
      <c r="R186" s="78" t="s">
        <v>14</v>
      </c>
      <c r="S186" s="87"/>
      <c r="T186" s="78" t="s">
        <v>45</v>
      </c>
      <c r="U186" s="608" t="str">
        <f t="shared" si="61"/>
        <v>-</v>
      </c>
      <c r="V186" s="609" t="str">
        <f t="shared" si="62"/>
        <v>-</v>
      </c>
      <c r="W186" s="609" t="str">
        <f t="shared" si="63"/>
        <v>-</v>
      </c>
      <c r="X186" s="609" t="str">
        <f t="shared" si="64"/>
        <v>-</v>
      </c>
      <c r="Y186" s="609" t="str">
        <f t="shared" si="65"/>
        <v>-</v>
      </c>
      <c r="AD186" s="615">
        <f t="shared" si="58"/>
        <v>46128.791666666664</v>
      </c>
      <c r="AE186" s="73">
        <f t="shared" si="59"/>
        <v>21.97</v>
      </c>
      <c r="AF186" s="608">
        <f t="shared" si="66"/>
        <v>19</v>
      </c>
      <c r="AG186" s="609" t="str">
        <f t="shared" si="67"/>
        <v>-</v>
      </c>
      <c r="AH186" s="609" t="str">
        <f t="shared" si="68"/>
        <v>-</v>
      </c>
      <c r="AI186" s="609">
        <f t="shared" si="69"/>
        <v>21.97</v>
      </c>
      <c r="AJ186" s="609" t="str">
        <f t="shared" si="70"/>
        <v>-</v>
      </c>
      <c r="AM186" s="446">
        <v>46128.793749999997</v>
      </c>
      <c r="AN186" s="447">
        <v>1</v>
      </c>
      <c r="AO186" s="447">
        <v>10</v>
      </c>
      <c r="AP186" s="447">
        <v>1</v>
      </c>
      <c r="AQ186" s="447">
        <v>448.41186599999997</v>
      </c>
      <c r="AR186" s="447">
        <v>131580</v>
      </c>
      <c r="AS186" s="447">
        <v>111200</v>
      </c>
      <c r="AT186" s="447">
        <v>21.946999999999999</v>
      </c>
      <c r="AV186" s="448">
        <v>46128.793749999997</v>
      </c>
      <c r="AW186" s="449">
        <v>1</v>
      </c>
      <c r="AX186" s="450">
        <v>10</v>
      </c>
      <c r="AY186" s="450">
        <v>1</v>
      </c>
      <c r="AZ186" s="451">
        <v>451</v>
      </c>
      <c r="BB186" s="74">
        <f t="shared" si="50"/>
        <v>101</v>
      </c>
      <c r="BC186" s="11">
        <f t="shared" si="51"/>
        <v>448.41186599999997</v>
      </c>
      <c r="BF186" s="324"/>
      <c r="BH186" s="74">
        <f t="shared" si="52"/>
        <v>101</v>
      </c>
      <c r="BI186" s="313">
        <f t="shared" si="53"/>
        <v>451</v>
      </c>
      <c r="BL186" s="313"/>
      <c r="BQ186" s="11"/>
      <c r="BR186" s="11"/>
      <c r="BS186" s="11"/>
      <c r="BT186" s="11"/>
      <c r="CA186" s="314"/>
      <c r="CB186" s="311"/>
      <c r="CC186" s="312"/>
      <c r="CD186" s="11"/>
      <c r="CE186" s="11"/>
    </row>
    <row r="187" spans="2:83" x14ac:dyDescent="0.25">
      <c r="B187" s="88"/>
      <c r="C187" s="294"/>
      <c r="O187" s="89"/>
      <c r="P187" s="55"/>
      <c r="Q187" s="87"/>
      <c r="R187" s="78" t="s">
        <v>14</v>
      </c>
      <c r="S187" s="87"/>
      <c r="T187" s="78" t="s">
        <v>45</v>
      </c>
      <c r="U187" s="608" t="str">
        <f t="shared" si="61"/>
        <v>-</v>
      </c>
      <c r="V187" s="609" t="str">
        <f t="shared" si="62"/>
        <v>-</v>
      </c>
      <c r="W187" s="609" t="str">
        <f t="shared" si="63"/>
        <v>-</v>
      </c>
      <c r="X187" s="609" t="str">
        <f t="shared" si="64"/>
        <v>-</v>
      </c>
      <c r="Y187" s="609" t="str">
        <f t="shared" si="65"/>
        <v>-</v>
      </c>
      <c r="AD187" s="615">
        <f t="shared" si="58"/>
        <v>46128.792361111111</v>
      </c>
      <c r="AE187" s="73">
        <f t="shared" si="59"/>
        <v>21.963999999999999</v>
      </c>
      <c r="AF187" s="608">
        <f t="shared" si="66"/>
        <v>19</v>
      </c>
      <c r="AG187" s="609" t="str">
        <f t="shared" si="67"/>
        <v>-</v>
      </c>
      <c r="AH187" s="609" t="str">
        <f t="shared" si="68"/>
        <v>-</v>
      </c>
      <c r="AI187" s="609">
        <f t="shared" si="69"/>
        <v>21.963999999999999</v>
      </c>
      <c r="AJ187" s="609" t="str">
        <f t="shared" si="70"/>
        <v>-</v>
      </c>
      <c r="AM187" s="446">
        <v>46128.793749999997</v>
      </c>
      <c r="AN187" s="447">
        <v>1</v>
      </c>
      <c r="AO187" s="447">
        <v>10</v>
      </c>
      <c r="AP187" s="447">
        <v>2</v>
      </c>
      <c r="AQ187" s="447">
        <v>448.56506000000002</v>
      </c>
      <c r="AR187" s="447">
        <v>132839</v>
      </c>
      <c r="AS187" s="447">
        <v>110152</v>
      </c>
      <c r="AT187" s="447">
        <v>21.940999999999999</v>
      </c>
      <c r="AV187" s="448">
        <v>46128.793749999997</v>
      </c>
      <c r="AW187" s="449">
        <v>1</v>
      </c>
      <c r="AX187" s="450">
        <v>10</v>
      </c>
      <c r="AY187" s="450">
        <v>2</v>
      </c>
      <c r="AZ187" s="451">
        <v>451</v>
      </c>
      <c r="BB187" s="74">
        <f t="shared" si="50"/>
        <v>102</v>
      </c>
      <c r="BC187" s="11">
        <f t="shared" si="51"/>
        <v>448.56506000000002</v>
      </c>
      <c r="BF187" s="324"/>
      <c r="BH187" s="74">
        <f t="shared" si="52"/>
        <v>102</v>
      </c>
      <c r="BI187" s="313">
        <f t="shared" si="53"/>
        <v>451</v>
      </c>
      <c r="BL187" s="313"/>
      <c r="BQ187" s="11"/>
      <c r="BR187" s="11"/>
      <c r="BS187" s="11"/>
      <c r="BT187" s="11"/>
      <c r="CA187" s="314"/>
      <c r="CB187" s="311"/>
      <c r="CC187" s="312"/>
      <c r="CD187" s="11"/>
      <c r="CE187" s="11"/>
    </row>
    <row r="188" spans="2:83" x14ac:dyDescent="0.25">
      <c r="B188" s="88"/>
      <c r="C188" s="294"/>
      <c r="O188" s="89"/>
      <c r="P188" s="55"/>
      <c r="Q188" s="87"/>
      <c r="R188" s="78" t="s">
        <v>14</v>
      </c>
      <c r="S188" s="87"/>
      <c r="T188" s="78" t="s">
        <v>45</v>
      </c>
      <c r="U188" s="608" t="str">
        <f t="shared" si="61"/>
        <v>-</v>
      </c>
      <c r="V188" s="609" t="str">
        <f t="shared" si="62"/>
        <v>-</v>
      </c>
      <c r="W188" s="609" t="str">
        <f t="shared" si="63"/>
        <v>-</v>
      </c>
      <c r="X188" s="609" t="str">
        <f t="shared" si="64"/>
        <v>-</v>
      </c>
      <c r="Y188" s="609" t="str">
        <f t="shared" si="65"/>
        <v>-</v>
      </c>
      <c r="AD188" s="615">
        <f t="shared" si="58"/>
        <v>46128.793055555558</v>
      </c>
      <c r="AE188" s="73">
        <f t="shared" si="59"/>
        <v>21.954000000000001</v>
      </c>
      <c r="AF188" s="608">
        <f t="shared" si="66"/>
        <v>19</v>
      </c>
      <c r="AG188" s="609" t="str">
        <f t="shared" si="67"/>
        <v>-</v>
      </c>
      <c r="AH188" s="609" t="str">
        <f t="shared" si="68"/>
        <v>-</v>
      </c>
      <c r="AI188" s="609">
        <f t="shared" si="69"/>
        <v>21.954000000000001</v>
      </c>
      <c r="AJ188" s="609" t="str">
        <f t="shared" si="70"/>
        <v>-</v>
      </c>
      <c r="AM188" s="446">
        <v>46128.794444444444</v>
      </c>
      <c r="AN188" s="447">
        <v>1</v>
      </c>
      <c r="AO188" s="447">
        <v>10</v>
      </c>
      <c r="AP188" s="447">
        <v>3</v>
      </c>
      <c r="AQ188" s="447">
        <v>448.63645100000002</v>
      </c>
      <c r="AR188" s="447">
        <v>131579</v>
      </c>
      <c r="AS188" s="447">
        <v>111200</v>
      </c>
      <c r="AT188" s="447">
        <v>21.936</v>
      </c>
      <c r="AV188" s="448">
        <v>46128.794444444444</v>
      </c>
      <c r="AW188" s="449">
        <v>1</v>
      </c>
      <c r="AX188" s="450">
        <v>10</v>
      </c>
      <c r="AY188" s="450">
        <v>3</v>
      </c>
      <c r="AZ188" s="451">
        <v>450</v>
      </c>
      <c r="BB188" s="74">
        <f t="shared" si="50"/>
        <v>103</v>
      </c>
      <c r="BC188" s="11">
        <f t="shared" si="51"/>
        <v>448.63645100000002</v>
      </c>
      <c r="BF188" s="324"/>
      <c r="BH188" s="74">
        <f t="shared" si="52"/>
        <v>103</v>
      </c>
      <c r="BI188" s="313">
        <f t="shared" si="53"/>
        <v>450</v>
      </c>
      <c r="BL188" s="313"/>
      <c r="BQ188" s="11"/>
      <c r="BR188" s="11"/>
      <c r="BS188" s="11"/>
      <c r="BT188" s="11"/>
      <c r="CA188" s="314"/>
      <c r="CB188" s="311"/>
      <c r="CC188" s="312"/>
      <c r="CD188" s="11"/>
      <c r="CE188" s="11"/>
    </row>
    <row r="189" spans="2:83" x14ac:dyDescent="0.25">
      <c r="B189" s="88"/>
      <c r="C189" s="294"/>
      <c r="O189" s="89"/>
      <c r="P189" s="55"/>
      <c r="Q189" s="87"/>
      <c r="R189" s="78" t="s">
        <v>14</v>
      </c>
      <c r="S189" s="87"/>
      <c r="T189" s="78" t="s">
        <v>45</v>
      </c>
      <c r="U189" s="608" t="str">
        <f t="shared" si="61"/>
        <v>-</v>
      </c>
      <c r="V189" s="609" t="str">
        <f t="shared" si="62"/>
        <v>-</v>
      </c>
      <c r="W189" s="609" t="str">
        <f t="shared" si="63"/>
        <v>-</v>
      </c>
      <c r="X189" s="609" t="str">
        <f t="shared" si="64"/>
        <v>-</v>
      </c>
      <c r="Y189" s="609" t="str">
        <f t="shared" si="65"/>
        <v>-</v>
      </c>
      <c r="AD189" s="615">
        <f t="shared" si="58"/>
        <v>46128.793749999997</v>
      </c>
      <c r="AE189" s="73">
        <f t="shared" si="59"/>
        <v>21.946999999999999</v>
      </c>
      <c r="AF189" s="608">
        <f t="shared" si="66"/>
        <v>19</v>
      </c>
      <c r="AG189" s="609" t="str">
        <f t="shared" si="67"/>
        <v>-</v>
      </c>
      <c r="AH189" s="609" t="str">
        <f t="shared" si="68"/>
        <v>-</v>
      </c>
      <c r="AI189" s="609">
        <f t="shared" si="69"/>
        <v>21.946999999999999</v>
      </c>
      <c r="AJ189" s="609" t="str">
        <f t="shared" si="70"/>
        <v>-</v>
      </c>
      <c r="AM189" s="446">
        <v>46128.794444444444</v>
      </c>
      <c r="AN189" s="447">
        <v>1</v>
      </c>
      <c r="AO189" s="447">
        <v>10</v>
      </c>
      <c r="AP189" s="447">
        <v>4</v>
      </c>
      <c r="AQ189" s="447">
        <v>448.69455299999998</v>
      </c>
      <c r="AR189" s="447">
        <v>132828</v>
      </c>
      <c r="AS189" s="447">
        <v>110143</v>
      </c>
      <c r="AT189" s="447">
        <v>21.931000000000001</v>
      </c>
      <c r="AV189" s="448">
        <v>46128.794444444444</v>
      </c>
      <c r="AW189" s="449">
        <v>1</v>
      </c>
      <c r="AX189" s="450">
        <v>10</v>
      </c>
      <c r="AY189" s="450">
        <v>4</v>
      </c>
      <c r="AZ189" s="451">
        <v>450</v>
      </c>
      <c r="BB189" s="74">
        <f t="shared" si="50"/>
        <v>104</v>
      </c>
      <c r="BC189" s="11">
        <f t="shared" si="51"/>
        <v>448.69455299999998</v>
      </c>
      <c r="BF189" s="324"/>
      <c r="BH189" s="74">
        <f t="shared" si="52"/>
        <v>104</v>
      </c>
      <c r="BI189" s="313">
        <f t="shared" si="53"/>
        <v>450</v>
      </c>
      <c r="BL189" s="313"/>
      <c r="BQ189" s="11"/>
      <c r="BR189" s="11"/>
      <c r="BS189" s="11"/>
      <c r="BT189" s="11"/>
      <c r="CA189" s="314"/>
      <c r="CB189" s="311"/>
      <c r="CC189" s="312"/>
      <c r="CD189" s="11"/>
      <c r="CE189" s="11"/>
    </row>
    <row r="190" spans="2:83" x14ac:dyDescent="0.25">
      <c r="B190" s="88"/>
      <c r="C190" s="294"/>
      <c r="O190" s="89"/>
      <c r="P190" s="55"/>
      <c r="Q190" s="87"/>
      <c r="R190" s="78" t="s">
        <v>14</v>
      </c>
      <c r="S190" s="87"/>
      <c r="T190" s="78" t="s">
        <v>45</v>
      </c>
      <c r="U190" s="608" t="str">
        <f t="shared" si="61"/>
        <v>-</v>
      </c>
      <c r="V190" s="609" t="str">
        <f t="shared" si="62"/>
        <v>-</v>
      </c>
      <c r="W190" s="609" t="str">
        <f t="shared" si="63"/>
        <v>-</v>
      </c>
      <c r="X190" s="609" t="str">
        <f t="shared" si="64"/>
        <v>-</v>
      </c>
      <c r="Y190" s="609" t="str">
        <f t="shared" si="65"/>
        <v>-</v>
      </c>
      <c r="AD190" s="615">
        <f t="shared" si="58"/>
        <v>46128.793749999997</v>
      </c>
      <c r="AE190" s="73">
        <f t="shared" si="59"/>
        <v>21.940999999999999</v>
      </c>
      <c r="AF190" s="608">
        <f t="shared" si="66"/>
        <v>19</v>
      </c>
      <c r="AG190" s="609" t="str">
        <f t="shared" si="67"/>
        <v>-</v>
      </c>
      <c r="AH190" s="609" t="str">
        <f t="shared" si="68"/>
        <v>-</v>
      </c>
      <c r="AI190" s="609">
        <f t="shared" si="69"/>
        <v>21.940999999999999</v>
      </c>
      <c r="AJ190" s="609" t="str">
        <f t="shared" si="70"/>
        <v>-</v>
      </c>
      <c r="AM190" s="446">
        <v>46128.795138888891</v>
      </c>
      <c r="AN190" s="447">
        <v>1</v>
      </c>
      <c r="AO190" s="447">
        <v>10</v>
      </c>
      <c r="AP190" s="447">
        <v>5</v>
      </c>
      <c r="AQ190" s="447">
        <v>448.26107500000001</v>
      </c>
      <c r="AR190" s="447">
        <v>131569</v>
      </c>
      <c r="AS190" s="447">
        <v>111190</v>
      </c>
      <c r="AT190" s="447">
        <v>21.928000000000001</v>
      </c>
      <c r="AV190" s="448">
        <v>46128.795138888891</v>
      </c>
      <c r="AW190" s="449">
        <v>1</v>
      </c>
      <c r="AX190" s="450">
        <v>10</v>
      </c>
      <c r="AY190" s="450">
        <v>5</v>
      </c>
      <c r="AZ190" s="451">
        <v>449</v>
      </c>
      <c r="BB190" s="74">
        <f t="shared" si="50"/>
        <v>105</v>
      </c>
      <c r="BC190" s="11">
        <f t="shared" si="51"/>
        <v>448.26107500000001</v>
      </c>
      <c r="BF190" s="324"/>
      <c r="BH190" s="74">
        <f t="shared" si="52"/>
        <v>105</v>
      </c>
      <c r="BI190" s="313">
        <f t="shared" si="53"/>
        <v>449</v>
      </c>
      <c r="BL190" s="313"/>
      <c r="BQ190" s="11"/>
      <c r="BR190" s="11"/>
      <c r="BS190" s="11"/>
      <c r="BT190" s="11"/>
      <c r="CA190" s="314"/>
      <c r="CB190" s="311"/>
      <c r="CC190" s="312"/>
      <c r="CD190" s="11"/>
      <c r="CE190" s="11"/>
    </row>
    <row r="191" spans="2:83" x14ac:dyDescent="0.25">
      <c r="B191" s="88"/>
      <c r="C191" s="294"/>
      <c r="O191" s="89"/>
      <c r="P191" s="55"/>
      <c r="Q191" s="87"/>
      <c r="R191" s="78" t="s">
        <v>14</v>
      </c>
      <c r="S191" s="87"/>
      <c r="T191" s="78" t="s">
        <v>45</v>
      </c>
      <c r="U191" s="608" t="str">
        <f t="shared" si="61"/>
        <v>-</v>
      </c>
      <c r="V191" s="609" t="str">
        <f t="shared" si="62"/>
        <v>-</v>
      </c>
      <c r="W191" s="609" t="str">
        <f t="shared" si="63"/>
        <v>-</v>
      </c>
      <c r="X191" s="609" t="str">
        <f t="shared" si="64"/>
        <v>-</v>
      </c>
      <c r="Y191" s="609" t="str">
        <f t="shared" si="65"/>
        <v>-</v>
      </c>
      <c r="AD191" s="615">
        <f t="shared" si="58"/>
        <v>46128.794444444444</v>
      </c>
      <c r="AE191" s="73">
        <f t="shared" si="59"/>
        <v>21.936</v>
      </c>
      <c r="AF191" s="608">
        <f t="shared" si="66"/>
        <v>19</v>
      </c>
      <c r="AG191" s="609" t="str">
        <f t="shared" si="67"/>
        <v>-</v>
      </c>
      <c r="AH191" s="609" t="str">
        <f t="shared" si="68"/>
        <v>-</v>
      </c>
      <c r="AI191" s="609">
        <f t="shared" si="69"/>
        <v>21.936</v>
      </c>
      <c r="AJ191" s="609" t="str">
        <f t="shared" si="70"/>
        <v>-</v>
      </c>
      <c r="AM191" s="446">
        <v>46128.795138888891</v>
      </c>
      <c r="AN191" s="447">
        <v>1</v>
      </c>
      <c r="AO191" s="447">
        <v>10</v>
      </c>
      <c r="AP191" s="447">
        <v>6</v>
      </c>
      <c r="AQ191" s="447">
        <v>448.16793000000001</v>
      </c>
      <c r="AR191" s="447">
        <v>132810</v>
      </c>
      <c r="AS191" s="447">
        <v>110129</v>
      </c>
      <c r="AT191" s="447">
        <v>21.928000000000001</v>
      </c>
      <c r="AV191" s="448">
        <v>46128.795138888891</v>
      </c>
      <c r="AW191" s="449">
        <v>1</v>
      </c>
      <c r="AX191" s="450">
        <v>10</v>
      </c>
      <c r="AY191" s="450">
        <v>6</v>
      </c>
      <c r="AZ191" s="451">
        <v>450</v>
      </c>
      <c r="BB191" s="74">
        <f t="shared" si="50"/>
        <v>106</v>
      </c>
      <c r="BC191" s="11">
        <f t="shared" si="51"/>
        <v>448.16793000000001</v>
      </c>
      <c r="BF191" s="324"/>
      <c r="BH191" s="74">
        <f t="shared" si="52"/>
        <v>106</v>
      </c>
      <c r="BI191" s="313">
        <f t="shared" si="53"/>
        <v>450</v>
      </c>
      <c r="BL191" s="313"/>
      <c r="BQ191" s="11"/>
      <c r="BR191" s="11"/>
      <c r="BS191" s="11"/>
      <c r="BT191" s="11"/>
      <c r="CA191" s="314"/>
      <c r="CB191" s="311"/>
      <c r="CC191" s="312"/>
      <c r="CD191" s="11"/>
      <c r="CE191" s="11"/>
    </row>
    <row r="192" spans="2:83" x14ac:dyDescent="0.25">
      <c r="B192" s="88"/>
      <c r="C192" s="294"/>
      <c r="O192" s="89"/>
      <c r="P192" s="55"/>
      <c r="Q192" s="87"/>
      <c r="R192" s="78" t="s">
        <v>14</v>
      </c>
      <c r="S192" s="87"/>
      <c r="T192" s="78" t="s">
        <v>45</v>
      </c>
      <c r="U192" s="608" t="str">
        <f t="shared" si="61"/>
        <v>-</v>
      </c>
      <c r="V192" s="609" t="str">
        <f t="shared" si="62"/>
        <v>-</v>
      </c>
      <c r="W192" s="609" t="str">
        <f t="shared" si="63"/>
        <v>-</v>
      </c>
      <c r="X192" s="609" t="str">
        <f t="shared" si="64"/>
        <v>-</v>
      </c>
      <c r="Y192" s="609" t="str">
        <f t="shared" si="65"/>
        <v>-</v>
      </c>
      <c r="AD192" s="615">
        <f t="shared" si="58"/>
        <v>46128.794444444444</v>
      </c>
      <c r="AE192" s="73">
        <f t="shared" si="59"/>
        <v>21.931000000000001</v>
      </c>
      <c r="AF192" s="608">
        <f t="shared" si="66"/>
        <v>19</v>
      </c>
      <c r="AG192" s="609" t="str">
        <f t="shared" si="67"/>
        <v>-</v>
      </c>
      <c r="AH192" s="609" t="str">
        <f t="shared" si="68"/>
        <v>-</v>
      </c>
      <c r="AI192" s="609">
        <f t="shared" si="69"/>
        <v>21.931000000000001</v>
      </c>
      <c r="AJ192" s="609" t="str">
        <f t="shared" si="70"/>
        <v>-</v>
      </c>
      <c r="AM192" s="446">
        <v>46128.79583333333</v>
      </c>
      <c r="AN192" s="447">
        <v>1</v>
      </c>
      <c r="AO192" s="447">
        <v>10</v>
      </c>
      <c r="AP192" s="447">
        <v>7</v>
      </c>
      <c r="AQ192" s="447">
        <v>448.59047800000002</v>
      </c>
      <c r="AR192" s="447">
        <v>131540</v>
      </c>
      <c r="AS192" s="447">
        <v>111168</v>
      </c>
      <c r="AT192" s="447">
        <v>21.928000000000001</v>
      </c>
      <c r="AV192" s="448">
        <v>46128.79583333333</v>
      </c>
      <c r="AW192" s="449">
        <v>1</v>
      </c>
      <c r="AX192" s="450">
        <v>10</v>
      </c>
      <c r="AY192" s="450">
        <v>7</v>
      </c>
      <c r="AZ192" s="451">
        <v>449</v>
      </c>
      <c r="BB192" s="74">
        <f t="shared" si="50"/>
        <v>107</v>
      </c>
      <c r="BC192" s="11">
        <f t="shared" si="51"/>
        <v>448.59047800000002</v>
      </c>
      <c r="BF192" s="324"/>
      <c r="BH192" s="74">
        <f t="shared" si="52"/>
        <v>107</v>
      </c>
      <c r="BI192" s="313">
        <f t="shared" si="53"/>
        <v>449</v>
      </c>
      <c r="BL192" s="313"/>
      <c r="BQ192" s="11"/>
      <c r="BR192" s="11"/>
      <c r="BS192" s="11"/>
      <c r="BT192" s="11"/>
      <c r="CA192" s="314"/>
      <c r="CB192" s="311"/>
      <c r="CC192" s="312"/>
      <c r="CD192" s="11"/>
      <c r="CE192" s="11"/>
    </row>
    <row r="193" spans="2:83" x14ac:dyDescent="0.25">
      <c r="B193" s="88"/>
      <c r="C193" s="294"/>
      <c r="O193" s="89"/>
      <c r="P193" s="55"/>
      <c r="Q193" s="87"/>
      <c r="R193" s="78" t="s">
        <v>14</v>
      </c>
      <c r="S193" s="87"/>
      <c r="T193" s="78" t="s">
        <v>45</v>
      </c>
      <c r="U193" s="608" t="str">
        <f t="shared" si="61"/>
        <v>-</v>
      </c>
      <c r="V193" s="609" t="str">
        <f t="shared" si="62"/>
        <v>-</v>
      </c>
      <c r="W193" s="609" t="str">
        <f t="shared" si="63"/>
        <v>-</v>
      </c>
      <c r="X193" s="609" t="str">
        <f t="shared" si="64"/>
        <v>-</v>
      </c>
      <c r="Y193" s="609" t="str">
        <f t="shared" si="65"/>
        <v>-</v>
      </c>
      <c r="AD193" s="615">
        <f t="shared" si="58"/>
        <v>46128.795138888891</v>
      </c>
      <c r="AE193" s="73">
        <f t="shared" si="59"/>
        <v>21.928000000000001</v>
      </c>
      <c r="AF193" s="608">
        <f t="shared" si="66"/>
        <v>19</v>
      </c>
      <c r="AG193" s="609" t="str">
        <f t="shared" si="67"/>
        <v>-</v>
      </c>
      <c r="AH193" s="609" t="str">
        <f t="shared" si="68"/>
        <v>-</v>
      </c>
      <c r="AI193" s="609">
        <f t="shared" si="69"/>
        <v>21.928000000000001</v>
      </c>
      <c r="AJ193" s="609" t="str">
        <f t="shared" si="70"/>
        <v>-</v>
      </c>
      <c r="AM193" s="446">
        <v>46128.796527777777</v>
      </c>
      <c r="AN193" s="447">
        <v>1</v>
      </c>
      <c r="AO193" s="447">
        <v>10</v>
      </c>
      <c r="AP193" s="447">
        <v>8</v>
      </c>
      <c r="AQ193" s="447">
        <v>448.501509</v>
      </c>
      <c r="AR193" s="447">
        <v>132780</v>
      </c>
      <c r="AS193" s="447">
        <v>110105</v>
      </c>
      <c r="AT193" s="447">
        <v>21.93</v>
      </c>
      <c r="AV193" s="448">
        <v>46128.796527777777</v>
      </c>
      <c r="AW193" s="449">
        <v>1</v>
      </c>
      <c r="AX193" s="450">
        <v>10</v>
      </c>
      <c r="AY193" s="450">
        <v>8</v>
      </c>
      <c r="AZ193" s="451">
        <v>449</v>
      </c>
      <c r="BB193" s="74">
        <f t="shared" si="50"/>
        <v>108</v>
      </c>
      <c r="BC193" s="11">
        <f t="shared" si="51"/>
        <v>448.501509</v>
      </c>
      <c r="BF193" s="324"/>
      <c r="BH193" s="74">
        <f t="shared" si="52"/>
        <v>108</v>
      </c>
      <c r="BI193" s="313">
        <f t="shared" si="53"/>
        <v>449</v>
      </c>
      <c r="BL193" s="313"/>
      <c r="BQ193" s="11"/>
      <c r="BR193" s="11"/>
      <c r="BS193" s="11"/>
      <c r="BT193" s="11"/>
      <c r="CA193" s="314"/>
      <c r="CB193" s="311"/>
      <c r="CC193" s="312"/>
      <c r="CD193" s="11"/>
      <c r="CE193" s="11"/>
    </row>
    <row r="194" spans="2:83" x14ac:dyDescent="0.25">
      <c r="B194" s="88"/>
      <c r="C194" s="294"/>
      <c r="O194" s="89"/>
      <c r="P194" s="55"/>
      <c r="Q194" s="87"/>
      <c r="R194" s="78" t="s">
        <v>14</v>
      </c>
      <c r="S194" s="87"/>
      <c r="T194" s="78" t="s">
        <v>45</v>
      </c>
      <c r="U194" s="608" t="str">
        <f t="shared" si="61"/>
        <v>-</v>
      </c>
      <c r="V194" s="609" t="str">
        <f t="shared" si="62"/>
        <v>-</v>
      </c>
      <c r="W194" s="609" t="str">
        <f t="shared" si="63"/>
        <v>-</v>
      </c>
      <c r="X194" s="609" t="str">
        <f t="shared" si="64"/>
        <v>-</v>
      </c>
      <c r="Y194" s="609" t="str">
        <f t="shared" si="65"/>
        <v>-</v>
      </c>
      <c r="AD194" s="615">
        <f t="shared" si="58"/>
        <v>46128.795138888891</v>
      </c>
      <c r="AE194" s="73">
        <f t="shared" si="59"/>
        <v>21.928000000000001</v>
      </c>
      <c r="AF194" s="608">
        <f t="shared" si="66"/>
        <v>19</v>
      </c>
      <c r="AG194" s="609" t="str">
        <f t="shared" si="67"/>
        <v>-</v>
      </c>
      <c r="AH194" s="609" t="str">
        <f t="shared" si="68"/>
        <v>-</v>
      </c>
      <c r="AI194" s="609">
        <f t="shared" si="69"/>
        <v>21.928000000000001</v>
      </c>
      <c r="AJ194" s="609" t="str">
        <f t="shared" si="70"/>
        <v>-</v>
      </c>
      <c r="AM194" s="446">
        <v>46128.796527777777</v>
      </c>
      <c r="AN194" s="447">
        <v>1</v>
      </c>
      <c r="AO194" s="447">
        <v>11</v>
      </c>
      <c r="AP194" s="447">
        <v>9</v>
      </c>
      <c r="AQ194" s="447">
        <v>74.568449999999999</v>
      </c>
      <c r="AR194" s="447">
        <v>133551</v>
      </c>
      <c r="AS194" s="447">
        <v>111802</v>
      </c>
      <c r="AT194" s="447">
        <v>21.936</v>
      </c>
      <c r="AV194" s="448">
        <v>46128.796527777777</v>
      </c>
      <c r="AW194" s="449">
        <v>1</v>
      </c>
      <c r="AX194" s="450">
        <v>11</v>
      </c>
      <c r="AY194" s="450">
        <v>9</v>
      </c>
      <c r="AZ194" s="451">
        <v>1</v>
      </c>
      <c r="BB194" s="74">
        <f t="shared" si="50"/>
        <v>119</v>
      </c>
      <c r="BC194" s="11">
        <f t="shared" si="51"/>
        <v>74.568449999999999</v>
      </c>
      <c r="BF194" s="324"/>
      <c r="BH194" s="74">
        <f t="shared" si="52"/>
        <v>119</v>
      </c>
      <c r="BI194" s="313">
        <f t="shared" si="53"/>
        <v>1</v>
      </c>
      <c r="BL194" s="313"/>
      <c r="BQ194" s="11"/>
      <c r="BR194" s="11"/>
      <c r="BS194" s="11"/>
      <c r="BT194" s="11"/>
      <c r="CA194" s="314"/>
      <c r="CB194" s="311"/>
      <c r="CC194" s="312"/>
      <c r="CD194" s="11"/>
      <c r="CE194" s="11"/>
    </row>
    <row r="195" spans="2:83" x14ac:dyDescent="0.25">
      <c r="B195" s="88"/>
      <c r="C195" s="294"/>
      <c r="O195" s="89"/>
      <c r="P195" s="55"/>
      <c r="Q195" s="87"/>
      <c r="R195" s="78" t="s">
        <v>14</v>
      </c>
      <c r="S195" s="87"/>
      <c r="T195" s="78" t="s">
        <v>45</v>
      </c>
      <c r="U195" s="608" t="str">
        <f t="shared" si="61"/>
        <v>-</v>
      </c>
      <c r="V195" s="609" t="str">
        <f t="shared" si="62"/>
        <v>-</v>
      </c>
      <c r="W195" s="609" t="str">
        <f t="shared" si="63"/>
        <v>-</v>
      </c>
      <c r="X195" s="609" t="str">
        <f t="shared" si="64"/>
        <v>-</v>
      </c>
      <c r="Y195" s="609" t="str">
        <f t="shared" si="65"/>
        <v>-</v>
      </c>
      <c r="AD195" s="615">
        <f t="shared" si="58"/>
        <v>46128.79583333333</v>
      </c>
      <c r="AE195" s="73">
        <f t="shared" si="59"/>
        <v>21.928000000000001</v>
      </c>
      <c r="AF195" s="608">
        <f t="shared" si="66"/>
        <v>19</v>
      </c>
      <c r="AG195" s="609" t="str">
        <f t="shared" si="67"/>
        <v>-</v>
      </c>
      <c r="AH195" s="609" t="str">
        <f t="shared" si="68"/>
        <v>-</v>
      </c>
      <c r="AI195" s="609">
        <f t="shared" si="69"/>
        <v>21.928000000000001</v>
      </c>
      <c r="AJ195" s="609" t="str">
        <f t="shared" si="70"/>
        <v>-</v>
      </c>
      <c r="AM195" s="446">
        <v>46128.797222222223</v>
      </c>
      <c r="AN195" s="447">
        <v>1</v>
      </c>
      <c r="AO195" s="447">
        <v>11</v>
      </c>
      <c r="AP195" s="447">
        <v>9</v>
      </c>
      <c r="AQ195" s="447">
        <v>1.5826E-2</v>
      </c>
      <c r="AR195" s="447">
        <v>133526</v>
      </c>
      <c r="AS195" s="447">
        <v>111781</v>
      </c>
      <c r="AT195" s="447">
        <v>21.94</v>
      </c>
      <c r="AV195" s="448">
        <v>46128.797222222223</v>
      </c>
      <c r="AW195" s="449">
        <v>1</v>
      </c>
      <c r="AX195" s="450">
        <v>11</v>
      </c>
      <c r="AY195" s="450">
        <v>9</v>
      </c>
      <c r="AZ195" s="451">
        <v>0</v>
      </c>
      <c r="BB195" s="74">
        <f t="shared" ref="BB195:BB258" si="71">IFERROR((AO195*10)+AP195, "--")</f>
        <v>119</v>
      </c>
      <c r="BC195" s="11">
        <f t="shared" ref="BC195:BC258" si="72">AQ195</f>
        <v>1.5826E-2</v>
      </c>
      <c r="BF195" s="324"/>
      <c r="BH195" s="74">
        <f t="shared" ref="BH195:BH258" si="73">IFERROR((AX195*10)+AY195, "--")</f>
        <v>119</v>
      </c>
      <c r="BI195" s="313">
        <f t="shared" ref="BI195:BI258" si="74">AZ195</f>
        <v>0</v>
      </c>
      <c r="BL195" s="313"/>
      <c r="BQ195" s="11"/>
      <c r="BR195" s="11"/>
      <c r="BS195" s="11"/>
      <c r="BT195" s="11"/>
      <c r="CA195" s="314"/>
      <c r="CB195" s="311"/>
      <c r="CC195" s="312"/>
      <c r="CD195" s="11"/>
      <c r="CE195" s="11"/>
    </row>
    <row r="196" spans="2:83" x14ac:dyDescent="0.25">
      <c r="B196" s="88"/>
      <c r="C196" s="294"/>
      <c r="O196" s="89"/>
      <c r="P196" s="55"/>
      <c r="Q196" s="87"/>
      <c r="R196" s="78" t="s">
        <v>14</v>
      </c>
      <c r="S196" s="87"/>
      <c r="T196" s="78" t="s">
        <v>45</v>
      </c>
      <c r="U196" s="608" t="str">
        <f t="shared" si="61"/>
        <v>-</v>
      </c>
      <c r="V196" s="609" t="str">
        <f t="shared" si="62"/>
        <v>-</v>
      </c>
      <c r="W196" s="609" t="str">
        <f t="shared" si="63"/>
        <v>-</v>
      </c>
      <c r="X196" s="609" t="str">
        <f t="shared" si="64"/>
        <v>-</v>
      </c>
      <c r="Y196" s="609" t="str">
        <f t="shared" si="65"/>
        <v>-</v>
      </c>
      <c r="AD196" s="615">
        <f t="shared" si="58"/>
        <v>46128.796527777777</v>
      </c>
      <c r="AE196" s="73">
        <f t="shared" si="59"/>
        <v>21.93</v>
      </c>
      <c r="AF196" s="608">
        <f t="shared" si="66"/>
        <v>19</v>
      </c>
      <c r="AG196" s="609" t="str">
        <f t="shared" si="67"/>
        <v>-</v>
      </c>
      <c r="AH196" s="609" t="str">
        <f t="shared" si="68"/>
        <v>-</v>
      </c>
      <c r="AI196" s="609">
        <f t="shared" si="69"/>
        <v>21.93</v>
      </c>
      <c r="AJ196" s="609" t="str">
        <f t="shared" si="70"/>
        <v>-</v>
      </c>
      <c r="AM196" s="446">
        <v>46128.797222222223</v>
      </c>
      <c r="AN196" s="447">
        <v>1</v>
      </c>
      <c r="AO196" s="447">
        <v>11</v>
      </c>
      <c r="AP196" s="447">
        <v>9</v>
      </c>
      <c r="AQ196" s="447">
        <v>-3.4436000000000001E-2</v>
      </c>
      <c r="AR196" s="447">
        <v>133525</v>
      </c>
      <c r="AS196" s="447">
        <v>111780</v>
      </c>
      <c r="AT196" s="447">
        <v>21.940999999999999</v>
      </c>
      <c r="AV196" s="448">
        <v>46128.79791666667</v>
      </c>
      <c r="AW196" s="449">
        <v>1</v>
      </c>
      <c r="AX196" s="450">
        <v>11</v>
      </c>
      <c r="AY196" s="450">
        <v>9</v>
      </c>
      <c r="AZ196" s="451">
        <v>0</v>
      </c>
      <c r="BB196" s="74">
        <f t="shared" si="71"/>
        <v>119</v>
      </c>
      <c r="BC196" s="11">
        <f t="shared" si="72"/>
        <v>-3.4436000000000001E-2</v>
      </c>
      <c r="BF196" s="324"/>
      <c r="BH196" s="74">
        <f t="shared" si="73"/>
        <v>119</v>
      </c>
      <c r="BI196" s="313">
        <f t="shared" si="74"/>
        <v>0</v>
      </c>
      <c r="BL196" s="313"/>
      <c r="BQ196" s="11"/>
      <c r="BR196" s="11"/>
      <c r="BS196" s="11"/>
      <c r="BT196" s="11"/>
      <c r="CA196" s="314"/>
      <c r="CB196" s="311"/>
      <c r="CC196" s="312"/>
      <c r="CD196" s="11"/>
      <c r="CE196" s="11"/>
    </row>
    <row r="197" spans="2:83" x14ac:dyDescent="0.25">
      <c r="B197" s="88"/>
      <c r="C197" s="294"/>
      <c r="O197" s="89"/>
      <c r="P197" s="55"/>
      <c r="Q197" s="87"/>
      <c r="R197" s="78" t="s">
        <v>14</v>
      </c>
      <c r="S197" s="87"/>
      <c r="T197" s="78" t="s">
        <v>45</v>
      </c>
      <c r="U197" s="608" t="str">
        <f t="shared" si="61"/>
        <v>-</v>
      </c>
      <c r="V197" s="609" t="str">
        <f t="shared" si="62"/>
        <v>-</v>
      </c>
      <c r="W197" s="609" t="str">
        <f t="shared" si="63"/>
        <v>-</v>
      </c>
      <c r="X197" s="609" t="str">
        <f t="shared" si="64"/>
        <v>-</v>
      </c>
      <c r="Y197" s="609" t="str">
        <f t="shared" si="65"/>
        <v>-</v>
      </c>
      <c r="AD197" s="615">
        <f t="shared" si="58"/>
        <v>46128.796527777777</v>
      </c>
      <c r="AE197" s="73">
        <f t="shared" si="59"/>
        <v>21.936</v>
      </c>
      <c r="AF197" s="608">
        <f t="shared" si="66"/>
        <v>19</v>
      </c>
      <c r="AG197" s="609" t="str">
        <f t="shared" si="67"/>
        <v>-</v>
      </c>
      <c r="AH197" s="609" t="str">
        <f t="shared" si="68"/>
        <v>-</v>
      </c>
      <c r="AI197" s="609">
        <f t="shared" si="69"/>
        <v>21.936</v>
      </c>
      <c r="AJ197" s="609" t="str">
        <f t="shared" si="70"/>
        <v>-</v>
      </c>
      <c r="AM197" s="446">
        <v>46128.79791666667</v>
      </c>
      <c r="AN197" s="447">
        <v>1</v>
      </c>
      <c r="AO197" s="447">
        <v>11</v>
      </c>
      <c r="AP197" s="447">
        <v>9</v>
      </c>
      <c r="AQ197" s="447">
        <v>0.128501</v>
      </c>
      <c r="AR197" s="447">
        <v>133509</v>
      </c>
      <c r="AS197" s="447">
        <v>111766</v>
      </c>
      <c r="AT197" s="447">
        <v>21.943999999999999</v>
      </c>
      <c r="AV197" s="448">
        <v>46128.79791666667</v>
      </c>
      <c r="AW197" s="449">
        <v>1</v>
      </c>
      <c r="AX197" s="450">
        <v>11</v>
      </c>
      <c r="AY197" s="450">
        <v>9</v>
      </c>
      <c r="AZ197" s="451">
        <v>0</v>
      </c>
      <c r="BB197" s="74">
        <f t="shared" si="71"/>
        <v>119</v>
      </c>
      <c r="BC197" s="11">
        <f t="shared" si="72"/>
        <v>0.128501</v>
      </c>
      <c r="BF197" s="324"/>
      <c r="BH197" s="74">
        <f t="shared" si="73"/>
        <v>119</v>
      </c>
      <c r="BI197" s="313">
        <f t="shared" si="74"/>
        <v>0</v>
      </c>
      <c r="BL197" s="313"/>
      <c r="BQ197" s="11"/>
      <c r="BR197" s="11"/>
      <c r="BS197" s="11"/>
      <c r="BT197" s="11"/>
      <c r="CA197" s="314"/>
      <c r="CB197" s="311"/>
      <c r="CC197" s="312"/>
      <c r="CD197" s="11"/>
      <c r="CE197" s="11"/>
    </row>
    <row r="198" spans="2:83" x14ac:dyDescent="0.25">
      <c r="B198" s="88"/>
      <c r="C198" s="294"/>
      <c r="O198" s="89"/>
      <c r="P198" s="55"/>
      <c r="Q198" s="87"/>
      <c r="R198" s="78" t="s">
        <v>14</v>
      </c>
      <c r="S198" s="87"/>
      <c r="T198" s="78" t="s">
        <v>45</v>
      </c>
      <c r="U198" s="608" t="str">
        <f t="shared" si="61"/>
        <v>-</v>
      </c>
      <c r="V198" s="609" t="str">
        <f t="shared" si="62"/>
        <v>-</v>
      </c>
      <c r="W198" s="609" t="str">
        <f t="shared" si="63"/>
        <v>-</v>
      </c>
      <c r="X198" s="609" t="str">
        <f t="shared" si="64"/>
        <v>-</v>
      </c>
      <c r="Y198" s="609" t="str">
        <f t="shared" si="65"/>
        <v>-</v>
      </c>
      <c r="AD198" s="615">
        <f t="shared" ref="AD198:AD261" si="75">IF(AM195="", "-", AM195)</f>
        <v>46128.797222222223</v>
      </c>
      <c r="AE198" s="73">
        <f t="shared" ref="AE198:AE261" si="76">IF(AT195="", "-", AT195)</f>
        <v>21.94</v>
      </c>
      <c r="AF198" s="608">
        <f t="shared" si="66"/>
        <v>19</v>
      </c>
      <c r="AG198" s="609" t="str">
        <f t="shared" si="67"/>
        <v>-</v>
      </c>
      <c r="AH198" s="609" t="str">
        <f t="shared" si="68"/>
        <v>-</v>
      </c>
      <c r="AI198" s="609">
        <f t="shared" si="69"/>
        <v>21.94</v>
      </c>
      <c r="AJ198" s="609" t="str">
        <f t="shared" si="70"/>
        <v>-</v>
      </c>
      <c r="AM198" s="446">
        <v>46128.798611111109</v>
      </c>
      <c r="AN198" s="447">
        <v>1</v>
      </c>
      <c r="AO198" s="447">
        <v>11</v>
      </c>
      <c r="AP198" s="447">
        <v>9</v>
      </c>
      <c r="AQ198" s="447">
        <v>-0.112593</v>
      </c>
      <c r="AR198" s="447">
        <v>133518</v>
      </c>
      <c r="AS198" s="447">
        <v>111773</v>
      </c>
      <c r="AT198" s="447">
        <v>21.946000000000002</v>
      </c>
      <c r="AV198" s="448">
        <v>46128.798611111109</v>
      </c>
      <c r="AW198" s="449">
        <v>1</v>
      </c>
      <c r="AX198" s="450">
        <v>11</v>
      </c>
      <c r="AY198" s="450">
        <v>9</v>
      </c>
      <c r="AZ198" s="451">
        <v>0</v>
      </c>
      <c r="BB198" s="74">
        <f t="shared" si="71"/>
        <v>119</v>
      </c>
      <c r="BC198" s="11">
        <f t="shared" si="72"/>
        <v>-0.112593</v>
      </c>
      <c r="BF198" s="324"/>
      <c r="BH198" s="74">
        <f t="shared" si="73"/>
        <v>119</v>
      </c>
      <c r="BI198" s="313">
        <f t="shared" si="74"/>
        <v>0</v>
      </c>
      <c r="BL198" s="313"/>
      <c r="BQ198" s="11"/>
      <c r="BR198" s="11"/>
      <c r="BS198" s="11"/>
      <c r="BT198" s="11"/>
      <c r="CA198" s="314"/>
      <c r="CB198" s="311"/>
      <c r="CC198" s="312"/>
      <c r="CD198" s="11"/>
      <c r="CE198" s="11"/>
    </row>
    <row r="199" spans="2:83" x14ac:dyDescent="0.25">
      <c r="B199" s="88"/>
      <c r="C199" s="294"/>
      <c r="O199" s="89"/>
      <c r="P199" s="55"/>
      <c r="Q199" s="87"/>
      <c r="R199" s="78" t="s">
        <v>14</v>
      </c>
      <c r="S199" s="87"/>
      <c r="T199" s="78" t="s">
        <v>45</v>
      </c>
      <c r="U199" s="608" t="str">
        <f t="shared" si="61"/>
        <v>-</v>
      </c>
      <c r="V199" s="609" t="str">
        <f t="shared" si="62"/>
        <v>-</v>
      </c>
      <c r="W199" s="609" t="str">
        <f t="shared" si="63"/>
        <v>-</v>
      </c>
      <c r="X199" s="609" t="str">
        <f t="shared" si="64"/>
        <v>-</v>
      </c>
      <c r="Y199" s="609" t="str">
        <f t="shared" si="65"/>
        <v>-</v>
      </c>
      <c r="AD199" s="615">
        <f t="shared" si="75"/>
        <v>46128.797222222223</v>
      </c>
      <c r="AE199" s="73">
        <f t="shared" si="76"/>
        <v>21.940999999999999</v>
      </c>
      <c r="AF199" s="608">
        <f t="shared" si="66"/>
        <v>19</v>
      </c>
      <c r="AG199" s="609" t="str">
        <f t="shared" si="67"/>
        <v>-</v>
      </c>
      <c r="AH199" s="609" t="str">
        <f t="shared" si="68"/>
        <v>-</v>
      </c>
      <c r="AI199" s="609">
        <f t="shared" si="69"/>
        <v>21.940999999999999</v>
      </c>
      <c r="AJ199" s="609" t="str">
        <f t="shared" si="70"/>
        <v>-</v>
      </c>
      <c r="AM199" s="446">
        <v>46128.798611111109</v>
      </c>
      <c r="AN199" s="447">
        <v>1</v>
      </c>
      <c r="AO199" s="447">
        <v>11</v>
      </c>
      <c r="AP199" s="447">
        <v>9</v>
      </c>
      <c r="AQ199" s="447">
        <v>-0.49614900000000001</v>
      </c>
      <c r="AR199" s="447">
        <v>133514</v>
      </c>
      <c r="AS199" s="447">
        <v>111772</v>
      </c>
      <c r="AT199" s="447">
        <v>21.946000000000002</v>
      </c>
      <c r="AV199" s="448">
        <v>46128.798611111109</v>
      </c>
      <c r="AW199" s="449">
        <v>1</v>
      </c>
      <c r="AX199" s="450">
        <v>11</v>
      </c>
      <c r="AY199" s="450">
        <v>9</v>
      </c>
      <c r="AZ199" s="451">
        <v>0</v>
      </c>
      <c r="BB199" s="74">
        <f t="shared" si="71"/>
        <v>119</v>
      </c>
      <c r="BC199" s="11">
        <f t="shared" si="72"/>
        <v>-0.49614900000000001</v>
      </c>
      <c r="BF199" s="324"/>
      <c r="BH199" s="74">
        <f t="shared" si="73"/>
        <v>119</v>
      </c>
      <c r="BI199" s="313">
        <f t="shared" si="74"/>
        <v>0</v>
      </c>
      <c r="BL199" s="313"/>
      <c r="BQ199" s="11"/>
      <c r="BR199" s="11"/>
      <c r="BS199" s="11"/>
      <c r="BT199" s="11"/>
      <c r="CA199" s="314"/>
      <c r="CB199" s="311"/>
      <c r="CC199" s="312"/>
      <c r="CD199" s="11"/>
      <c r="CE199" s="11"/>
    </row>
    <row r="200" spans="2:83" x14ac:dyDescent="0.25">
      <c r="B200" s="88"/>
      <c r="C200" s="294"/>
      <c r="O200" s="89"/>
      <c r="P200" s="55"/>
      <c r="Q200" s="87"/>
      <c r="R200" s="78" t="s">
        <v>14</v>
      </c>
      <c r="S200" s="87"/>
      <c r="T200" s="78" t="s">
        <v>45</v>
      </c>
      <c r="U200" s="608" t="str">
        <f t="shared" si="61"/>
        <v>-</v>
      </c>
      <c r="V200" s="609" t="str">
        <f t="shared" si="62"/>
        <v>-</v>
      </c>
      <c r="W200" s="609" t="str">
        <f t="shared" si="63"/>
        <v>-</v>
      </c>
      <c r="X200" s="609" t="str">
        <f t="shared" si="64"/>
        <v>-</v>
      </c>
      <c r="Y200" s="609" t="str">
        <f t="shared" si="65"/>
        <v>-</v>
      </c>
      <c r="AD200" s="615">
        <f t="shared" si="75"/>
        <v>46128.79791666667</v>
      </c>
      <c r="AE200" s="73">
        <f t="shared" si="76"/>
        <v>21.943999999999999</v>
      </c>
      <c r="AF200" s="608">
        <f t="shared" si="66"/>
        <v>19</v>
      </c>
      <c r="AG200" s="609" t="str">
        <f t="shared" si="67"/>
        <v>-</v>
      </c>
      <c r="AH200" s="609" t="str">
        <f t="shared" si="68"/>
        <v>-</v>
      </c>
      <c r="AI200" s="609">
        <f t="shared" si="69"/>
        <v>21.943999999999999</v>
      </c>
      <c r="AJ200" s="609" t="str">
        <f t="shared" si="70"/>
        <v>-</v>
      </c>
      <c r="AM200" s="446">
        <v>46128.799305555556</v>
      </c>
      <c r="AN200" s="447">
        <v>1</v>
      </c>
      <c r="AO200" s="447">
        <v>11</v>
      </c>
      <c r="AP200" s="447">
        <v>9</v>
      </c>
      <c r="AQ200" s="447">
        <v>-0.39737699999999998</v>
      </c>
      <c r="AR200" s="447">
        <v>133527</v>
      </c>
      <c r="AS200" s="447">
        <v>111781</v>
      </c>
      <c r="AT200" s="447">
        <v>21.946000000000002</v>
      </c>
      <c r="AV200" s="448">
        <v>46128.799305555556</v>
      </c>
      <c r="AW200" s="449">
        <v>1</v>
      </c>
      <c r="AX200" s="450">
        <v>11</v>
      </c>
      <c r="AY200" s="450">
        <v>9</v>
      </c>
      <c r="AZ200" s="451">
        <v>0</v>
      </c>
      <c r="BB200" s="74">
        <f t="shared" si="71"/>
        <v>119</v>
      </c>
      <c r="BC200" s="11">
        <f t="shared" si="72"/>
        <v>-0.39737699999999998</v>
      </c>
      <c r="BF200" s="324"/>
      <c r="BH200" s="74">
        <f t="shared" si="73"/>
        <v>119</v>
      </c>
      <c r="BI200" s="313">
        <f t="shared" si="74"/>
        <v>0</v>
      </c>
      <c r="BL200" s="313"/>
      <c r="BQ200" s="11"/>
      <c r="BR200" s="11"/>
      <c r="BS200" s="11"/>
      <c r="BT200" s="11"/>
      <c r="CA200" s="314"/>
      <c r="CB200" s="311"/>
      <c r="CC200" s="312"/>
      <c r="CD200" s="11"/>
      <c r="CE200" s="11"/>
    </row>
    <row r="201" spans="2:83" x14ac:dyDescent="0.25">
      <c r="B201" s="88"/>
      <c r="C201" s="294"/>
      <c r="O201" s="89"/>
      <c r="P201" s="55"/>
      <c r="Q201" s="87"/>
      <c r="R201" s="78" t="s">
        <v>14</v>
      </c>
      <c r="S201" s="87"/>
      <c r="T201" s="78" t="s">
        <v>45</v>
      </c>
      <c r="U201" s="608" t="str">
        <f t="shared" si="61"/>
        <v>-</v>
      </c>
      <c r="V201" s="609" t="str">
        <f t="shared" si="62"/>
        <v>-</v>
      </c>
      <c r="W201" s="609" t="str">
        <f t="shared" si="63"/>
        <v>-</v>
      </c>
      <c r="X201" s="609" t="str">
        <f t="shared" si="64"/>
        <v>-</v>
      </c>
      <c r="Y201" s="609" t="str">
        <f t="shared" si="65"/>
        <v>-</v>
      </c>
      <c r="AD201" s="615">
        <f t="shared" si="75"/>
        <v>46128.798611111109</v>
      </c>
      <c r="AE201" s="73">
        <f t="shared" si="76"/>
        <v>21.946000000000002</v>
      </c>
      <c r="AF201" s="608">
        <f t="shared" si="66"/>
        <v>19</v>
      </c>
      <c r="AG201" s="609" t="str">
        <f t="shared" si="67"/>
        <v>-</v>
      </c>
      <c r="AH201" s="609" t="str">
        <f t="shared" si="68"/>
        <v>-</v>
      </c>
      <c r="AI201" s="609">
        <f t="shared" si="69"/>
        <v>21.946000000000002</v>
      </c>
      <c r="AJ201" s="609" t="str">
        <f t="shared" si="70"/>
        <v>-</v>
      </c>
      <c r="AM201" s="446">
        <v>46128.799305555556</v>
      </c>
      <c r="AN201" s="447">
        <v>1</v>
      </c>
      <c r="AO201" s="447">
        <v>11</v>
      </c>
      <c r="AP201" s="447">
        <v>9</v>
      </c>
      <c r="AQ201" s="447">
        <v>-3.9080999999999998E-2</v>
      </c>
      <c r="AR201" s="447">
        <v>133522</v>
      </c>
      <c r="AS201" s="447">
        <v>111777</v>
      </c>
      <c r="AT201" s="447">
        <v>21.946000000000002</v>
      </c>
      <c r="AV201" s="448">
        <v>46128.799305555556</v>
      </c>
      <c r="AW201" s="449">
        <v>1</v>
      </c>
      <c r="AX201" s="450">
        <v>11</v>
      </c>
      <c r="AY201" s="450">
        <v>9</v>
      </c>
      <c r="AZ201" s="451">
        <v>0</v>
      </c>
      <c r="BB201" s="74">
        <f t="shared" si="71"/>
        <v>119</v>
      </c>
      <c r="BC201" s="11">
        <f t="shared" si="72"/>
        <v>-3.9080999999999998E-2</v>
      </c>
      <c r="BF201" s="324"/>
      <c r="BH201" s="74">
        <f t="shared" si="73"/>
        <v>119</v>
      </c>
      <c r="BI201" s="313">
        <f t="shared" si="74"/>
        <v>0</v>
      </c>
      <c r="BL201" s="313"/>
      <c r="BQ201" s="11"/>
      <c r="BR201" s="11"/>
      <c r="BS201" s="11"/>
      <c r="BT201" s="11"/>
      <c r="CA201" s="314"/>
      <c r="CB201" s="311"/>
      <c r="CC201" s="312"/>
      <c r="CD201" s="11"/>
      <c r="CE201" s="11"/>
    </row>
    <row r="202" spans="2:83" x14ac:dyDescent="0.25">
      <c r="B202" s="88"/>
      <c r="C202" s="294"/>
      <c r="O202" s="89"/>
      <c r="P202" s="55"/>
      <c r="Q202" s="87"/>
      <c r="R202" s="78" t="s">
        <v>14</v>
      </c>
      <c r="S202" s="87"/>
      <c r="T202" s="78" t="s">
        <v>45</v>
      </c>
      <c r="U202" s="608" t="str">
        <f t="shared" si="61"/>
        <v>-</v>
      </c>
      <c r="V202" s="609" t="str">
        <f t="shared" si="62"/>
        <v>-</v>
      </c>
      <c r="W202" s="609" t="str">
        <f t="shared" si="63"/>
        <v>-</v>
      </c>
      <c r="X202" s="609" t="str">
        <f t="shared" si="64"/>
        <v>-</v>
      </c>
      <c r="Y202" s="609" t="str">
        <f t="shared" si="65"/>
        <v>-</v>
      </c>
      <c r="AD202" s="615">
        <f t="shared" si="75"/>
        <v>46128.798611111109</v>
      </c>
      <c r="AE202" s="73">
        <f t="shared" si="76"/>
        <v>21.946000000000002</v>
      </c>
      <c r="AF202" s="608">
        <f t="shared" si="66"/>
        <v>19</v>
      </c>
      <c r="AG202" s="609" t="str">
        <f t="shared" si="67"/>
        <v>-</v>
      </c>
      <c r="AH202" s="609" t="str">
        <f t="shared" si="68"/>
        <v>-</v>
      </c>
      <c r="AI202" s="609">
        <f t="shared" si="69"/>
        <v>21.946000000000002</v>
      </c>
      <c r="AJ202" s="609" t="str">
        <f t="shared" si="70"/>
        <v>-</v>
      </c>
      <c r="AM202" s="446">
        <v>46128.800000000003</v>
      </c>
      <c r="AN202" s="447">
        <v>1</v>
      </c>
      <c r="AO202" s="447">
        <v>11</v>
      </c>
      <c r="AP202" s="447">
        <v>9</v>
      </c>
      <c r="AQ202" s="447">
        <v>-8.2772999999999999E-2</v>
      </c>
      <c r="AR202" s="447">
        <v>133538</v>
      </c>
      <c r="AS202" s="447">
        <v>111790</v>
      </c>
      <c r="AT202" s="447">
        <v>21.945</v>
      </c>
      <c r="AV202" s="448">
        <v>46128.800000000003</v>
      </c>
      <c r="AW202" s="449">
        <v>1</v>
      </c>
      <c r="AX202" s="450">
        <v>11</v>
      </c>
      <c r="AY202" s="450">
        <v>9</v>
      </c>
      <c r="AZ202" s="451">
        <v>0</v>
      </c>
      <c r="BB202" s="74">
        <f t="shared" si="71"/>
        <v>119</v>
      </c>
      <c r="BC202" s="11">
        <f t="shared" si="72"/>
        <v>-8.2772999999999999E-2</v>
      </c>
      <c r="BF202" s="324"/>
      <c r="BH202" s="74">
        <f t="shared" si="73"/>
        <v>119</v>
      </c>
      <c r="BI202" s="313">
        <f t="shared" si="74"/>
        <v>0</v>
      </c>
      <c r="BL202" s="313"/>
      <c r="BQ202" s="11"/>
      <c r="BR202" s="11"/>
      <c r="BS202" s="11"/>
      <c r="BT202" s="11"/>
      <c r="CA202" s="314"/>
      <c r="CB202" s="311"/>
      <c r="CC202" s="312"/>
      <c r="CD202" s="11"/>
      <c r="CE202" s="11"/>
    </row>
    <row r="203" spans="2:83" x14ac:dyDescent="0.25">
      <c r="B203" s="88"/>
      <c r="C203" s="294"/>
      <c r="O203" s="89"/>
      <c r="P203" s="55"/>
      <c r="Q203" s="87"/>
      <c r="R203" s="78" t="s">
        <v>14</v>
      </c>
      <c r="S203" s="87"/>
      <c r="T203" s="78" t="s">
        <v>45</v>
      </c>
      <c r="U203" s="608" t="str">
        <f t="shared" si="61"/>
        <v>-</v>
      </c>
      <c r="V203" s="609" t="str">
        <f t="shared" si="62"/>
        <v>-</v>
      </c>
      <c r="W203" s="609" t="str">
        <f t="shared" si="63"/>
        <v>-</v>
      </c>
      <c r="X203" s="609" t="str">
        <f t="shared" si="64"/>
        <v>-</v>
      </c>
      <c r="Y203" s="609" t="str">
        <f t="shared" si="65"/>
        <v>-</v>
      </c>
      <c r="AD203" s="615">
        <f t="shared" si="75"/>
        <v>46128.799305555556</v>
      </c>
      <c r="AE203" s="73">
        <f t="shared" si="76"/>
        <v>21.946000000000002</v>
      </c>
      <c r="AF203" s="608">
        <f t="shared" si="66"/>
        <v>19</v>
      </c>
      <c r="AG203" s="609" t="str">
        <f t="shared" si="67"/>
        <v>-</v>
      </c>
      <c r="AH203" s="609" t="str">
        <f t="shared" si="68"/>
        <v>-</v>
      </c>
      <c r="AI203" s="609">
        <f t="shared" si="69"/>
        <v>21.946000000000002</v>
      </c>
      <c r="AJ203" s="609" t="str">
        <f t="shared" si="70"/>
        <v>-</v>
      </c>
      <c r="AM203" s="446">
        <v>46128.800694444442</v>
      </c>
      <c r="AN203" s="447">
        <v>1</v>
      </c>
      <c r="AO203" s="447">
        <v>11</v>
      </c>
      <c r="AP203" s="447">
        <v>0</v>
      </c>
      <c r="AQ203" s="447">
        <v>-2.9805999999999999E-2</v>
      </c>
      <c r="AR203" s="447">
        <v>133545</v>
      </c>
      <c r="AS203" s="447">
        <v>111796</v>
      </c>
      <c r="AT203" s="447">
        <v>21.943000000000001</v>
      </c>
      <c r="AV203" s="448">
        <v>46128.800694444442</v>
      </c>
      <c r="AW203" s="449">
        <v>1</v>
      </c>
      <c r="AX203" s="450">
        <v>11</v>
      </c>
      <c r="AY203" s="450">
        <v>0</v>
      </c>
      <c r="AZ203" s="451">
        <v>0</v>
      </c>
      <c r="BB203" s="74">
        <f t="shared" si="71"/>
        <v>110</v>
      </c>
      <c r="BC203" s="11">
        <f t="shared" si="72"/>
        <v>-2.9805999999999999E-2</v>
      </c>
      <c r="BF203" s="324"/>
      <c r="BH203" s="74">
        <f t="shared" si="73"/>
        <v>110</v>
      </c>
      <c r="BI203" s="313">
        <f t="shared" si="74"/>
        <v>0</v>
      </c>
      <c r="BL203" s="313"/>
      <c r="BQ203" s="11"/>
      <c r="BR203" s="11"/>
      <c r="BS203" s="11"/>
      <c r="BT203" s="11"/>
      <c r="CA203" s="314"/>
      <c r="CB203" s="311"/>
      <c r="CC203" s="312"/>
      <c r="CD203" s="11"/>
      <c r="CE203" s="11"/>
    </row>
    <row r="204" spans="2:83" x14ac:dyDescent="0.25">
      <c r="B204" s="88"/>
      <c r="C204" s="294"/>
      <c r="O204" s="89"/>
      <c r="P204" s="55"/>
      <c r="Q204" s="87"/>
      <c r="R204" s="78" t="s">
        <v>14</v>
      </c>
      <c r="S204" s="87"/>
      <c r="T204" s="78" t="s">
        <v>45</v>
      </c>
      <c r="U204" s="608" t="str">
        <f t="shared" si="61"/>
        <v>-</v>
      </c>
      <c r="V204" s="609" t="str">
        <f t="shared" si="62"/>
        <v>-</v>
      </c>
      <c r="W204" s="609" t="str">
        <f t="shared" si="63"/>
        <v>-</v>
      </c>
      <c r="X204" s="609" t="str">
        <f t="shared" si="64"/>
        <v>-</v>
      </c>
      <c r="Y204" s="609" t="str">
        <f t="shared" si="65"/>
        <v>-</v>
      </c>
      <c r="AD204" s="615">
        <f t="shared" si="75"/>
        <v>46128.799305555556</v>
      </c>
      <c r="AE204" s="73">
        <f t="shared" si="76"/>
        <v>21.946000000000002</v>
      </c>
      <c r="AF204" s="608">
        <f t="shared" si="66"/>
        <v>19</v>
      </c>
      <c r="AG204" s="609" t="str">
        <f t="shared" si="67"/>
        <v>-</v>
      </c>
      <c r="AH204" s="609" t="str">
        <f t="shared" si="68"/>
        <v>-</v>
      </c>
      <c r="AI204" s="609">
        <f t="shared" si="69"/>
        <v>21.946000000000002</v>
      </c>
      <c r="AJ204" s="609" t="str">
        <f t="shared" si="70"/>
        <v>-</v>
      </c>
      <c r="AM204" s="446">
        <v>46128.800694444442</v>
      </c>
      <c r="AN204" s="447">
        <v>1</v>
      </c>
      <c r="AO204" s="447">
        <v>11</v>
      </c>
      <c r="AP204" s="447">
        <v>1</v>
      </c>
      <c r="AQ204" s="447">
        <v>0.16286</v>
      </c>
      <c r="AR204" s="447">
        <v>133562</v>
      </c>
      <c r="AS204" s="447">
        <v>111811</v>
      </c>
      <c r="AT204" s="447">
        <v>21.940999999999999</v>
      </c>
      <c r="AV204" s="448">
        <v>46128.800694444442</v>
      </c>
      <c r="AW204" s="449">
        <v>1</v>
      </c>
      <c r="AX204" s="450">
        <v>11</v>
      </c>
      <c r="AY204" s="450">
        <v>1</v>
      </c>
      <c r="AZ204" s="451">
        <v>0</v>
      </c>
      <c r="BB204" s="74">
        <f t="shared" si="71"/>
        <v>111</v>
      </c>
      <c r="BC204" s="11">
        <f t="shared" si="72"/>
        <v>0.16286</v>
      </c>
      <c r="BF204" s="324"/>
      <c r="BH204" s="74">
        <f t="shared" si="73"/>
        <v>111</v>
      </c>
      <c r="BI204" s="313">
        <f t="shared" si="74"/>
        <v>0</v>
      </c>
      <c r="BL204" s="313"/>
      <c r="BQ204" s="11"/>
      <c r="BR204" s="11"/>
      <c r="BS204" s="11"/>
      <c r="BT204" s="11"/>
      <c r="CA204" s="314"/>
      <c r="CB204" s="311"/>
      <c r="CC204" s="312"/>
      <c r="CD204" s="11"/>
      <c r="CE204" s="11"/>
    </row>
    <row r="205" spans="2:83" x14ac:dyDescent="0.25">
      <c r="B205" s="88"/>
      <c r="C205" s="294"/>
      <c r="O205" s="89"/>
      <c r="P205" s="55"/>
      <c r="Q205" s="87"/>
      <c r="R205" s="78" t="s">
        <v>14</v>
      </c>
      <c r="S205" s="87"/>
      <c r="T205" s="78" t="s">
        <v>45</v>
      </c>
      <c r="U205" s="608" t="str">
        <f t="shared" si="61"/>
        <v>-</v>
      </c>
      <c r="V205" s="609" t="str">
        <f t="shared" si="62"/>
        <v>-</v>
      </c>
      <c r="W205" s="609" t="str">
        <f t="shared" si="63"/>
        <v>-</v>
      </c>
      <c r="X205" s="609" t="str">
        <f t="shared" si="64"/>
        <v>-</v>
      </c>
      <c r="Y205" s="609" t="str">
        <f t="shared" si="65"/>
        <v>-</v>
      </c>
      <c r="AD205" s="615">
        <f t="shared" si="75"/>
        <v>46128.800000000003</v>
      </c>
      <c r="AE205" s="73">
        <f t="shared" si="76"/>
        <v>21.945</v>
      </c>
      <c r="AF205" s="608">
        <f t="shared" si="66"/>
        <v>19</v>
      </c>
      <c r="AG205" s="609" t="str">
        <f t="shared" si="67"/>
        <v>-</v>
      </c>
      <c r="AH205" s="609" t="str">
        <f t="shared" si="68"/>
        <v>-</v>
      </c>
      <c r="AI205" s="609">
        <f t="shared" si="69"/>
        <v>21.945</v>
      </c>
      <c r="AJ205" s="609" t="str">
        <f t="shared" si="70"/>
        <v>-</v>
      </c>
      <c r="AM205" s="446">
        <v>46128.801388888889</v>
      </c>
      <c r="AN205" s="447">
        <v>1</v>
      </c>
      <c r="AO205" s="447">
        <v>11</v>
      </c>
      <c r="AP205" s="447">
        <v>2</v>
      </c>
      <c r="AQ205" s="447">
        <v>0.10793800000000001</v>
      </c>
      <c r="AR205" s="447">
        <v>133565</v>
      </c>
      <c r="AS205" s="447">
        <v>111813</v>
      </c>
      <c r="AT205" s="447">
        <v>21.937999999999999</v>
      </c>
      <c r="AV205" s="448">
        <v>46128.801388888889</v>
      </c>
      <c r="AW205" s="449">
        <v>1</v>
      </c>
      <c r="AX205" s="450">
        <v>11</v>
      </c>
      <c r="AY205" s="450">
        <v>2</v>
      </c>
      <c r="AZ205" s="451">
        <v>0</v>
      </c>
      <c r="BB205" s="74">
        <f t="shared" si="71"/>
        <v>112</v>
      </c>
      <c r="BC205" s="11">
        <f t="shared" si="72"/>
        <v>0.10793800000000001</v>
      </c>
      <c r="BF205" s="324"/>
      <c r="BH205" s="74">
        <f t="shared" si="73"/>
        <v>112</v>
      </c>
      <c r="BI205" s="313">
        <f t="shared" si="74"/>
        <v>0</v>
      </c>
      <c r="BL205" s="313"/>
      <c r="BQ205" s="11"/>
      <c r="BR205" s="11"/>
      <c r="BS205" s="11"/>
      <c r="BT205" s="11"/>
      <c r="CA205" s="314"/>
      <c r="CB205" s="311"/>
      <c r="CC205" s="312"/>
      <c r="CD205" s="11"/>
      <c r="CE205" s="11"/>
    </row>
    <row r="206" spans="2:83" x14ac:dyDescent="0.25">
      <c r="B206" s="88"/>
      <c r="C206" s="294"/>
      <c r="O206" s="89"/>
      <c r="P206" s="55"/>
      <c r="Q206" s="87"/>
      <c r="R206" s="78" t="s">
        <v>14</v>
      </c>
      <c r="S206" s="87"/>
      <c r="T206" s="78" t="s">
        <v>45</v>
      </c>
      <c r="U206" s="608" t="str">
        <f t="shared" si="61"/>
        <v>-</v>
      </c>
      <c r="V206" s="609" t="str">
        <f t="shared" si="62"/>
        <v>-</v>
      </c>
      <c r="W206" s="609" t="str">
        <f t="shared" si="63"/>
        <v>-</v>
      </c>
      <c r="X206" s="609" t="str">
        <f t="shared" si="64"/>
        <v>-</v>
      </c>
      <c r="Y206" s="609" t="str">
        <f t="shared" si="65"/>
        <v>-</v>
      </c>
      <c r="AD206" s="615">
        <f t="shared" si="75"/>
        <v>46128.800694444442</v>
      </c>
      <c r="AE206" s="73">
        <f t="shared" si="76"/>
        <v>21.943000000000001</v>
      </c>
      <c r="AF206" s="608">
        <f t="shared" si="66"/>
        <v>19</v>
      </c>
      <c r="AG206" s="609" t="str">
        <f t="shared" si="67"/>
        <v>-</v>
      </c>
      <c r="AH206" s="609" t="str">
        <f t="shared" si="68"/>
        <v>-</v>
      </c>
      <c r="AI206" s="609">
        <f t="shared" si="69"/>
        <v>21.943000000000001</v>
      </c>
      <c r="AJ206" s="609" t="str">
        <f t="shared" si="70"/>
        <v>-</v>
      </c>
      <c r="AM206" s="446">
        <v>46128.801388888889</v>
      </c>
      <c r="AN206" s="447">
        <v>1</v>
      </c>
      <c r="AO206" s="447">
        <v>11</v>
      </c>
      <c r="AP206" s="447">
        <v>3</v>
      </c>
      <c r="AQ206" s="447">
        <v>-4.8340000000000001E-2</v>
      </c>
      <c r="AR206" s="447">
        <v>133582</v>
      </c>
      <c r="AS206" s="447">
        <v>111827</v>
      </c>
      <c r="AT206" s="447">
        <v>21.934999999999999</v>
      </c>
      <c r="AV206" s="448">
        <v>46128.801388888889</v>
      </c>
      <c r="AW206" s="449">
        <v>1</v>
      </c>
      <c r="AX206" s="450">
        <v>11</v>
      </c>
      <c r="AY206" s="450">
        <v>3</v>
      </c>
      <c r="AZ206" s="451">
        <v>0</v>
      </c>
      <c r="BB206" s="74">
        <f t="shared" si="71"/>
        <v>113</v>
      </c>
      <c r="BC206" s="11">
        <f t="shared" si="72"/>
        <v>-4.8340000000000001E-2</v>
      </c>
      <c r="BF206" s="324"/>
      <c r="BH206" s="74">
        <f t="shared" si="73"/>
        <v>113</v>
      </c>
      <c r="BI206" s="313">
        <f t="shared" si="74"/>
        <v>0</v>
      </c>
      <c r="BL206" s="313"/>
      <c r="BQ206" s="11"/>
      <c r="BR206" s="11"/>
      <c r="BS206" s="11"/>
      <c r="BT206" s="11"/>
      <c r="CA206" s="314"/>
      <c r="CB206" s="311"/>
      <c r="CC206" s="312"/>
      <c r="CD206" s="11"/>
      <c r="CE206" s="11"/>
    </row>
    <row r="207" spans="2:83" x14ac:dyDescent="0.25">
      <c r="B207" s="88"/>
      <c r="C207" s="294"/>
      <c r="O207" s="89"/>
      <c r="P207" s="55"/>
      <c r="Q207" s="87"/>
      <c r="R207" s="78" t="s">
        <v>14</v>
      </c>
      <c r="S207" s="87"/>
      <c r="T207" s="78" t="s">
        <v>45</v>
      </c>
      <c r="U207" s="608" t="str">
        <f t="shared" si="61"/>
        <v>-</v>
      </c>
      <c r="V207" s="609" t="str">
        <f t="shared" si="62"/>
        <v>-</v>
      </c>
      <c r="W207" s="609" t="str">
        <f t="shared" si="63"/>
        <v>-</v>
      </c>
      <c r="X207" s="609" t="str">
        <f t="shared" si="64"/>
        <v>-</v>
      </c>
      <c r="Y207" s="609" t="str">
        <f t="shared" si="65"/>
        <v>-</v>
      </c>
      <c r="AD207" s="615">
        <f t="shared" si="75"/>
        <v>46128.800694444442</v>
      </c>
      <c r="AE207" s="73">
        <f t="shared" si="76"/>
        <v>21.940999999999999</v>
      </c>
      <c r="AF207" s="608">
        <f t="shared" si="66"/>
        <v>19</v>
      </c>
      <c r="AG207" s="609" t="str">
        <f t="shared" si="67"/>
        <v>-</v>
      </c>
      <c r="AH207" s="609" t="str">
        <f t="shared" si="68"/>
        <v>-</v>
      </c>
      <c r="AI207" s="609">
        <f t="shared" si="69"/>
        <v>21.940999999999999</v>
      </c>
      <c r="AJ207" s="609" t="str">
        <f t="shared" si="70"/>
        <v>-</v>
      </c>
      <c r="AM207" s="446">
        <v>46128.802083333336</v>
      </c>
      <c r="AN207" s="447">
        <v>1</v>
      </c>
      <c r="AO207" s="447">
        <v>11</v>
      </c>
      <c r="AP207" s="447">
        <v>4</v>
      </c>
      <c r="AQ207" s="447">
        <v>0.14233999999999999</v>
      </c>
      <c r="AR207" s="447">
        <v>133584</v>
      </c>
      <c r="AS207" s="447">
        <v>111828</v>
      </c>
      <c r="AT207" s="447">
        <v>21.931999999999999</v>
      </c>
      <c r="AV207" s="448">
        <v>46128.802083333336</v>
      </c>
      <c r="AW207" s="449">
        <v>1</v>
      </c>
      <c r="AX207" s="450">
        <v>11</v>
      </c>
      <c r="AY207" s="450">
        <v>4</v>
      </c>
      <c r="AZ207" s="451">
        <v>0</v>
      </c>
      <c r="BB207" s="74">
        <f t="shared" si="71"/>
        <v>114</v>
      </c>
      <c r="BC207" s="11">
        <f t="shared" si="72"/>
        <v>0.14233999999999999</v>
      </c>
      <c r="BF207" s="324"/>
      <c r="BH207" s="74">
        <f t="shared" si="73"/>
        <v>114</v>
      </c>
      <c r="BI207" s="313">
        <f t="shared" si="74"/>
        <v>0</v>
      </c>
      <c r="BL207" s="313"/>
      <c r="BQ207" s="11"/>
      <c r="BR207" s="11"/>
      <c r="BS207" s="11"/>
      <c r="BT207" s="11"/>
      <c r="CA207" s="314"/>
      <c r="CB207" s="311"/>
      <c r="CC207" s="312"/>
      <c r="CD207" s="11"/>
      <c r="CE207" s="11"/>
    </row>
    <row r="208" spans="2:83" x14ac:dyDescent="0.25">
      <c r="B208" s="88"/>
      <c r="C208" s="294"/>
      <c r="O208" s="89"/>
      <c r="P208" s="55"/>
      <c r="Q208" s="87"/>
      <c r="R208" s="78" t="s">
        <v>14</v>
      </c>
      <c r="S208" s="87"/>
      <c r="T208" s="78" t="s">
        <v>45</v>
      </c>
      <c r="U208" s="608" t="str">
        <f t="shared" si="61"/>
        <v>-</v>
      </c>
      <c r="V208" s="609" t="str">
        <f t="shared" si="62"/>
        <v>-</v>
      </c>
      <c r="W208" s="609" t="str">
        <f t="shared" si="63"/>
        <v>-</v>
      </c>
      <c r="X208" s="609" t="str">
        <f t="shared" si="64"/>
        <v>-</v>
      </c>
      <c r="Y208" s="609" t="str">
        <f t="shared" si="65"/>
        <v>-</v>
      </c>
      <c r="AD208" s="615">
        <f t="shared" si="75"/>
        <v>46128.801388888889</v>
      </c>
      <c r="AE208" s="73">
        <f t="shared" si="76"/>
        <v>21.937999999999999</v>
      </c>
      <c r="AF208" s="608">
        <f t="shared" si="66"/>
        <v>19</v>
      </c>
      <c r="AG208" s="609" t="str">
        <f t="shared" si="67"/>
        <v>-</v>
      </c>
      <c r="AH208" s="609" t="str">
        <f t="shared" si="68"/>
        <v>-</v>
      </c>
      <c r="AI208" s="609">
        <f t="shared" si="69"/>
        <v>21.937999999999999</v>
      </c>
      <c r="AJ208" s="609" t="str">
        <f t="shared" si="70"/>
        <v>-</v>
      </c>
      <c r="AM208" s="446">
        <v>46128.802777777775</v>
      </c>
      <c r="AN208" s="447">
        <v>1</v>
      </c>
      <c r="AO208" s="447">
        <v>11</v>
      </c>
      <c r="AP208" s="447">
        <v>5</v>
      </c>
      <c r="AQ208" s="447">
        <v>5.9559000000000001E-2</v>
      </c>
      <c r="AR208" s="447">
        <v>133598</v>
      </c>
      <c r="AS208" s="447">
        <v>111840</v>
      </c>
      <c r="AT208" s="447">
        <v>21.928000000000001</v>
      </c>
      <c r="AV208" s="448">
        <v>46128.802777777775</v>
      </c>
      <c r="AW208" s="449">
        <v>1</v>
      </c>
      <c r="AX208" s="450">
        <v>11</v>
      </c>
      <c r="AY208" s="450">
        <v>5</v>
      </c>
      <c r="AZ208" s="451">
        <v>0</v>
      </c>
      <c r="BB208" s="74">
        <f t="shared" si="71"/>
        <v>115</v>
      </c>
      <c r="BC208" s="11">
        <f t="shared" si="72"/>
        <v>5.9559000000000001E-2</v>
      </c>
      <c r="BF208" s="324"/>
      <c r="BH208" s="74">
        <f t="shared" si="73"/>
        <v>115</v>
      </c>
      <c r="BI208" s="313">
        <f t="shared" si="74"/>
        <v>0</v>
      </c>
      <c r="BL208" s="313"/>
      <c r="BQ208" s="11"/>
      <c r="BR208" s="11"/>
      <c r="BS208" s="11"/>
      <c r="BT208" s="11"/>
      <c r="CA208" s="314"/>
      <c r="CB208" s="311"/>
      <c r="CC208" s="312"/>
      <c r="CD208" s="11"/>
      <c r="CE208" s="11"/>
    </row>
    <row r="209" spans="2:83" x14ac:dyDescent="0.25">
      <c r="B209" s="88"/>
      <c r="C209" s="294"/>
      <c r="O209" s="89"/>
      <c r="P209" s="55"/>
      <c r="Q209" s="87"/>
      <c r="R209" s="78" t="s">
        <v>14</v>
      </c>
      <c r="S209" s="87"/>
      <c r="T209" s="78" t="s">
        <v>45</v>
      </c>
      <c r="U209" s="608" t="str">
        <f t="shared" si="61"/>
        <v>-</v>
      </c>
      <c r="V209" s="609" t="str">
        <f t="shared" si="62"/>
        <v>-</v>
      </c>
      <c r="W209" s="609" t="str">
        <f t="shared" si="63"/>
        <v>-</v>
      </c>
      <c r="X209" s="609" t="str">
        <f t="shared" si="64"/>
        <v>-</v>
      </c>
      <c r="Y209" s="609" t="str">
        <f t="shared" si="65"/>
        <v>-</v>
      </c>
      <c r="AD209" s="615">
        <f t="shared" si="75"/>
        <v>46128.801388888889</v>
      </c>
      <c r="AE209" s="73">
        <f t="shared" si="76"/>
        <v>21.934999999999999</v>
      </c>
      <c r="AF209" s="608">
        <f t="shared" si="66"/>
        <v>19</v>
      </c>
      <c r="AG209" s="609" t="str">
        <f t="shared" si="67"/>
        <v>-</v>
      </c>
      <c r="AH209" s="609" t="str">
        <f t="shared" si="68"/>
        <v>-</v>
      </c>
      <c r="AI209" s="609">
        <f t="shared" si="69"/>
        <v>21.934999999999999</v>
      </c>
      <c r="AJ209" s="609" t="str">
        <f t="shared" si="70"/>
        <v>-</v>
      </c>
      <c r="AM209" s="446">
        <v>46128.802777777775</v>
      </c>
      <c r="AN209" s="447">
        <v>1</v>
      </c>
      <c r="AO209" s="447">
        <v>11</v>
      </c>
      <c r="AP209" s="447">
        <v>6</v>
      </c>
      <c r="AQ209" s="447">
        <v>-0.49581199999999997</v>
      </c>
      <c r="AR209" s="447">
        <v>133594</v>
      </c>
      <c r="AS209" s="447">
        <v>111839</v>
      </c>
      <c r="AT209" s="447">
        <v>21.923999999999999</v>
      </c>
      <c r="AV209" s="448">
        <v>46128.802777777775</v>
      </c>
      <c r="AW209" s="449">
        <v>1</v>
      </c>
      <c r="AX209" s="450">
        <v>11</v>
      </c>
      <c r="AY209" s="450">
        <v>6</v>
      </c>
      <c r="AZ209" s="451">
        <v>0</v>
      </c>
      <c r="BB209" s="74">
        <f t="shared" si="71"/>
        <v>116</v>
      </c>
      <c r="BC209" s="11">
        <f t="shared" si="72"/>
        <v>-0.49581199999999997</v>
      </c>
      <c r="BF209" s="324"/>
      <c r="BH209" s="74">
        <f t="shared" si="73"/>
        <v>116</v>
      </c>
      <c r="BI209" s="313">
        <f t="shared" si="74"/>
        <v>0</v>
      </c>
      <c r="BL209" s="313"/>
      <c r="BQ209" s="11"/>
      <c r="BR209" s="11"/>
      <c r="BS209" s="11"/>
      <c r="BT209" s="11"/>
      <c r="CA209" s="314"/>
      <c r="CB209" s="311"/>
      <c r="CC209" s="312"/>
      <c r="CD209" s="11"/>
      <c r="CE209" s="11"/>
    </row>
    <row r="210" spans="2:83" x14ac:dyDescent="0.25">
      <c r="B210" s="88"/>
      <c r="C210" s="294"/>
      <c r="O210" s="89"/>
      <c r="P210" s="55"/>
      <c r="Q210" s="87"/>
      <c r="R210" s="78" t="s">
        <v>14</v>
      </c>
      <c r="S210" s="87"/>
      <c r="T210" s="78" t="s">
        <v>45</v>
      </c>
      <c r="U210" s="608" t="str">
        <f t="shared" si="61"/>
        <v>-</v>
      </c>
      <c r="V210" s="609" t="str">
        <f t="shared" si="62"/>
        <v>-</v>
      </c>
      <c r="W210" s="609" t="str">
        <f t="shared" si="63"/>
        <v>-</v>
      </c>
      <c r="X210" s="609" t="str">
        <f t="shared" si="64"/>
        <v>-</v>
      </c>
      <c r="Y210" s="609" t="str">
        <f t="shared" si="65"/>
        <v>-</v>
      </c>
      <c r="AD210" s="615">
        <f t="shared" si="75"/>
        <v>46128.802083333336</v>
      </c>
      <c r="AE210" s="73">
        <f t="shared" si="76"/>
        <v>21.931999999999999</v>
      </c>
      <c r="AF210" s="608">
        <f t="shared" si="66"/>
        <v>19</v>
      </c>
      <c r="AG210" s="609" t="str">
        <f t="shared" si="67"/>
        <v>-</v>
      </c>
      <c r="AH210" s="609" t="str">
        <f t="shared" si="68"/>
        <v>-</v>
      </c>
      <c r="AI210" s="609">
        <f t="shared" si="69"/>
        <v>21.931999999999999</v>
      </c>
      <c r="AJ210" s="609" t="str">
        <f t="shared" si="70"/>
        <v>-</v>
      </c>
      <c r="AM210" s="446">
        <v>46128.803472222222</v>
      </c>
      <c r="AN210" s="447">
        <v>1</v>
      </c>
      <c r="AO210" s="447">
        <v>11</v>
      </c>
      <c r="AP210" s="447">
        <v>7</v>
      </c>
      <c r="AQ210" s="447">
        <v>-0.64263899999999996</v>
      </c>
      <c r="AR210" s="447">
        <v>133606</v>
      </c>
      <c r="AS210" s="447">
        <v>111846</v>
      </c>
      <c r="AT210" s="447">
        <v>21.919</v>
      </c>
      <c r="AV210" s="448">
        <v>46128.803472222222</v>
      </c>
      <c r="AW210" s="449">
        <v>1</v>
      </c>
      <c r="AX210" s="450">
        <v>11</v>
      </c>
      <c r="AY210" s="450">
        <v>7</v>
      </c>
      <c r="AZ210" s="451">
        <v>0</v>
      </c>
      <c r="BB210" s="74">
        <f t="shared" si="71"/>
        <v>117</v>
      </c>
      <c r="BC210" s="11">
        <f t="shared" si="72"/>
        <v>-0.64263899999999996</v>
      </c>
      <c r="BF210" s="324"/>
      <c r="BH210" s="74">
        <f t="shared" si="73"/>
        <v>117</v>
      </c>
      <c r="BI210" s="313">
        <f t="shared" si="74"/>
        <v>0</v>
      </c>
      <c r="BL210" s="313"/>
      <c r="BQ210" s="11"/>
      <c r="BR210" s="11"/>
      <c r="BS210" s="11"/>
      <c r="BT210" s="11"/>
      <c r="CA210" s="314"/>
      <c r="CB210" s="311"/>
      <c r="CC210" s="312"/>
      <c r="CD210" s="11"/>
      <c r="CE210" s="11"/>
    </row>
    <row r="211" spans="2:83" x14ac:dyDescent="0.25">
      <c r="B211" s="88"/>
      <c r="C211" s="294"/>
      <c r="O211" s="89"/>
      <c r="P211" s="55"/>
      <c r="Q211" s="87"/>
      <c r="R211" s="78" t="s">
        <v>14</v>
      </c>
      <c r="S211" s="87"/>
      <c r="T211" s="78" t="s">
        <v>45</v>
      </c>
      <c r="U211" s="608" t="str">
        <f t="shared" si="61"/>
        <v>-</v>
      </c>
      <c r="V211" s="609" t="str">
        <f t="shared" si="62"/>
        <v>-</v>
      </c>
      <c r="W211" s="609" t="str">
        <f t="shared" si="63"/>
        <v>-</v>
      </c>
      <c r="X211" s="609" t="str">
        <f t="shared" si="64"/>
        <v>-</v>
      </c>
      <c r="Y211" s="609" t="str">
        <f t="shared" si="65"/>
        <v>-</v>
      </c>
      <c r="AD211" s="615">
        <f t="shared" si="75"/>
        <v>46128.802777777775</v>
      </c>
      <c r="AE211" s="73">
        <f t="shared" si="76"/>
        <v>21.928000000000001</v>
      </c>
      <c r="AF211" s="608">
        <f t="shared" si="66"/>
        <v>19</v>
      </c>
      <c r="AG211" s="609" t="str">
        <f t="shared" si="67"/>
        <v>-</v>
      </c>
      <c r="AH211" s="609" t="str">
        <f t="shared" si="68"/>
        <v>-</v>
      </c>
      <c r="AI211" s="609">
        <f t="shared" si="69"/>
        <v>21.928000000000001</v>
      </c>
      <c r="AJ211" s="609" t="str">
        <f t="shared" si="70"/>
        <v>-</v>
      </c>
      <c r="AM211" s="446">
        <v>46128.803472222222</v>
      </c>
      <c r="AN211" s="447">
        <v>1</v>
      </c>
      <c r="AO211" s="447">
        <v>11</v>
      </c>
      <c r="AP211" s="447">
        <v>8</v>
      </c>
      <c r="AQ211" s="447">
        <v>-0.103246</v>
      </c>
      <c r="AR211" s="447">
        <v>133609</v>
      </c>
      <c r="AS211" s="447">
        <v>111849</v>
      </c>
      <c r="AT211" s="447">
        <v>21.914999999999999</v>
      </c>
      <c r="AV211" s="448">
        <v>46128.803472222222</v>
      </c>
      <c r="AW211" s="449">
        <v>1</v>
      </c>
      <c r="AX211" s="450">
        <v>11</v>
      </c>
      <c r="AY211" s="450">
        <v>8</v>
      </c>
      <c r="AZ211" s="451">
        <v>0</v>
      </c>
      <c r="BB211" s="74">
        <f t="shared" si="71"/>
        <v>118</v>
      </c>
      <c r="BC211" s="11">
        <f t="shared" si="72"/>
        <v>-0.103246</v>
      </c>
      <c r="BF211" s="324"/>
      <c r="BH211" s="74">
        <f t="shared" si="73"/>
        <v>118</v>
      </c>
      <c r="BI211" s="313">
        <f t="shared" si="74"/>
        <v>0</v>
      </c>
      <c r="BL211" s="313"/>
      <c r="BQ211" s="11"/>
      <c r="BR211" s="11"/>
      <c r="BS211" s="11"/>
      <c r="BT211" s="11"/>
      <c r="CA211" s="314"/>
      <c r="CB211" s="311"/>
      <c r="CC211" s="312"/>
      <c r="CD211" s="11"/>
      <c r="CE211" s="11"/>
    </row>
    <row r="212" spans="2:83" x14ac:dyDescent="0.25">
      <c r="B212" s="88"/>
      <c r="C212" s="294"/>
      <c r="O212" s="89"/>
      <c r="P212" s="55"/>
      <c r="Q212" s="87"/>
      <c r="R212" s="78" t="s">
        <v>14</v>
      </c>
      <c r="S212" s="87"/>
      <c r="T212" s="78" t="s">
        <v>45</v>
      </c>
      <c r="U212" s="608" t="str">
        <f t="shared" si="61"/>
        <v>-</v>
      </c>
      <c r="V212" s="609" t="str">
        <f t="shared" si="62"/>
        <v>-</v>
      </c>
      <c r="W212" s="609" t="str">
        <f t="shared" si="63"/>
        <v>-</v>
      </c>
      <c r="X212" s="609" t="str">
        <f t="shared" si="64"/>
        <v>-</v>
      </c>
      <c r="Y212" s="609" t="str">
        <f t="shared" si="65"/>
        <v>-</v>
      </c>
      <c r="AD212" s="615">
        <f t="shared" si="75"/>
        <v>46128.802777777775</v>
      </c>
      <c r="AE212" s="73">
        <f t="shared" si="76"/>
        <v>21.923999999999999</v>
      </c>
      <c r="AF212" s="608">
        <f t="shared" si="66"/>
        <v>19</v>
      </c>
      <c r="AG212" s="609" t="str">
        <f t="shared" si="67"/>
        <v>-</v>
      </c>
      <c r="AH212" s="609" t="str">
        <f t="shared" si="68"/>
        <v>-</v>
      </c>
      <c r="AI212" s="609">
        <f t="shared" si="69"/>
        <v>21.923999999999999</v>
      </c>
      <c r="AJ212" s="609" t="str">
        <f t="shared" si="70"/>
        <v>-</v>
      </c>
      <c r="AM212" s="452"/>
      <c r="AN212" s="452"/>
      <c r="AO212" s="452"/>
      <c r="AP212" s="452"/>
      <c r="AQ212" s="452"/>
      <c r="AR212" s="452"/>
      <c r="AS212" s="452"/>
      <c r="AT212" s="452"/>
      <c r="AV212" s="453"/>
      <c r="AW212" s="454"/>
      <c r="AX212" s="455"/>
      <c r="AY212" s="455"/>
      <c r="AZ212" s="456"/>
      <c r="BB212" s="74">
        <f t="shared" si="71"/>
        <v>0</v>
      </c>
      <c r="BC212" s="11">
        <f t="shared" si="72"/>
        <v>0</v>
      </c>
      <c r="BF212" s="324"/>
      <c r="BH212" s="74">
        <f t="shared" si="73"/>
        <v>0</v>
      </c>
      <c r="BI212" s="313">
        <f t="shared" si="74"/>
        <v>0</v>
      </c>
      <c r="BL212" s="313"/>
      <c r="BQ212" s="11"/>
      <c r="BR212" s="11"/>
      <c r="BS212" s="11"/>
      <c r="BT212" s="11"/>
      <c r="CA212" s="314"/>
      <c r="CB212" s="311"/>
      <c r="CC212" s="312"/>
      <c r="CD212" s="11"/>
      <c r="CE212" s="11"/>
    </row>
    <row r="213" spans="2:83" x14ac:dyDescent="0.25">
      <c r="B213" s="88"/>
      <c r="C213" s="294"/>
      <c r="O213" s="89"/>
      <c r="P213" s="55"/>
      <c r="Q213" s="87"/>
      <c r="R213" s="78" t="s">
        <v>14</v>
      </c>
      <c r="S213" s="87"/>
      <c r="T213" s="78" t="s">
        <v>45</v>
      </c>
      <c r="U213" s="608" t="str">
        <f t="shared" si="61"/>
        <v>-</v>
      </c>
      <c r="V213" s="609" t="str">
        <f t="shared" si="62"/>
        <v>-</v>
      </c>
      <c r="W213" s="609" t="str">
        <f t="shared" si="63"/>
        <v>-</v>
      </c>
      <c r="X213" s="609" t="str">
        <f t="shared" si="64"/>
        <v>-</v>
      </c>
      <c r="Y213" s="609" t="str">
        <f t="shared" si="65"/>
        <v>-</v>
      </c>
      <c r="AD213" s="615">
        <f t="shared" si="75"/>
        <v>46128.803472222222</v>
      </c>
      <c r="AE213" s="73">
        <f t="shared" si="76"/>
        <v>21.919</v>
      </c>
      <c r="AF213" s="608">
        <f t="shared" si="66"/>
        <v>19</v>
      </c>
      <c r="AG213" s="609" t="str">
        <f t="shared" si="67"/>
        <v>-</v>
      </c>
      <c r="AH213" s="609" t="str">
        <f t="shared" si="68"/>
        <v>-</v>
      </c>
      <c r="AI213" s="609">
        <f t="shared" si="69"/>
        <v>21.919</v>
      </c>
      <c r="AJ213" s="609" t="str">
        <f t="shared" si="70"/>
        <v>-</v>
      </c>
      <c r="AM213" s="452"/>
      <c r="AN213" s="452"/>
      <c r="AO213" s="452"/>
      <c r="AP213" s="452"/>
      <c r="AQ213" s="452"/>
      <c r="AR213" s="452"/>
      <c r="AS213" s="452"/>
      <c r="AT213" s="452"/>
      <c r="AV213" s="453"/>
      <c r="AW213" s="454"/>
      <c r="AX213" s="455"/>
      <c r="AY213" s="455"/>
      <c r="AZ213" s="456"/>
      <c r="BB213" s="74">
        <f t="shared" si="71"/>
        <v>0</v>
      </c>
      <c r="BC213" s="11">
        <f t="shared" si="72"/>
        <v>0</v>
      </c>
      <c r="BF213" s="324"/>
      <c r="BH213" s="74">
        <f t="shared" si="73"/>
        <v>0</v>
      </c>
      <c r="BI213" s="313">
        <f t="shared" si="74"/>
        <v>0</v>
      </c>
      <c r="BL213" s="313"/>
      <c r="BQ213" s="11"/>
      <c r="BR213" s="11"/>
      <c r="BS213" s="11"/>
      <c r="BT213" s="11"/>
      <c r="CA213" s="314"/>
      <c r="CB213" s="311"/>
      <c r="CC213" s="312"/>
      <c r="CD213" s="11"/>
      <c r="CE213" s="11"/>
    </row>
    <row r="214" spans="2:83" x14ac:dyDescent="0.25">
      <c r="B214" s="88"/>
      <c r="C214" s="294"/>
      <c r="O214" s="89"/>
      <c r="P214" s="55"/>
      <c r="Q214" s="87"/>
      <c r="R214" s="78" t="s">
        <v>14</v>
      </c>
      <c r="S214" s="87"/>
      <c r="T214" s="78" t="s">
        <v>45</v>
      </c>
      <c r="U214" s="608" t="str">
        <f t="shared" si="61"/>
        <v>-</v>
      </c>
      <c r="V214" s="609" t="str">
        <f t="shared" si="62"/>
        <v>-</v>
      </c>
      <c r="W214" s="609" t="str">
        <f t="shared" si="63"/>
        <v>-</v>
      </c>
      <c r="X214" s="609" t="str">
        <f t="shared" si="64"/>
        <v>-</v>
      </c>
      <c r="Y214" s="609" t="str">
        <f t="shared" si="65"/>
        <v>-</v>
      </c>
      <c r="AD214" s="615">
        <f t="shared" si="75"/>
        <v>46128.803472222222</v>
      </c>
      <c r="AE214" s="73">
        <f t="shared" si="76"/>
        <v>21.914999999999999</v>
      </c>
      <c r="AF214" s="608">
        <f t="shared" si="66"/>
        <v>19</v>
      </c>
      <c r="AG214" s="609" t="str">
        <f t="shared" si="67"/>
        <v>-</v>
      </c>
      <c r="AH214" s="609" t="str">
        <f t="shared" si="68"/>
        <v>-</v>
      </c>
      <c r="AI214" s="609">
        <f t="shared" si="69"/>
        <v>21.914999999999999</v>
      </c>
      <c r="AJ214" s="609" t="str">
        <f t="shared" si="70"/>
        <v>-</v>
      </c>
      <c r="AM214" s="452"/>
      <c r="AN214" s="452"/>
      <c r="AO214" s="452"/>
      <c r="AP214" s="452"/>
      <c r="AQ214" s="452"/>
      <c r="AR214" s="452"/>
      <c r="AS214" s="452"/>
      <c r="AT214" s="452"/>
      <c r="AV214" s="453"/>
      <c r="AW214" s="454"/>
      <c r="AX214" s="455"/>
      <c r="AY214" s="455"/>
      <c r="AZ214" s="456"/>
      <c r="BB214" s="74">
        <f t="shared" si="71"/>
        <v>0</v>
      </c>
      <c r="BC214" s="11">
        <f t="shared" si="72"/>
        <v>0</v>
      </c>
      <c r="BF214" s="324"/>
      <c r="BH214" s="74">
        <f t="shared" si="73"/>
        <v>0</v>
      </c>
      <c r="BI214" s="313">
        <f t="shared" si="74"/>
        <v>0</v>
      </c>
      <c r="BL214" s="313"/>
      <c r="BQ214" s="11"/>
      <c r="BR214" s="11"/>
      <c r="BS214" s="11"/>
      <c r="BT214" s="11"/>
      <c r="CA214" s="314"/>
      <c r="CB214" s="311"/>
      <c r="CC214" s="312"/>
      <c r="CD214" s="11"/>
      <c r="CE214" s="11"/>
    </row>
    <row r="215" spans="2:83" x14ac:dyDescent="0.25">
      <c r="B215" s="88"/>
      <c r="C215" s="294"/>
      <c r="O215" s="89"/>
      <c r="P215" s="55"/>
      <c r="Q215" s="87"/>
      <c r="R215" s="78" t="s">
        <v>14</v>
      </c>
      <c r="S215" s="87"/>
      <c r="T215" s="78" t="s">
        <v>45</v>
      </c>
      <c r="U215" s="608" t="str">
        <f t="shared" ref="U215:U278" si="77">IF(ISNUMBER(S215), HOUR(P215), "-")</f>
        <v>-</v>
      </c>
      <c r="V215" s="609" t="str">
        <f t="shared" ref="V215:V278" si="78">IF(U215=$Q$13, S215, "-")</f>
        <v>-</v>
      </c>
      <c r="W215" s="609" t="str">
        <f t="shared" ref="W215:W278" si="79">IF(U215=$R$13, S215, "-")</f>
        <v>-</v>
      </c>
      <c r="X215" s="609" t="str">
        <f t="shared" ref="X215:X278" si="80">IF(U215=$S$13, S215, "-")</f>
        <v>-</v>
      </c>
      <c r="Y215" s="609" t="str">
        <f t="shared" ref="Y215:Y278" si="81">IF(U215=$T$13, S215, "-")</f>
        <v>-</v>
      </c>
      <c r="AD215" s="615" t="str">
        <f t="shared" si="75"/>
        <v>-</v>
      </c>
      <c r="AE215" s="73" t="str">
        <f t="shared" si="76"/>
        <v>-</v>
      </c>
      <c r="AF215" s="608" t="str">
        <f t="shared" ref="AF215:AF278" si="82">IF(ISNUMBER(AE215), HOUR(AD215), "-")</f>
        <v>-</v>
      </c>
      <c r="AG215" s="609" t="str">
        <f t="shared" ref="AG215:AG278" si="83">IF(AF215=$Q$3, AE215, "-")</f>
        <v>-</v>
      </c>
      <c r="AH215" s="609" t="str">
        <f t="shared" ref="AH215:AH278" si="84">IF(AF215=$R$3, AE215, "-")</f>
        <v>-</v>
      </c>
      <c r="AI215" s="609" t="str">
        <f t="shared" ref="AI215:AI278" si="85">IF(AF215=$S$3, AE215, "-")</f>
        <v>-</v>
      </c>
      <c r="AJ215" s="609" t="str">
        <f t="shared" ref="AJ215:AJ278" si="86">IF(AF215=$T$3, AE215, "-")</f>
        <v>-</v>
      </c>
      <c r="AM215" s="452"/>
      <c r="AN215" s="452"/>
      <c r="AO215" s="452"/>
      <c r="AP215" s="452"/>
      <c r="AQ215" s="452"/>
      <c r="AR215" s="452"/>
      <c r="AS215" s="452"/>
      <c r="AT215" s="452"/>
      <c r="AV215" s="453"/>
      <c r="AW215" s="454"/>
      <c r="AX215" s="455"/>
      <c r="AY215" s="455"/>
      <c r="AZ215" s="456"/>
      <c r="BB215" s="74">
        <f t="shared" si="71"/>
        <v>0</v>
      </c>
      <c r="BC215" s="11">
        <f t="shared" si="72"/>
        <v>0</v>
      </c>
      <c r="BF215" s="324"/>
      <c r="BH215" s="74">
        <f t="shared" si="73"/>
        <v>0</v>
      </c>
      <c r="BI215" s="313">
        <f t="shared" si="74"/>
        <v>0</v>
      </c>
      <c r="BL215" s="313"/>
      <c r="BQ215" s="11"/>
      <c r="BR215" s="11"/>
      <c r="BS215" s="11"/>
      <c r="BT215" s="11"/>
      <c r="CA215" s="314"/>
      <c r="CB215" s="311"/>
      <c r="CC215" s="312"/>
      <c r="CD215" s="11"/>
      <c r="CE215" s="11"/>
    </row>
    <row r="216" spans="2:83" x14ac:dyDescent="0.25">
      <c r="B216" s="88"/>
      <c r="C216" s="294"/>
      <c r="O216" s="89"/>
      <c r="P216" s="55"/>
      <c r="Q216" s="87"/>
      <c r="R216" s="78" t="s">
        <v>14</v>
      </c>
      <c r="S216" s="87"/>
      <c r="T216" s="78" t="s">
        <v>45</v>
      </c>
      <c r="U216" s="608" t="str">
        <f t="shared" si="77"/>
        <v>-</v>
      </c>
      <c r="V216" s="609" t="str">
        <f t="shared" si="78"/>
        <v>-</v>
      </c>
      <c r="W216" s="609" t="str">
        <f t="shared" si="79"/>
        <v>-</v>
      </c>
      <c r="X216" s="609" t="str">
        <f t="shared" si="80"/>
        <v>-</v>
      </c>
      <c r="Y216" s="609" t="str">
        <f t="shared" si="81"/>
        <v>-</v>
      </c>
      <c r="AD216" s="615" t="str">
        <f t="shared" si="75"/>
        <v>-</v>
      </c>
      <c r="AE216" s="73" t="str">
        <f t="shared" si="76"/>
        <v>-</v>
      </c>
      <c r="AF216" s="608" t="str">
        <f t="shared" si="82"/>
        <v>-</v>
      </c>
      <c r="AG216" s="609" t="str">
        <f t="shared" si="83"/>
        <v>-</v>
      </c>
      <c r="AH216" s="609" t="str">
        <f t="shared" si="84"/>
        <v>-</v>
      </c>
      <c r="AI216" s="609" t="str">
        <f t="shared" si="85"/>
        <v>-</v>
      </c>
      <c r="AJ216" s="609" t="str">
        <f t="shared" si="86"/>
        <v>-</v>
      </c>
      <c r="AM216" s="452"/>
      <c r="AN216" s="452"/>
      <c r="AO216" s="452"/>
      <c r="AP216" s="452"/>
      <c r="AQ216" s="452"/>
      <c r="AR216" s="452"/>
      <c r="AS216" s="452"/>
      <c r="AT216" s="452"/>
      <c r="AV216" s="453"/>
      <c r="AW216" s="454"/>
      <c r="AX216" s="455"/>
      <c r="AY216" s="455"/>
      <c r="AZ216" s="456"/>
      <c r="BB216" s="74">
        <f t="shared" si="71"/>
        <v>0</v>
      </c>
      <c r="BC216" s="11">
        <f t="shared" si="72"/>
        <v>0</v>
      </c>
      <c r="BF216" s="324"/>
      <c r="BH216" s="74">
        <f t="shared" si="73"/>
        <v>0</v>
      </c>
      <c r="BI216" s="313">
        <f t="shared" si="74"/>
        <v>0</v>
      </c>
      <c r="BL216" s="313"/>
      <c r="BQ216" s="11"/>
      <c r="BR216" s="11"/>
      <c r="BS216" s="11"/>
      <c r="BT216" s="11"/>
      <c r="CA216" s="314"/>
      <c r="CB216" s="311"/>
      <c r="CC216" s="312"/>
      <c r="CD216" s="11"/>
      <c r="CE216" s="11"/>
    </row>
    <row r="217" spans="2:83" x14ac:dyDescent="0.25">
      <c r="B217" s="88"/>
      <c r="C217" s="294"/>
      <c r="O217" s="89"/>
      <c r="P217" s="55"/>
      <c r="Q217" s="87"/>
      <c r="R217" s="78" t="s">
        <v>14</v>
      </c>
      <c r="S217" s="87"/>
      <c r="T217" s="78" t="s">
        <v>45</v>
      </c>
      <c r="U217" s="608" t="str">
        <f t="shared" si="77"/>
        <v>-</v>
      </c>
      <c r="V217" s="609" t="str">
        <f t="shared" si="78"/>
        <v>-</v>
      </c>
      <c r="W217" s="609" t="str">
        <f t="shared" si="79"/>
        <v>-</v>
      </c>
      <c r="X217" s="609" t="str">
        <f t="shared" si="80"/>
        <v>-</v>
      </c>
      <c r="Y217" s="609" t="str">
        <f t="shared" si="81"/>
        <v>-</v>
      </c>
      <c r="AD217" s="615" t="str">
        <f t="shared" si="75"/>
        <v>-</v>
      </c>
      <c r="AE217" s="73" t="str">
        <f t="shared" si="76"/>
        <v>-</v>
      </c>
      <c r="AF217" s="608" t="str">
        <f t="shared" si="82"/>
        <v>-</v>
      </c>
      <c r="AG217" s="609" t="str">
        <f t="shared" si="83"/>
        <v>-</v>
      </c>
      <c r="AH217" s="609" t="str">
        <f t="shared" si="84"/>
        <v>-</v>
      </c>
      <c r="AI217" s="609" t="str">
        <f t="shared" si="85"/>
        <v>-</v>
      </c>
      <c r="AJ217" s="609" t="str">
        <f t="shared" si="86"/>
        <v>-</v>
      </c>
      <c r="AM217" s="452"/>
      <c r="AN217" s="452"/>
      <c r="AO217" s="452"/>
      <c r="AP217" s="452"/>
      <c r="AQ217" s="452"/>
      <c r="AR217" s="452"/>
      <c r="AS217" s="452"/>
      <c r="AT217" s="452"/>
      <c r="AV217" s="453"/>
      <c r="AW217" s="454"/>
      <c r="AX217" s="455"/>
      <c r="AY217" s="455"/>
      <c r="AZ217" s="456"/>
      <c r="BB217" s="74">
        <f t="shared" si="71"/>
        <v>0</v>
      </c>
      <c r="BC217" s="11">
        <f t="shared" si="72"/>
        <v>0</v>
      </c>
      <c r="BF217" s="324"/>
      <c r="BH217" s="74">
        <f t="shared" si="73"/>
        <v>0</v>
      </c>
      <c r="BI217" s="313">
        <f t="shared" si="74"/>
        <v>0</v>
      </c>
      <c r="BL217" s="313"/>
      <c r="BQ217" s="11"/>
      <c r="BR217" s="11"/>
      <c r="BS217" s="11"/>
      <c r="BT217" s="11"/>
      <c r="CA217" s="314"/>
      <c r="CB217" s="311"/>
      <c r="CC217" s="312"/>
      <c r="CD217" s="11"/>
      <c r="CE217" s="11"/>
    </row>
    <row r="218" spans="2:83" x14ac:dyDescent="0.25">
      <c r="B218" s="88"/>
      <c r="C218" s="294"/>
      <c r="O218" s="89"/>
      <c r="P218" s="55"/>
      <c r="Q218" s="87"/>
      <c r="R218" s="78" t="s">
        <v>14</v>
      </c>
      <c r="S218" s="87"/>
      <c r="T218" s="78" t="s">
        <v>45</v>
      </c>
      <c r="U218" s="608" t="str">
        <f t="shared" si="77"/>
        <v>-</v>
      </c>
      <c r="V218" s="609" t="str">
        <f t="shared" si="78"/>
        <v>-</v>
      </c>
      <c r="W218" s="609" t="str">
        <f t="shared" si="79"/>
        <v>-</v>
      </c>
      <c r="X218" s="609" t="str">
        <f t="shared" si="80"/>
        <v>-</v>
      </c>
      <c r="Y218" s="609" t="str">
        <f t="shared" si="81"/>
        <v>-</v>
      </c>
      <c r="AD218" s="615" t="str">
        <f t="shared" si="75"/>
        <v>-</v>
      </c>
      <c r="AE218" s="73" t="str">
        <f t="shared" si="76"/>
        <v>-</v>
      </c>
      <c r="AF218" s="608" t="str">
        <f t="shared" si="82"/>
        <v>-</v>
      </c>
      <c r="AG218" s="609" t="str">
        <f t="shared" si="83"/>
        <v>-</v>
      </c>
      <c r="AH218" s="609" t="str">
        <f t="shared" si="84"/>
        <v>-</v>
      </c>
      <c r="AI218" s="609" t="str">
        <f t="shared" si="85"/>
        <v>-</v>
      </c>
      <c r="AJ218" s="609" t="str">
        <f t="shared" si="86"/>
        <v>-</v>
      </c>
      <c r="AM218" s="452"/>
      <c r="AN218" s="452"/>
      <c r="AO218" s="452"/>
      <c r="AP218" s="452"/>
      <c r="AQ218" s="452"/>
      <c r="AR218" s="452"/>
      <c r="AS218" s="452"/>
      <c r="AT218" s="452"/>
      <c r="AV218" s="453"/>
      <c r="AW218" s="454"/>
      <c r="AX218" s="455"/>
      <c r="AY218" s="455"/>
      <c r="AZ218" s="456"/>
      <c r="BB218" s="74">
        <f t="shared" si="71"/>
        <v>0</v>
      </c>
      <c r="BC218" s="11">
        <f t="shared" si="72"/>
        <v>0</v>
      </c>
      <c r="BF218" s="324"/>
      <c r="BH218" s="74">
        <f t="shared" si="73"/>
        <v>0</v>
      </c>
      <c r="BI218" s="313">
        <f t="shared" si="74"/>
        <v>0</v>
      </c>
      <c r="BL218" s="313"/>
      <c r="BQ218" s="11"/>
      <c r="BR218" s="11"/>
      <c r="BS218" s="11"/>
      <c r="BT218" s="11"/>
      <c r="CA218" s="314"/>
      <c r="CB218" s="311"/>
      <c r="CC218" s="312"/>
      <c r="CD218" s="11"/>
      <c r="CE218" s="11"/>
    </row>
    <row r="219" spans="2:83" x14ac:dyDescent="0.25">
      <c r="B219" s="88"/>
      <c r="C219" s="294"/>
      <c r="O219" s="89"/>
      <c r="P219" s="55"/>
      <c r="Q219" s="87"/>
      <c r="R219" s="78" t="s">
        <v>14</v>
      </c>
      <c r="S219" s="87"/>
      <c r="T219" s="78" t="s">
        <v>45</v>
      </c>
      <c r="U219" s="608" t="str">
        <f t="shared" si="77"/>
        <v>-</v>
      </c>
      <c r="V219" s="609" t="str">
        <f t="shared" si="78"/>
        <v>-</v>
      </c>
      <c r="W219" s="609" t="str">
        <f t="shared" si="79"/>
        <v>-</v>
      </c>
      <c r="X219" s="609" t="str">
        <f t="shared" si="80"/>
        <v>-</v>
      </c>
      <c r="Y219" s="609" t="str">
        <f t="shared" si="81"/>
        <v>-</v>
      </c>
      <c r="AD219" s="615" t="str">
        <f t="shared" si="75"/>
        <v>-</v>
      </c>
      <c r="AE219" s="73" t="str">
        <f t="shared" si="76"/>
        <v>-</v>
      </c>
      <c r="AF219" s="608" t="str">
        <f t="shared" si="82"/>
        <v>-</v>
      </c>
      <c r="AG219" s="609" t="str">
        <f t="shared" si="83"/>
        <v>-</v>
      </c>
      <c r="AH219" s="609" t="str">
        <f t="shared" si="84"/>
        <v>-</v>
      </c>
      <c r="AI219" s="609" t="str">
        <f t="shared" si="85"/>
        <v>-</v>
      </c>
      <c r="AJ219" s="609" t="str">
        <f t="shared" si="86"/>
        <v>-</v>
      </c>
      <c r="AM219" s="452"/>
      <c r="AN219" s="452"/>
      <c r="AO219" s="452"/>
      <c r="AP219" s="452"/>
      <c r="AQ219" s="452"/>
      <c r="AR219" s="452"/>
      <c r="AS219" s="452"/>
      <c r="AT219" s="452"/>
      <c r="AV219" s="453"/>
      <c r="AW219" s="454"/>
      <c r="AX219" s="455"/>
      <c r="AY219" s="455"/>
      <c r="AZ219" s="456"/>
      <c r="BB219" s="74">
        <f t="shared" si="71"/>
        <v>0</v>
      </c>
      <c r="BC219" s="11">
        <f t="shared" si="72"/>
        <v>0</v>
      </c>
      <c r="BF219" s="324"/>
      <c r="BH219" s="74">
        <f t="shared" si="73"/>
        <v>0</v>
      </c>
      <c r="BI219" s="313">
        <f t="shared" si="74"/>
        <v>0</v>
      </c>
      <c r="BL219" s="313"/>
      <c r="BQ219" s="11"/>
      <c r="BR219" s="11"/>
      <c r="BS219" s="11"/>
      <c r="BT219" s="11"/>
      <c r="CA219" s="314"/>
      <c r="CB219" s="311"/>
      <c r="CC219" s="312"/>
      <c r="CD219" s="11"/>
      <c r="CE219" s="11"/>
    </row>
    <row r="220" spans="2:83" x14ac:dyDescent="0.25">
      <c r="B220" s="88"/>
      <c r="C220" s="294"/>
      <c r="O220" s="89"/>
      <c r="P220" s="55"/>
      <c r="Q220" s="87"/>
      <c r="R220" s="78" t="s">
        <v>14</v>
      </c>
      <c r="S220" s="87"/>
      <c r="T220" s="78" t="s">
        <v>45</v>
      </c>
      <c r="U220" s="608" t="str">
        <f t="shared" si="77"/>
        <v>-</v>
      </c>
      <c r="V220" s="609" t="str">
        <f t="shared" si="78"/>
        <v>-</v>
      </c>
      <c r="W220" s="609" t="str">
        <f t="shared" si="79"/>
        <v>-</v>
      </c>
      <c r="X220" s="609" t="str">
        <f t="shared" si="80"/>
        <v>-</v>
      </c>
      <c r="Y220" s="609" t="str">
        <f t="shared" si="81"/>
        <v>-</v>
      </c>
      <c r="AD220" s="615" t="str">
        <f t="shared" si="75"/>
        <v>-</v>
      </c>
      <c r="AE220" s="73" t="str">
        <f t="shared" si="76"/>
        <v>-</v>
      </c>
      <c r="AF220" s="608" t="str">
        <f t="shared" si="82"/>
        <v>-</v>
      </c>
      <c r="AG220" s="609" t="str">
        <f t="shared" si="83"/>
        <v>-</v>
      </c>
      <c r="AH220" s="609" t="str">
        <f t="shared" si="84"/>
        <v>-</v>
      </c>
      <c r="AI220" s="609" t="str">
        <f t="shared" si="85"/>
        <v>-</v>
      </c>
      <c r="AJ220" s="609" t="str">
        <f t="shared" si="86"/>
        <v>-</v>
      </c>
      <c r="AM220" s="452"/>
      <c r="AN220" s="452"/>
      <c r="AO220" s="452"/>
      <c r="AP220" s="452"/>
      <c r="AQ220" s="452"/>
      <c r="AR220" s="452"/>
      <c r="AS220" s="452"/>
      <c r="AT220" s="452"/>
      <c r="AV220" s="453"/>
      <c r="AW220" s="454"/>
      <c r="AX220" s="455"/>
      <c r="AY220" s="455"/>
      <c r="AZ220" s="456"/>
      <c r="BB220" s="74">
        <f t="shared" si="71"/>
        <v>0</v>
      </c>
      <c r="BC220" s="11">
        <f t="shared" si="72"/>
        <v>0</v>
      </c>
      <c r="BF220" s="324"/>
      <c r="BH220" s="74">
        <f t="shared" si="73"/>
        <v>0</v>
      </c>
      <c r="BI220" s="313">
        <f t="shared" si="74"/>
        <v>0</v>
      </c>
      <c r="BL220" s="313"/>
      <c r="BQ220" s="11"/>
      <c r="BR220" s="11"/>
      <c r="BS220" s="11"/>
      <c r="BT220" s="11"/>
      <c r="CA220" s="314"/>
      <c r="CB220" s="311"/>
      <c r="CC220" s="312"/>
      <c r="CD220" s="11"/>
      <c r="CE220" s="11"/>
    </row>
    <row r="221" spans="2:83" x14ac:dyDescent="0.25">
      <c r="B221" s="88"/>
      <c r="C221" s="294"/>
      <c r="O221" s="89"/>
      <c r="P221" s="55"/>
      <c r="Q221" s="87"/>
      <c r="R221" s="78" t="s">
        <v>14</v>
      </c>
      <c r="S221" s="87"/>
      <c r="T221" s="78" t="s">
        <v>45</v>
      </c>
      <c r="U221" s="608" t="str">
        <f t="shared" si="77"/>
        <v>-</v>
      </c>
      <c r="V221" s="609" t="str">
        <f t="shared" si="78"/>
        <v>-</v>
      </c>
      <c r="W221" s="609" t="str">
        <f t="shared" si="79"/>
        <v>-</v>
      </c>
      <c r="X221" s="609" t="str">
        <f t="shared" si="80"/>
        <v>-</v>
      </c>
      <c r="Y221" s="609" t="str">
        <f t="shared" si="81"/>
        <v>-</v>
      </c>
      <c r="AD221" s="615" t="str">
        <f t="shared" si="75"/>
        <v>-</v>
      </c>
      <c r="AE221" s="73" t="str">
        <f t="shared" si="76"/>
        <v>-</v>
      </c>
      <c r="AF221" s="608" t="str">
        <f t="shared" si="82"/>
        <v>-</v>
      </c>
      <c r="AG221" s="609" t="str">
        <f t="shared" si="83"/>
        <v>-</v>
      </c>
      <c r="AH221" s="609" t="str">
        <f t="shared" si="84"/>
        <v>-</v>
      </c>
      <c r="AI221" s="609" t="str">
        <f t="shared" si="85"/>
        <v>-</v>
      </c>
      <c r="AJ221" s="609" t="str">
        <f t="shared" si="86"/>
        <v>-</v>
      </c>
      <c r="AM221" s="452"/>
      <c r="AN221" s="452"/>
      <c r="AO221" s="452"/>
      <c r="AP221" s="452"/>
      <c r="AQ221" s="452"/>
      <c r="AR221" s="452"/>
      <c r="AS221" s="452"/>
      <c r="AT221" s="452"/>
      <c r="AV221" s="453"/>
      <c r="AW221" s="454"/>
      <c r="AX221" s="455"/>
      <c r="AY221" s="455"/>
      <c r="AZ221" s="456"/>
      <c r="BB221" s="74">
        <f t="shared" si="71"/>
        <v>0</v>
      </c>
      <c r="BC221" s="11">
        <f t="shared" si="72"/>
        <v>0</v>
      </c>
      <c r="BF221" s="324"/>
      <c r="BH221" s="74">
        <f t="shared" si="73"/>
        <v>0</v>
      </c>
      <c r="BI221" s="313">
        <f t="shared" si="74"/>
        <v>0</v>
      </c>
      <c r="BL221" s="313"/>
      <c r="BQ221" s="11"/>
      <c r="BR221" s="11"/>
      <c r="BS221" s="11"/>
      <c r="BT221" s="11"/>
      <c r="CA221" s="314"/>
      <c r="CB221" s="311"/>
      <c r="CC221" s="312"/>
      <c r="CD221" s="11"/>
      <c r="CE221" s="11"/>
    </row>
    <row r="222" spans="2:83" x14ac:dyDescent="0.25">
      <c r="B222" s="88"/>
      <c r="C222" s="294"/>
      <c r="O222" s="89"/>
      <c r="P222" s="55"/>
      <c r="Q222" s="87"/>
      <c r="R222" s="78" t="s">
        <v>14</v>
      </c>
      <c r="S222" s="87"/>
      <c r="T222" s="78" t="s">
        <v>45</v>
      </c>
      <c r="U222" s="608" t="str">
        <f t="shared" si="77"/>
        <v>-</v>
      </c>
      <c r="V222" s="609" t="str">
        <f t="shared" si="78"/>
        <v>-</v>
      </c>
      <c r="W222" s="609" t="str">
        <f t="shared" si="79"/>
        <v>-</v>
      </c>
      <c r="X222" s="609" t="str">
        <f t="shared" si="80"/>
        <v>-</v>
      </c>
      <c r="Y222" s="609" t="str">
        <f t="shared" si="81"/>
        <v>-</v>
      </c>
      <c r="AD222" s="615" t="str">
        <f t="shared" si="75"/>
        <v>-</v>
      </c>
      <c r="AE222" s="73" t="str">
        <f t="shared" si="76"/>
        <v>-</v>
      </c>
      <c r="AF222" s="608" t="str">
        <f t="shared" si="82"/>
        <v>-</v>
      </c>
      <c r="AG222" s="609" t="str">
        <f t="shared" si="83"/>
        <v>-</v>
      </c>
      <c r="AH222" s="609" t="str">
        <f t="shared" si="84"/>
        <v>-</v>
      </c>
      <c r="AI222" s="609" t="str">
        <f t="shared" si="85"/>
        <v>-</v>
      </c>
      <c r="AJ222" s="609" t="str">
        <f t="shared" si="86"/>
        <v>-</v>
      </c>
      <c r="AM222" s="452"/>
      <c r="AN222" s="452"/>
      <c r="AO222" s="452"/>
      <c r="AP222" s="452"/>
      <c r="AQ222" s="452"/>
      <c r="AR222" s="452"/>
      <c r="AS222" s="452"/>
      <c r="AT222" s="452"/>
      <c r="AV222" s="453"/>
      <c r="AW222" s="454"/>
      <c r="AX222" s="455"/>
      <c r="AY222" s="455"/>
      <c r="AZ222" s="456"/>
      <c r="BB222" s="74">
        <f t="shared" si="71"/>
        <v>0</v>
      </c>
      <c r="BC222" s="11">
        <f t="shared" si="72"/>
        <v>0</v>
      </c>
      <c r="BF222" s="324"/>
      <c r="BH222" s="74">
        <f t="shared" si="73"/>
        <v>0</v>
      </c>
      <c r="BI222" s="313">
        <f t="shared" si="74"/>
        <v>0</v>
      </c>
      <c r="BL222" s="313"/>
      <c r="BQ222" s="11"/>
      <c r="BR222" s="11"/>
      <c r="BS222" s="11"/>
      <c r="BT222" s="11"/>
      <c r="CA222" s="314"/>
      <c r="CB222" s="311"/>
      <c r="CC222" s="312"/>
      <c r="CD222" s="11"/>
      <c r="CE222" s="11"/>
    </row>
    <row r="223" spans="2:83" x14ac:dyDescent="0.25">
      <c r="B223" s="88"/>
      <c r="C223" s="294"/>
      <c r="O223" s="89"/>
      <c r="P223" s="55"/>
      <c r="Q223" s="87"/>
      <c r="R223" s="78" t="s">
        <v>14</v>
      </c>
      <c r="S223" s="87"/>
      <c r="T223" s="78" t="s">
        <v>45</v>
      </c>
      <c r="U223" s="608" t="str">
        <f t="shared" si="77"/>
        <v>-</v>
      </c>
      <c r="V223" s="609" t="str">
        <f t="shared" si="78"/>
        <v>-</v>
      </c>
      <c r="W223" s="609" t="str">
        <f t="shared" si="79"/>
        <v>-</v>
      </c>
      <c r="X223" s="609" t="str">
        <f t="shared" si="80"/>
        <v>-</v>
      </c>
      <c r="Y223" s="609" t="str">
        <f t="shared" si="81"/>
        <v>-</v>
      </c>
      <c r="AD223" s="615" t="str">
        <f t="shared" si="75"/>
        <v>-</v>
      </c>
      <c r="AE223" s="73" t="str">
        <f t="shared" si="76"/>
        <v>-</v>
      </c>
      <c r="AF223" s="608" t="str">
        <f t="shared" si="82"/>
        <v>-</v>
      </c>
      <c r="AG223" s="609" t="str">
        <f t="shared" si="83"/>
        <v>-</v>
      </c>
      <c r="AH223" s="609" t="str">
        <f t="shared" si="84"/>
        <v>-</v>
      </c>
      <c r="AI223" s="609" t="str">
        <f t="shared" si="85"/>
        <v>-</v>
      </c>
      <c r="AJ223" s="609" t="str">
        <f t="shared" si="86"/>
        <v>-</v>
      </c>
      <c r="AM223" s="452"/>
      <c r="AN223" s="452"/>
      <c r="AO223" s="452"/>
      <c r="AP223" s="452"/>
      <c r="AQ223" s="452"/>
      <c r="AR223" s="452"/>
      <c r="AS223" s="452"/>
      <c r="AT223" s="452"/>
      <c r="AV223" s="453"/>
      <c r="AW223" s="454"/>
      <c r="AX223" s="455"/>
      <c r="AY223" s="455"/>
      <c r="AZ223" s="456"/>
      <c r="BB223" s="74">
        <f t="shared" si="71"/>
        <v>0</v>
      </c>
      <c r="BC223" s="11">
        <f t="shared" si="72"/>
        <v>0</v>
      </c>
      <c r="BF223" s="324"/>
      <c r="BH223" s="74">
        <f t="shared" si="73"/>
        <v>0</v>
      </c>
      <c r="BI223" s="313">
        <f t="shared" si="74"/>
        <v>0</v>
      </c>
      <c r="BL223" s="313"/>
      <c r="BQ223" s="11"/>
      <c r="BR223" s="11"/>
      <c r="BS223" s="11"/>
      <c r="BT223" s="11"/>
      <c r="CA223" s="314"/>
      <c r="CB223" s="311"/>
      <c r="CC223" s="312"/>
      <c r="CD223" s="11"/>
      <c r="CE223" s="11"/>
    </row>
    <row r="224" spans="2:83" x14ac:dyDescent="0.25">
      <c r="B224" s="88"/>
      <c r="C224" s="294"/>
      <c r="O224" s="89"/>
      <c r="P224" s="55"/>
      <c r="Q224" s="87"/>
      <c r="R224" s="78" t="s">
        <v>14</v>
      </c>
      <c r="S224" s="87"/>
      <c r="T224" s="78" t="s">
        <v>45</v>
      </c>
      <c r="U224" s="608" t="str">
        <f t="shared" si="77"/>
        <v>-</v>
      </c>
      <c r="V224" s="609" t="str">
        <f t="shared" si="78"/>
        <v>-</v>
      </c>
      <c r="W224" s="609" t="str">
        <f t="shared" si="79"/>
        <v>-</v>
      </c>
      <c r="X224" s="609" t="str">
        <f t="shared" si="80"/>
        <v>-</v>
      </c>
      <c r="Y224" s="609" t="str">
        <f t="shared" si="81"/>
        <v>-</v>
      </c>
      <c r="AD224" s="615" t="str">
        <f t="shared" si="75"/>
        <v>-</v>
      </c>
      <c r="AE224" s="73" t="str">
        <f t="shared" si="76"/>
        <v>-</v>
      </c>
      <c r="AF224" s="608" t="str">
        <f t="shared" si="82"/>
        <v>-</v>
      </c>
      <c r="AG224" s="609" t="str">
        <f t="shared" si="83"/>
        <v>-</v>
      </c>
      <c r="AH224" s="609" t="str">
        <f t="shared" si="84"/>
        <v>-</v>
      </c>
      <c r="AI224" s="609" t="str">
        <f t="shared" si="85"/>
        <v>-</v>
      </c>
      <c r="AJ224" s="609" t="str">
        <f t="shared" si="86"/>
        <v>-</v>
      </c>
      <c r="AM224" s="452"/>
      <c r="AN224" s="452"/>
      <c r="AO224" s="452"/>
      <c r="AP224" s="452"/>
      <c r="AQ224" s="452"/>
      <c r="AR224" s="452"/>
      <c r="AS224" s="452"/>
      <c r="AT224" s="452"/>
      <c r="AV224" s="453"/>
      <c r="AW224" s="454"/>
      <c r="AX224" s="455"/>
      <c r="AY224" s="455"/>
      <c r="AZ224" s="456"/>
      <c r="BB224" s="74">
        <f t="shared" si="71"/>
        <v>0</v>
      </c>
      <c r="BC224" s="11">
        <f t="shared" si="72"/>
        <v>0</v>
      </c>
      <c r="BF224" s="324"/>
      <c r="BH224" s="74">
        <f t="shared" si="73"/>
        <v>0</v>
      </c>
      <c r="BI224" s="313">
        <f t="shared" si="74"/>
        <v>0</v>
      </c>
      <c r="BL224" s="313"/>
      <c r="BQ224" s="11"/>
      <c r="BR224" s="11"/>
      <c r="BS224" s="11"/>
      <c r="BT224" s="11"/>
      <c r="CA224" s="314"/>
      <c r="CB224" s="311"/>
      <c r="CC224" s="312"/>
      <c r="CD224" s="11"/>
      <c r="CE224" s="11"/>
    </row>
    <row r="225" spans="2:83" x14ac:dyDescent="0.25">
      <c r="B225" s="88"/>
      <c r="C225" s="294"/>
      <c r="O225" s="89"/>
      <c r="P225" s="55"/>
      <c r="Q225" s="87"/>
      <c r="R225" s="78" t="s">
        <v>14</v>
      </c>
      <c r="S225" s="87"/>
      <c r="T225" s="78" t="s">
        <v>45</v>
      </c>
      <c r="U225" s="608" t="str">
        <f t="shared" si="77"/>
        <v>-</v>
      </c>
      <c r="V225" s="609" t="str">
        <f t="shared" si="78"/>
        <v>-</v>
      </c>
      <c r="W225" s="609" t="str">
        <f t="shared" si="79"/>
        <v>-</v>
      </c>
      <c r="X225" s="609" t="str">
        <f t="shared" si="80"/>
        <v>-</v>
      </c>
      <c r="Y225" s="609" t="str">
        <f t="shared" si="81"/>
        <v>-</v>
      </c>
      <c r="AD225" s="615" t="str">
        <f t="shared" si="75"/>
        <v>-</v>
      </c>
      <c r="AE225" s="73" t="str">
        <f t="shared" si="76"/>
        <v>-</v>
      </c>
      <c r="AF225" s="608" t="str">
        <f t="shared" si="82"/>
        <v>-</v>
      </c>
      <c r="AG225" s="609" t="str">
        <f t="shared" si="83"/>
        <v>-</v>
      </c>
      <c r="AH225" s="609" t="str">
        <f t="shared" si="84"/>
        <v>-</v>
      </c>
      <c r="AI225" s="609" t="str">
        <f t="shared" si="85"/>
        <v>-</v>
      </c>
      <c r="AJ225" s="609" t="str">
        <f t="shared" si="86"/>
        <v>-</v>
      </c>
      <c r="AM225" s="452"/>
      <c r="AN225" s="452"/>
      <c r="AO225" s="452"/>
      <c r="AP225" s="452"/>
      <c r="AQ225" s="452"/>
      <c r="AR225" s="452"/>
      <c r="AS225" s="452"/>
      <c r="AT225" s="452"/>
      <c r="AV225" s="453"/>
      <c r="AW225" s="454"/>
      <c r="AX225" s="455"/>
      <c r="AY225" s="455"/>
      <c r="AZ225" s="456"/>
      <c r="BB225" s="74">
        <f t="shared" si="71"/>
        <v>0</v>
      </c>
      <c r="BC225" s="11">
        <f t="shared" si="72"/>
        <v>0</v>
      </c>
      <c r="BF225" s="324"/>
      <c r="BH225" s="74">
        <f t="shared" si="73"/>
        <v>0</v>
      </c>
      <c r="BI225" s="313">
        <f t="shared" si="74"/>
        <v>0</v>
      </c>
      <c r="BL225" s="313"/>
      <c r="BQ225" s="11"/>
      <c r="BR225" s="11"/>
      <c r="BS225" s="11"/>
      <c r="BT225" s="11"/>
      <c r="CA225" s="314"/>
      <c r="CB225" s="311"/>
      <c r="CC225" s="312"/>
      <c r="CD225" s="11"/>
      <c r="CE225" s="11"/>
    </row>
    <row r="226" spans="2:83" x14ac:dyDescent="0.25">
      <c r="B226" s="88"/>
      <c r="C226" s="294"/>
      <c r="O226" s="89"/>
      <c r="P226" s="55"/>
      <c r="Q226" s="87"/>
      <c r="R226" s="78" t="s">
        <v>14</v>
      </c>
      <c r="S226" s="87"/>
      <c r="T226" s="78" t="s">
        <v>45</v>
      </c>
      <c r="U226" s="608" t="str">
        <f t="shared" si="77"/>
        <v>-</v>
      </c>
      <c r="V226" s="609" t="str">
        <f t="shared" si="78"/>
        <v>-</v>
      </c>
      <c r="W226" s="609" t="str">
        <f t="shared" si="79"/>
        <v>-</v>
      </c>
      <c r="X226" s="609" t="str">
        <f t="shared" si="80"/>
        <v>-</v>
      </c>
      <c r="Y226" s="609" t="str">
        <f t="shared" si="81"/>
        <v>-</v>
      </c>
      <c r="AD226" s="615" t="str">
        <f t="shared" si="75"/>
        <v>-</v>
      </c>
      <c r="AE226" s="73" t="str">
        <f t="shared" si="76"/>
        <v>-</v>
      </c>
      <c r="AF226" s="608" t="str">
        <f t="shared" si="82"/>
        <v>-</v>
      </c>
      <c r="AG226" s="609" t="str">
        <f t="shared" si="83"/>
        <v>-</v>
      </c>
      <c r="AH226" s="609" t="str">
        <f t="shared" si="84"/>
        <v>-</v>
      </c>
      <c r="AI226" s="609" t="str">
        <f t="shared" si="85"/>
        <v>-</v>
      </c>
      <c r="AJ226" s="609" t="str">
        <f t="shared" si="86"/>
        <v>-</v>
      </c>
      <c r="AM226" s="452"/>
      <c r="AN226" s="452"/>
      <c r="AO226" s="452"/>
      <c r="AP226" s="452"/>
      <c r="AQ226" s="452"/>
      <c r="AR226" s="452"/>
      <c r="AS226" s="452"/>
      <c r="AT226" s="452"/>
      <c r="AV226" s="453"/>
      <c r="AW226" s="454"/>
      <c r="AX226" s="455"/>
      <c r="AY226" s="455"/>
      <c r="AZ226" s="456"/>
      <c r="BB226" s="74">
        <f t="shared" si="71"/>
        <v>0</v>
      </c>
      <c r="BC226" s="11">
        <f t="shared" si="72"/>
        <v>0</v>
      </c>
      <c r="BF226" s="324"/>
      <c r="BH226" s="74">
        <f t="shared" si="73"/>
        <v>0</v>
      </c>
      <c r="BI226" s="313">
        <f t="shared" si="74"/>
        <v>0</v>
      </c>
      <c r="BL226" s="313"/>
      <c r="BQ226" s="11"/>
      <c r="BR226" s="11"/>
      <c r="BS226" s="11"/>
      <c r="BT226" s="11"/>
      <c r="CA226" s="314"/>
      <c r="CB226" s="311"/>
      <c r="CC226" s="312"/>
      <c r="CD226" s="11"/>
      <c r="CE226" s="11"/>
    </row>
    <row r="227" spans="2:83" x14ac:dyDescent="0.25">
      <c r="B227" s="88"/>
      <c r="C227" s="294"/>
      <c r="O227" s="89"/>
      <c r="P227" s="55"/>
      <c r="Q227" s="87"/>
      <c r="R227" s="78" t="s">
        <v>14</v>
      </c>
      <c r="S227" s="87"/>
      <c r="T227" s="78" t="s">
        <v>45</v>
      </c>
      <c r="U227" s="608" t="str">
        <f t="shared" si="77"/>
        <v>-</v>
      </c>
      <c r="V227" s="609" t="str">
        <f t="shared" si="78"/>
        <v>-</v>
      </c>
      <c r="W227" s="609" t="str">
        <f t="shared" si="79"/>
        <v>-</v>
      </c>
      <c r="X227" s="609" t="str">
        <f t="shared" si="80"/>
        <v>-</v>
      </c>
      <c r="Y227" s="609" t="str">
        <f t="shared" si="81"/>
        <v>-</v>
      </c>
      <c r="AD227" s="615" t="str">
        <f t="shared" si="75"/>
        <v>-</v>
      </c>
      <c r="AE227" s="73" t="str">
        <f t="shared" si="76"/>
        <v>-</v>
      </c>
      <c r="AF227" s="608" t="str">
        <f t="shared" si="82"/>
        <v>-</v>
      </c>
      <c r="AG227" s="609" t="str">
        <f t="shared" si="83"/>
        <v>-</v>
      </c>
      <c r="AH227" s="609" t="str">
        <f t="shared" si="84"/>
        <v>-</v>
      </c>
      <c r="AI227" s="609" t="str">
        <f t="shared" si="85"/>
        <v>-</v>
      </c>
      <c r="AJ227" s="609" t="str">
        <f t="shared" si="86"/>
        <v>-</v>
      </c>
      <c r="AM227" s="452"/>
      <c r="AN227" s="452"/>
      <c r="AO227" s="452"/>
      <c r="AP227" s="452"/>
      <c r="AQ227" s="452"/>
      <c r="AR227" s="452"/>
      <c r="AS227" s="452"/>
      <c r="AT227" s="452"/>
      <c r="AV227" s="453"/>
      <c r="AW227" s="454"/>
      <c r="AX227" s="455"/>
      <c r="AY227" s="455"/>
      <c r="AZ227" s="456"/>
      <c r="BB227" s="74">
        <f t="shared" si="71"/>
        <v>0</v>
      </c>
      <c r="BC227" s="11">
        <f t="shared" si="72"/>
        <v>0</v>
      </c>
      <c r="BF227" s="324"/>
      <c r="BH227" s="74">
        <f t="shared" si="73"/>
        <v>0</v>
      </c>
      <c r="BI227" s="313">
        <f t="shared" si="74"/>
        <v>0</v>
      </c>
      <c r="BL227" s="313"/>
      <c r="BQ227" s="11"/>
      <c r="BR227" s="11"/>
      <c r="BS227" s="11"/>
      <c r="BT227" s="11"/>
      <c r="CA227" s="314"/>
      <c r="CB227" s="311"/>
      <c r="CC227" s="312"/>
      <c r="CD227" s="11"/>
      <c r="CE227" s="11"/>
    </row>
    <row r="228" spans="2:83" x14ac:dyDescent="0.25">
      <c r="B228" s="88"/>
      <c r="C228" s="294"/>
      <c r="O228" s="89"/>
      <c r="P228" s="55"/>
      <c r="Q228" s="87"/>
      <c r="R228" s="78" t="s">
        <v>14</v>
      </c>
      <c r="S228" s="87"/>
      <c r="T228" s="78" t="s">
        <v>45</v>
      </c>
      <c r="U228" s="608" t="str">
        <f t="shared" si="77"/>
        <v>-</v>
      </c>
      <c r="V228" s="609" t="str">
        <f t="shared" si="78"/>
        <v>-</v>
      </c>
      <c r="W228" s="609" t="str">
        <f t="shared" si="79"/>
        <v>-</v>
      </c>
      <c r="X228" s="609" t="str">
        <f t="shared" si="80"/>
        <v>-</v>
      </c>
      <c r="Y228" s="609" t="str">
        <f t="shared" si="81"/>
        <v>-</v>
      </c>
      <c r="AD228" s="615" t="str">
        <f t="shared" si="75"/>
        <v>-</v>
      </c>
      <c r="AE228" s="73" t="str">
        <f t="shared" si="76"/>
        <v>-</v>
      </c>
      <c r="AF228" s="608" t="str">
        <f t="shared" si="82"/>
        <v>-</v>
      </c>
      <c r="AG228" s="609" t="str">
        <f t="shared" si="83"/>
        <v>-</v>
      </c>
      <c r="AH228" s="609" t="str">
        <f t="shared" si="84"/>
        <v>-</v>
      </c>
      <c r="AI228" s="609" t="str">
        <f t="shared" si="85"/>
        <v>-</v>
      </c>
      <c r="AJ228" s="609" t="str">
        <f t="shared" si="86"/>
        <v>-</v>
      </c>
      <c r="AM228" s="452"/>
      <c r="AN228" s="452"/>
      <c r="AO228" s="452"/>
      <c r="AP228" s="452"/>
      <c r="AQ228" s="452"/>
      <c r="AR228" s="452"/>
      <c r="AS228" s="452"/>
      <c r="AT228" s="452"/>
      <c r="AV228" s="453"/>
      <c r="AW228" s="454"/>
      <c r="AX228" s="455"/>
      <c r="AY228" s="455"/>
      <c r="AZ228" s="456"/>
      <c r="BB228" s="74">
        <f t="shared" si="71"/>
        <v>0</v>
      </c>
      <c r="BC228" s="11">
        <f t="shared" si="72"/>
        <v>0</v>
      </c>
      <c r="BF228" s="324"/>
      <c r="BH228" s="74">
        <f t="shared" si="73"/>
        <v>0</v>
      </c>
      <c r="BI228" s="313">
        <f t="shared" si="74"/>
        <v>0</v>
      </c>
      <c r="BL228" s="313"/>
      <c r="BQ228" s="11"/>
      <c r="BR228" s="11"/>
      <c r="BS228" s="11"/>
      <c r="BT228" s="11"/>
      <c r="CA228" s="314"/>
      <c r="CB228" s="311"/>
      <c r="CC228" s="312"/>
      <c r="CD228" s="11"/>
      <c r="CE228" s="11"/>
    </row>
    <row r="229" spans="2:83" x14ac:dyDescent="0.25">
      <c r="B229" s="88"/>
      <c r="C229" s="294"/>
      <c r="O229" s="89"/>
      <c r="P229" s="55"/>
      <c r="Q229" s="87"/>
      <c r="R229" s="78" t="s">
        <v>14</v>
      </c>
      <c r="S229" s="87"/>
      <c r="T229" s="78" t="s">
        <v>45</v>
      </c>
      <c r="U229" s="608" t="str">
        <f t="shared" si="77"/>
        <v>-</v>
      </c>
      <c r="V229" s="609" t="str">
        <f t="shared" si="78"/>
        <v>-</v>
      </c>
      <c r="W229" s="609" t="str">
        <f t="shared" si="79"/>
        <v>-</v>
      </c>
      <c r="X229" s="609" t="str">
        <f t="shared" si="80"/>
        <v>-</v>
      </c>
      <c r="Y229" s="609" t="str">
        <f t="shared" si="81"/>
        <v>-</v>
      </c>
      <c r="AD229" s="615" t="str">
        <f t="shared" si="75"/>
        <v>-</v>
      </c>
      <c r="AE229" s="73" t="str">
        <f t="shared" si="76"/>
        <v>-</v>
      </c>
      <c r="AF229" s="608" t="str">
        <f t="shared" si="82"/>
        <v>-</v>
      </c>
      <c r="AG229" s="609" t="str">
        <f t="shared" si="83"/>
        <v>-</v>
      </c>
      <c r="AH229" s="609" t="str">
        <f t="shared" si="84"/>
        <v>-</v>
      </c>
      <c r="AI229" s="609" t="str">
        <f t="shared" si="85"/>
        <v>-</v>
      </c>
      <c r="AJ229" s="609" t="str">
        <f t="shared" si="86"/>
        <v>-</v>
      </c>
      <c r="AM229" s="452"/>
      <c r="AN229" s="452"/>
      <c r="AO229" s="452"/>
      <c r="AP229" s="452"/>
      <c r="AQ229" s="452"/>
      <c r="AR229" s="452"/>
      <c r="AS229" s="452"/>
      <c r="AT229" s="452"/>
      <c r="AV229" s="453"/>
      <c r="AW229" s="454"/>
      <c r="AX229" s="455"/>
      <c r="AY229" s="455"/>
      <c r="AZ229" s="456"/>
      <c r="BB229" s="74">
        <f t="shared" si="71"/>
        <v>0</v>
      </c>
      <c r="BC229" s="11">
        <f t="shared" si="72"/>
        <v>0</v>
      </c>
      <c r="BF229" s="324"/>
      <c r="BH229" s="74">
        <f t="shared" si="73"/>
        <v>0</v>
      </c>
      <c r="BI229" s="313">
        <f t="shared" si="74"/>
        <v>0</v>
      </c>
      <c r="BL229" s="313"/>
      <c r="BQ229" s="11"/>
      <c r="BR229" s="11"/>
      <c r="BS229" s="11"/>
      <c r="BT229" s="11"/>
      <c r="CA229" s="314"/>
      <c r="CB229" s="311"/>
      <c r="CC229" s="312"/>
      <c r="CD229" s="11"/>
      <c r="CE229" s="11"/>
    </row>
    <row r="230" spans="2:83" x14ac:dyDescent="0.25">
      <c r="B230" s="88"/>
      <c r="C230" s="294"/>
      <c r="O230" s="89"/>
      <c r="P230" s="55"/>
      <c r="Q230" s="87"/>
      <c r="R230" s="78" t="s">
        <v>14</v>
      </c>
      <c r="S230" s="87"/>
      <c r="T230" s="78" t="s">
        <v>45</v>
      </c>
      <c r="U230" s="608" t="str">
        <f t="shared" si="77"/>
        <v>-</v>
      </c>
      <c r="V230" s="609" t="str">
        <f t="shared" si="78"/>
        <v>-</v>
      </c>
      <c r="W230" s="609" t="str">
        <f t="shared" si="79"/>
        <v>-</v>
      </c>
      <c r="X230" s="609" t="str">
        <f t="shared" si="80"/>
        <v>-</v>
      </c>
      <c r="Y230" s="609" t="str">
        <f t="shared" si="81"/>
        <v>-</v>
      </c>
      <c r="AD230" s="615" t="str">
        <f t="shared" si="75"/>
        <v>-</v>
      </c>
      <c r="AE230" s="73" t="str">
        <f t="shared" si="76"/>
        <v>-</v>
      </c>
      <c r="AF230" s="608" t="str">
        <f t="shared" si="82"/>
        <v>-</v>
      </c>
      <c r="AG230" s="609" t="str">
        <f t="shared" si="83"/>
        <v>-</v>
      </c>
      <c r="AH230" s="609" t="str">
        <f t="shared" si="84"/>
        <v>-</v>
      </c>
      <c r="AI230" s="609" t="str">
        <f t="shared" si="85"/>
        <v>-</v>
      </c>
      <c r="AJ230" s="609" t="str">
        <f t="shared" si="86"/>
        <v>-</v>
      </c>
      <c r="AM230" s="452"/>
      <c r="AN230" s="452"/>
      <c r="AO230" s="452"/>
      <c r="AP230" s="452"/>
      <c r="AQ230" s="452"/>
      <c r="AR230" s="452"/>
      <c r="AS230" s="452"/>
      <c r="AT230" s="452"/>
      <c r="AV230" s="453"/>
      <c r="AW230" s="454"/>
      <c r="AX230" s="455"/>
      <c r="AY230" s="455"/>
      <c r="AZ230" s="456"/>
      <c r="BB230" s="74">
        <f t="shared" si="71"/>
        <v>0</v>
      </c>
      <c r="BC230" s="11">
        <f t="shared" si="72"/>
        <v>0</v>
      </c>
      <c r="BF230" s="324"/>
      <c r="BH230" s="74">
        <f t="shared" si="73"/>
        <v>0</v>
      </c>
      <c r="BI230" s="313">
        <f t="shared" si="74"/>
        <v>0</v>
      </c>
      <c r="BL230" s="313"/>
      <c r="BQ230" s="11"/>
      <c r="BR230" s="11"/>
      <c r="BS230" s="11"/>
      <c r="BT230" s="11"/>
      <c r="CA230" s="314"/>
      <c r="CB230" s="311"/>
      <c r="CC230" s="312"/>
      <c r="CD230" s="11"/>
      <c r="CE230" s="11"/>
    </row>
    <row r="231" spans="2:83" x14ac:dyDescent="0.25">
      <c r="B231" s="88"/>
      <c r="C231" s="294"/>
      <c r="O231" s="89"/>
      <c r="P231" s="55"/>
      <c r="Q231" s="87"/>
      <c r="R231" s="78" t="s">
        <v>14</v>
      </c>
      <c r="S231" s="87"/>
      <c r="T231" s="78" t="s">
        <v>45</v>
      </c>
      <c r="U231" s="608" t="str">
        <f t="shared" si="77"/>
        <v>-</v>
      </c>
      <c r="V231" s="609" t="str">
        <f t="shared" si="78"/>
        <v>-</v>
      </c>
      <c r="W231" s="609" t="str">
        <f t="shared" si="79"/>
        <v>-</v>
      </c>
      <c r="X231" s="609" t="str">
        <f t="shared" si="80"/>
        <v>-</v>
      </c>
      <c r="Y231" s="609" t="str">
        <f t="shared" si="81"/>
        <v>-</v>
      </c>
      <c r="AD231" s="615" t="str">
        <f t="shared" si="75"/>
        <v>-</v>
      </c>
      <c r="AE231" s="73" t="str">
        <f t="shared" si="76"/>
        <v>-</v>
      </c>
      <c r="AF231" s="608" t="str">
        <f t="shared" si="82"/>
        <v>-</v>
      </c>
      <c r="AG231" s="609" t="str">
        <f t="shared" si="83"/>
        <v>-</v>
      </c>
      <c r="AH231" s="609" t="str">
        <f t="shared" si="84"/>
        <v>-</v>
      </c>
      <c r="AI231" s="609" t="str">
        <f t="shared" si="85"/>
        <v>-</v>
      </c>
      <c r="AJ231" s="609" t="str">
        <f t="shared" si="86"/>
        <v>-</v>
      </c>
      <c r="AM231" s="452"/>
      <c r="AN231" s="452"/>
      <c r="AO231" s="452"/>
      <c r="AP231" s="452"/>
      <c r="AQ231" s="452"/>
      <c r="AR231" s="452"/>
      <c r="AS231" s="452"/>
      <c r="AT231" s="452"/>
      <c r="AV231" s="453"/>
      <c r="AW231" s="454"/>
      <c r="AX231" s="455"/>
      <c r="AY231" s="455"/>
      <c r="AZ231" s="456"/>
      <c r="BB231" s="74">
        <f t="shared" si="71"/>
        <v>0</v>
      </c>
      <c r="BC231" s="11">
        <f t="shared" si="72"/>
        <v>0</v>
      </c>
      <c r="BF231" s="324"/>
      <c r="BH231" s="74">
        <f t="shared" si="73"/>
        <v>0</v>
      </c>
      <c r="BI231" s="313">
        <f t="shared" si="74"/>
        <v>0</v>
      </c>
      <c r="BL231" s="313"/>
      <c r="BQ231" s="11"/>
      <c r="BR231" s="11"/>
      <c r="BS231" s="11"/>
      <c r="BT231" s="11"/>
      <c r="CA231" s="314"/>
      <c r="CB231" s="311"/>
      <c r="CC231" s="312"/>
      <c r="CD231" s="11"/>
      <c r="CE231" s="11"/>
    </row>
    <row r="232" spans="2:83" x14ac:dyDescent="0.25">
      <c r="B232" s="88"/>
      <c r="C232" s="294"/>
      <c r="O232" s="89"/>
      <c r="P232" s="55"/>
      <c r="Q232" s="87"/>
      <c r="R232" s="78" t="s">
        <v>14</v>
      </c>
      <c r="S232" s="87"/>
      <c r="T232" s="78" t="s">
        <v>45</v>
      </c>
      <c r="U232" s="608" t="str">
        <f t="shared" si="77"/>
        <v>-</v>
      </c>
      <c r="V232" s="609" t="str">
        <f t="shared" si="78"/>
        <v>-</v>
      </c>
      <c r="W232" s="609" t="str">
        <f t="shared" si="79"/>
        <v>-</v>
      </c>
      <c r="X232" s="609" t="str">
        <f t="shared" si="80"/>
        <v>-</v>
      </c>
      <c r="Y232" s="609" t="str">
        <f t="shared" si="81"/>
        <v>-</v>
      </c>
      <c r="AD232" s="615" t="str">
        <f t="shared" si="75"/>
        <v>-</v>
      </c>
      <c r="AE232" s="73" t="str">
        <f t="shared" si="76"/>
        <v>-</v>
      </c>
      <c r="AF232" s="608" t="str">
        <f t="shared" si="82"/>
        <v>-</v>
      </c>
      <c r="AG232" s="609" t="str">
        <f t="shared" si="83"/>
        <v>-</v>
      </c>
      <c r="AH232" s="609" t="str">
        <f t="shared" si="84"/>
        <v>-</v>
      </c>
      <c r="AI232" s="609" t="str">
        <f t="shared" si="85"/>
        <v>-</v>
      </c>
      <c r="AJ232" s="609" t="str">
        <f t="shared" si="86"/>
        <v>-</v>
      </c>
      <c r="AM232" s="452"/>
      <c r="AN232" s="452"/>
      <c r="AO232" s="452"/>
      <c r="AP232" s="452"/>
      <c r="AQ232" s="452"/>
      <c r="AR232" s="452"/>
      <c r="AS232" s="452"/>
      <c r="AT232" s="452"/>
      <c r="AV232" s="453"/>
      <c r="AW232" s="454"/>
      <c r="AX232" s="455"/>
      <c r="AY232" s="455"/>
      <c r="AZ232" s="456"/>
      <c r="BB232" s="74">
        <f t="shared" si="71"/>
        <v>0</v>
      </c>
      <c r="BC232" s="11">
        <f t="shared" si="72"/>
        <v>0</v>
      </c>
      <c r="BF232" s="324"/>
      <c r="BH232" s="74">
        <f t="shared" si="73"/>
        <v>0</v>
      </c>
      <c r="BI232" s="313">
        <f t="shared" si="74"/>
        <v>0</v>
      </c>
      <c r="BL232" s="313"/>
      <c r="BQ232" s="11"/>
      <c r="BR232" s="11"/>
      <c r="BS232" s="11"/>
      <c r="BT232" s="11"/>
      <c r="CA232" s="314"/>
      <c r="CB232" s="311"/>
      <c r="CC232" s="312"/>
      <c r="CD232" s="11"/>
      <c r="CE232" s="11"/>
    </row>
    <row r="233" spans="2:83" x14ac:dyDescent="0.25">
      <c r="B233" s="88"/>
      <c r="C233" s="294"/>
      <c r="O233" s="89"/>
      <c r="P233" s="55"/>
      <c r="Q233" s="87"/>
      <c r="R233" s="78" t="s">
        <v>14</v>
      </c>
      <c r="S233" s="87"/>
      <c r="T233" s="78" t="s">
        <v>45</v>
      </c>
      <c r="U233" s="608" t="str">
        <f t="shared" si="77"/>
        <v>-</v>
      </c>
      <c r="V233" s="609" t="str">
        <f t="shared" si="78"/>
        <v>-</v>
      </c>
      <c r="W233" s="609" t="str">
        <f t="shared" si="79"/>
        <v>-</v>
      </c>
      <c r="X233" s="609" t="str">
        <f t="shared" si="80"/>
        <v>-</v>
      </c>
      <c r="Y233" s="609" t="str">
        <f t="shared" si="81"/>
        <v>-</v>
      </c>
      <c r="AD233" s="615" t="str">
        <f t="shared" si="75"/>
        <v>-</v>
      </c>
      <c r="AE233" s="73" t="str">
        <f t="shared" si="76"/>
        <v>-</v>
      </c>
      <c r="AF233" s="608" t="str">
        <f t="shared" si="82"/>
        <v>-</v>
      </c>
      <c r="AG233" s="609" t="str">
        <f t="shared" si="83"/>
        <v>-</v>
      </c>
      <c r="AH233" s="609" t="str">
        <f t="shared" si="84"/>
        <v>-</v>
      </c>
      <c r="AI233" s="609" t="str">
        <f t="shared" si="85"/>
        <v>-</v>
      </c>
      <c r="AJ233" s="609" t="str">
        <f t="shared" si="86"/>
        <v>-</v>
      </c>
      <c r="AM233" s="452"/>
      <c r="AN233" s="452"/>
      <c r="AO233" s="452"/>
      <c r="AP233" s="452"/>
      <c r="AQ233" s="452"/>
      <c r="AR233" s="452"/>
      <c r="AS233" s="452"/>
      <c r="AT233" s="452"/>
      <c r="AV233" s="453"/>
      <c r="AW233" s="454"/>
      <c r="AX233" s="455"/>
      <c r="AY233" s="455"/>
      <c r="AZ233" s="456"/>
      <c r="BB233" s="74">
        <f t="shared" si="71"/>
        <v>0</v>
      </c>
      <c r="BC233" s="11">
        <f t="shared" si="72"/>
        <v>0</v>
      </c>
      <c r="BF233" s="324"/>
      <c r="BH233" s="74">
        <f t="shared" si="73"/>
        <v>0</v>
      </c>
      <c r="BI233" s="313">
        <f t="shared" si="74"/>
        <v>0</v>
      </c>
      <c r="BL233" s="313"/>
      <c r="BQ233" s="11"/>
      <c r="BR233" s="11"/>
      <c r="BS233" s="11"/>
      <c r="BT233" s="11"/>
      <c r="CA233" s="314"/>
      <c r="CB233" s="311"/>
      <c r="CC233" s="312"/>
      <c r="CD233" s="11"/>
      <c r="CE233" s="11"/>
    </row>
    <row r="234" spans="2:83" x14ac:dyDescent="0.25">
      <c r="B234" s="88"/>
      <c r="C234" s="294"/>
      <c r="O234" s="89"/>
      <c r="P234" s="55"/>
      <c r="Q234" s="87"/>
      <c r="R234" s="78" t="s">
        <v>14</v>
      </c>
      <c r="S234" s="87"/>
      <c r="T234" s="78" t="s">
        <v>45</v>
      </c>
      <c r="U234" s="608" t="str">
        <f t="shared" si="77"/>
        <v>-</v>
      </c>
      <c r="V234" s="609" t="str">
        <f t="shared" si="78"/>
        <v>-</v>
      </c>
      <c r="W234" s="609" t="str">
        <f t="shared" si="79"/>
        <v>-</v>
      </c>
      <c r="X234" s="609" t="str">
        <f t="shared" si="80"/>
        <v>-</v>
      </c>
      <c r="Y234" s="609" t="str">
        <f t="shared" si="81"/>
        <v>-</v>
      </c>
      <c r="AD234" s="615" t="str">
        <f t="shared" si="75"/>
        <v>-</v>
      </c>
      <c r="AE234" s="73" t="str">
        <f t="shared" si="76"/>
        <v>-</v>
      </c>
      <c r="AF234" s="608" t="str">
        <f t="shared" si="82"/>
        <v>-</v>
      </c>
      <c r="AG234" s="609" t="str">
        <f t="shared" si="83"/>
        <v>-</v>
      </c>
      <c r="AH234" s="609" t="str">
        <f t="shared" si="84"/>
        <v>-</v>
      </c>
      <c r="AI234" s="609" t="str">
        <f t="shared" si="85"/>
        <v>-</v>
      </c>
      <c r="AJ234" s="609" t="str">
        <f t="shared" si="86"/>
        <v>-</v>
      </c>
      <c r="AM234" s="452"/>
      <c r="AN234" s="452"/>
      <c r="AO234" s="452"/>
      <c r="AP234" s="452"/>
      <c r="AQ234" s="452"/>
      <c r="AR234" s="452"/>
      <c r="AS234" s="452"/>
      <c r="AT234" s="452"/>
      <c r="AV234" s="453"/>
      <c r="AW234" s="454"/>
      <c r="AX234" s="455"/>
      <c r="AY234" s="455"/>
      <c r="AZ234" s="456"/>
      <c r="BB234" s="74">
        <f t="shared" si="71"/>
        <v>0</v>
      </c>
      <c r="BC234" s="11">
        <f t="shared" si="72"/>
        <v>0</v>
      </c>
      <c r="BF234" s="324"/>
      <c r="BH234" s="74">
        <f t="shared" si="73"/>
        <v>0</v>
      </c>
      <c r="BI234" s="313">
        <f t="shared" si="74"/>
        <v>0</v>
      </c>
      <c r="BL234" s="313"/>
      <c r="BQ234" s="11"/>
      <c r="BR234" s="11"/>
      <c r="BS234" s="11"/>
      <c r="BT234" s="11"/>
      <c r="CA234" s="314"/>
      <c r="CB234" s="311"/>
      <c r="CC234" s="312"/>
      <c r="CD234" s="11"/>
      <c r="CE234" s="11"/>
    </row>
    <row r="235" spans="2:83" x14ac:dyDescent="0.25">
      <c r="B235" s="88"/>
      <c r="C235" s="294"/>
      <c r="O235" s="89"/>
      <c r="P235" s="55"/>
      <c r="Q235" s="87"/>
      <c r="R235" s="78" t="s">
        <v>14</v>
      </c>
      <c r="S235" s="87"/>
      <c r="T235" s="78" t="s">
        <v>45</v>
      </c>
      <c r="U235" s="608" t="str">
        <f t="shared" si="77"/>
        <v>-</v>
      </c>
      <c r="V235" s="609" t="str">
        <f t="shared" si="78"/>
        <v>-</v>
      </c>
      <c r="W235" s="609" t="str">
        <f t="shared" si="79"/>
        <v>-</v>
      </c>
      <c r="X235" s="609" t="str">
        <f t="shared" si="80"/>
        <v>-</v>
      </c>
      <c r="Y235" s="609" t="str">
        <f t="shared" si="81"/>
        <v>-</v>
      </c>
      <c r="AD235" s="615" t="str">
        <f t="shared" si="75"/>
        <v>-</v>
      </c>
      <c r="AE235" s="73" t="str">
        <f t="shared" si="76"/>
        <v>-</v>
      </c>
      <c r="AF235" s="608" t="str">
        <f t="shared" si="82"/>
        <v>-</v>
      </c>
      <c r="AG235" s="609" t="str">
        <f t="shared" si="83"/>
        <v>-</v>
      </c>
      <c r="AH235" s="609" t="str">
        <f t="shared" si="84"/>
        <v>-</v>
      </c>
      <c r="AI235" s="609" t="str">
        <f t="shared" si="85"/>
        <v>-</v>
      </c>
      <c r="AJ235" s="609" t="str">
        <f t="shared" si="86"/>
        <v>-</v>
      </c>
      <c r="AM235" s="452"/>
      <c r="AN235" s="452"/>
      <c r="AO235" s="452"/>
      <c r="AP235" s="452"/>
      <c r="AQ235" s="452"/>
      <c r="AR235" s="452"/>
      <c r="AS235" s="452"/>
      <c r="AT235" s="452"/>
      <c r="AV235" s="453"/>
      <c r="AW235" s="454"/>
      <c r="AX235" s="455"/>
      <c r="AY235" s="455"/>
      <c r="AZ235" s="456"/>
      <c r="BB235" s="74">
        <f t="shared" si="71"/>
        <v>0</v>
      </c>
      <c r="BC235" s="11">
        <f t="shared" si="72"/>
        <v>0</v>
      </c>
      <c r="BF235" s="324"/>
      <c r="BH235" s="74">
        <f t="shared" si="73"/>
        <v>0</v>
      </c>
      <c r="BI235" s="313">
        <f t="shared" si="74"/>
        <v>0</v>
      </c>
      <c r="BL235" s="313"/>
      <c r="BQ235" s="11"/>
      <c r="BR235" s="11"/>
      <c r="BS235" s="11"/>
      <c r="BT235" s="11"/>
      <c r="CA235" s="314"/>
      <c r="CB235" s="311"/>
      <c r="CC235" s="312"/>
      <c r="CD235" s="11"/>
      <c r="CE235" s="11"/>
    </row>
    <row r="236" spans="2:83" x14ac:dyDescent="0.25">
      <c r="B236" s="88"/>
      <c r="C236" s="294"/>
      <c r="O236" s="89"/>
      <c r="P236" s="55"/>
      <c r="Q236" s="87"/>
      <c r="R236" s="78" t="s">
        <v>14</v>
      </c>
      <c r="S236" s="87"/>
      <c r="T236" s="78" t="s">
        <v>45</v>
      </c>
      <c r="U236" s="608" t="str">
        <f t="shared" si="77"/>
        <v>-</v>
      </c>
      <c r="V236" s="609" t="str">
        <f t="shared" si="78"/>
        <v>-</v>
      </c>
      <c r="W236" s="609" t="str">
        <f t="shared" si="79"/>
        <v>-</v>
      </c>
      <c r="X236" s="609" t="str">
        <f t="shared" si="80"/>
        <v>-</v>
      </c>
      <c r="Y236" s="609" t="str">
        <f t="shared" si="81"/>
        <v>-</v>
      </c>
      <c r="AD236" s="615" t="str">
        <f t="shared" si="75"/>
        <v>-</v>
      </c>
      <c r="AE236" s="73" t="str">
        <f t="shared" si="76"/>
        <v>-</v>
      </c>
      <c r="AF236" s="608" t="str">
        <f t="shared" si="82"/>
        <v>-</v>
      </c>
      <c r="AG236" s="609" t="str">
        <f t="shared" si="83"/>
        <v>-</v>
      </c>
      <c r="AH236" s="609" t="str">
        <f t="shared" si="84"/>
        <v>-</v>
      </c>
      <c r="AI236" s="609" t="str">
        <f t="shared" si="85"/>
        <v>-</v>
      </c>
      <c r="AJ236" s="609" t="str">
        <f t="shared" si="86"/>
        <v>-</v>
      </c>
      <c r="AM236" s="452"/>
      <c r="AN236" s="452"/>
      <c r="AO236" s="452"/>
      <c r="AP236" s="452"/>
      <c r="AQ236" s="452"/>
      <c r="AR236" s="452"/>
      <c r="AS236" s="452"/>
      <c r="AT236" s="452"/>
      <c r="AV236" s="453"/>
      <c r="AW236" s="454"/>
      <c r="AX236" s="455"/>
      <c r="AY236" s="455"/>
      <c r="AZ236" s="456"/>
      <c r="BB236" s="74">
        <f t="shared" si="71"/>
        <v>0</v>
      </c>
      <c r="BC236" s="11">
        <f t="shared" si="72"/>
        <v>0</v>
      </c>
      <c r="BF236" s="324"/>
      <c r="BH236" s="74">
        <f t="shared" si="73"/>
        <v>0</v>
      </c>
      <c r="BI236" s="313">
        <f t="shared" si="74"/>
        <v>0</v>
      </c>
      <c r="BL236" s="313"/>
      <c r="BQ236" s="11"/>
      <c r="BR236" s="11"/>
      <c r="BS236" s="11"/>
      <c r="BT236" s="11"/>
      <c r="CA236" s="314"/>
      <c r="CB236" s="311"/>
      <c r="CC236" s="312"/>
      <c r="CD236" s="11"/>
      <c r="CE236" s="11"/>
    </row>
    <row r="237" spans="2:83" x14ac:dyDescent="0.25">
      <c r="B237" s="88"/>
      <c r="C237" s="294"/>
      <c r="O237" s="89"/>
      <c r="P237" s="55"/>
      <c r="Q237" s="87"/>
      <c r="R237" s="78" t="s">
        <v>14</v>
      </c>
      <c r="S237" s="87"/>
      <c r="T237" s="78" t="s">
        <v>45</v>
      </c>
      <c r="U237" s="608" t="str">
        <f t="shared" si="77"/>
        <v>-</v>
      </c>
      <c r="V237" s="609" t="str">
        <f t="shared" si="78"/>
        <v>-</v>
      </c>
      <c r="W237" s="609" t="str">
        <f t="shared" si="79"/>
        <v>-</v>
      </c>
      <c r="X237" s="609" t="str">
        <f t="shared" si="80"/>
        <v>-</v>
      </c>
      <c r="Y237" s="609" t="str">
        <f t="shared" si="81"/>
        <v>-</v>
      </c>
      <c r="AD237" s="615" t="str">
        <f t="shared" si="75"/>
        <v>-</v>
      </c>
      <c r="AE237" s="73" t="str">
        <f t="shared" si="76"/>
        <v>-</v>
      </c>
      <c r="AF237" s="608" t="str">
        <f t="shared" si="82"/>
        <v>-</v>
      </c>
      <c r="AG237" s="609" t="str">
        <f t="shared" si="83"/>
        <v>-</v>
      </c>
      <c r="AH237" s="609" t="str">
        <f t="shared" si="84"/>
        <v>-</v>
      </c>
      <c r="AI237" s="609" t="str">
        <f t="shared" si="85"/>
        <v>-</v>
      </c>
      <c r="AJ237" s="609" t="str">
        <f t="shared" si="86"/>
        <v>-</v>
      </c>
      <c r="AM237" s="452"/>
      <c r="AN237" s="452"/>
      <c r="AO237" s="452"/>
      <c r="AP237" s="452"/>
      <c r="AQ237" s="452"/>
      <c r="AR237" s="452"/>
      <c r="AS237" s="452"/>
      <c r="AT237" s="452"/>
      <c r="AV237" s="453"/>
      <c r="AW237" s="454"/>
      <c r="AX237" s="455"/>
      <c r="AY237" s="455"/>
      <c r="AZ237" s="456"/>
      <c r="BB237" s="74">
        <f t="shared" si="71"/>
        <v>0</v>
      </c>
      <c r="BC237" s="11">
        <f t="shared" si="72"/>
        <v>0</v>
      </c>
      <c r="BF237" s="324"/>
      <c r="BH237" s="74">
        <f t="shared" si="73"/>
        <v>0</v>
      </c>
      <c r="BI237" s="313">
        <f t="shared" si="74"/>
        <v>0</v>
      </c>
      <c r="BL237" s="313"/>
      <c r="BQ237" s="11"/>
      <c r="BR237" s="11"/>
      <c r="BS237" s="11"/>
      <c r="BT237" s="11"/>
      <c r="CA237" s="314"/>
      <c r="CB237" s="311"/>
      <c r="CC237" s="312"/>
      <c r="CD237" s="11"/>
      <c r="CE237" s="11"/>
    </row>
    <row r="238" spans="2:83" x14ac:dyDescent="0.25">
      <c r="B238" s="88"/>
      <c r="C238" s="294"/>
      <c r="O238" s="89"/>
      <c r="P238" s="55"/>
      <c r="Q238" s="87"/>
      <c r="R238" s="78" t="s">
        <v>14</v>
      </c>
      <c r="S238" s="87"/>
      <c r="T238" s="78" t="s">
        <v>45</v>
      </c>
      <c r="U238" s="608" t="str">
        <f t="shared" si="77"/>
        <v>-</v>
      </c>
      <c r="V238" s="609" t="str">
        <f t="shared" si="78"/>
        <v>-</v>
      </c>
      <c r="W238" s="609" t="str">
        <f t="shared" si="79"/>
        <v>-</v>
      </c>
      <c r="X238" s="609" t="str">
        <f t="shared" si="80"/>
        <v>-</v>
      </c>
      <c r="Y238" s="609" t="str">
        <f t="shared" si="81"/>
        <v>-</v>
      </c>
      <c r="AD238" s="615" t="str">
        <f t="shared" si="75"/>
        <v>-</v>
      </c>
      <c r="AE238" s="73" t="str">
        <f t="shared" si="76"/>
        <v>-</v>
      </c>
      <c r="AF238" s="608" t="str">
        <f t="shared" si="82"/>
        <v>-</v>
      </c>
      <c r="AG238" s="609" t="str">
        <f t="shared" si="83"/>
        <v>-</v>
      </c>
      <c r="AH238" s="609" t="str">
        <f t="shared" si="84"/>
        <v>-</v>
      </c>
      <c r="AI238" s="609" t="str">
        <f t="shared" si="85"/>
        <v>-</v>
      </c>
      <c r="AJ238" s="609" t="str">
        <f t="shared" si="86"/>
        <v>-</v>
      </c>
      <c r="AM238" s="452"/>
      <c r="AN238" s="452"/>
      <c r="AO238" s="452"/>
      <c r="AP238" s="452"/>
      <c r="AQ238" s="452"/>
      <c r="AR238" s="452"/>
      <c r="AS238" s="452"/>
      <c r="AT238" s="452"/>
      <c r="AV238" s="453"/>
      <c r="AW238" s="454"/>
      <c r="AX238" s="455"/>
      <c r="AY238" s="455"/>
      <c r="AZ238" s="456"/>
      <c r="BB238" s="74">
        <f t="shared" si="71"/>
        <v>0</v>
      </c>
      <c r="BC238" s="11">
        <f t="shared" si="72"/>
        <v>0</v>
      </c>
      <c r="BF238" s="324"/>
      <c r="BH238" s="74">
        <f t="shared" si="73"/>
        <v>0</v>
      </c>
      <c r="BI238" s="313">
        <f t="shared" si="74"/>
        <v>0</v>
      </c>
      <c r="BL238" s="313"/>
      <c r="BQ238" s="11"/>
      <c r="BR238" s="11"/>
      <c r="BS238" s="11"/>
      <c r="BT238" s="11"/>
      <c r="CA238" s="314"/>
      <c r="CB238" s="315"/>
      <c r="CC238" s="316"/>
    </row>
    <row r="239" spans="2:83" x14ac:dyDescent="0.25">
      <c r="B239" s="88"/>
      <c r="C239" s="294"/>
      <c r="O239" s="89"/>
      <c r="P239" s="55"/>
      <c r="Q239" s="87"/>
      <c r="R239" s="78" t="s">
        <v>14</v>
      </c>
      <c r="S239" s="87"/>
      <c r="T239" s="78" t="s">
        <v>45</v>
      </c>
      <c r="U239" s="608" t="str">
        <f t="shared" si="77"/>
        <v>-</v>
      </c>
      <c r="V239" s="609" t="str">
        <f t="shared" si="78"/>
        <v>-</v>
      </c>
      <c r="W239" s="609" t="str">
        <f t="shared" si="79"/>
        <v>-</v>
      </c>
      <c r="X239" s="609" t="str">
        <f t="shared" si="80"/>
        <v>-</v>
      </c>
      <c r="Y239" s="609" t="str">
        <f t="shared" si="81"/>
        <v>-</v>
      </c>
      <c r="AD239" s="615" t="str">
        <f t="shared" si="75"/>
        <v>-</v>
      </c>
      <c r="AE239" s="73" t="str">
        <f t="shared" si="76"/>
        <v>-</v>
      </c>
      <c r="AF239" s="608" t="str">
        <f t="shared" si="82"/>
        <v>-</v>
      </c>
      <c r="AG239" s="609" t="str">
        <f t="shared" si="83"/>
        <v>-</v>
      </c>
      <c r="AH239" s="609" t="str">
        <f t="shared" si="84"/>
        <v>-</v>
      </c>
      <c r="AI239" s="609" t="str">
        <f t="shared" si="85"/>
        <v>-</v>
      </c>
      <c r="AJ239" s="609" t="str">
        <f t="shared" si="86"/>
        <v>-</v>
      </c>
      <c r="AM239" s="452"/>
      <c r="AN239" s="452"/>
      <c r="AO239" s="452"/>
      <c r="AP239" s="452"/>
      <c r="AQ239" s="452"/>
      <c r="AR239" s="452"/>
      <c r="AS239" s="452"/>
      <c r="AT239" s="452"/>
      <c r="AV239" s="453"/>
      <c r="AW239" s="454"/>
      <c r="AX239" s="455"/>
      <c r="AY239" s="455"/>
      <c r="AZ239" s="456"/>
      <c r="BB239" s="74">
        <f t="shared" si="71"/>
        <v>0</v>
      </c>
      <c r="BC239" s="11">
        <f t="shared" si="72"/>
        <v>0</v>
      </c>
      <c r="BF239" s="324"/>
      <c r="BH239" s="74">
        <f t="shared" si="73"/>
        <v>0</v>
      </c>
      <c r="BI239" s="313">
        <f t="shared" si="74"/>
        <v>0</v>
      </c>
      <c r="BL239" s="313"/>
      <c r="BQ239" s="11"/>
      <c r="BR239" s="11"/>
      <c r="BS239" s="11"/>
      <c r="BT239" s="11"/>
      <c r="CA239" s="314"/>
      <c r="CB239" s="315"/>
      <c r="CC239" s="316"/>
    </row>
    <row r="240" spans="2:83" x14ac:dyDescent="0.25">
      <c r="B240" s="88"/>
      <c r="C240" s="294"/>
      <c r="O240" s="89"/>
      <c r="P240" s="55"/>
      <c r="Q240" s="87"/>
      <c r="R240" s="78" t="s">
        <v>14</v>
      </c>
      <c r="S240" s="87"/>
      <c r="T240" s="78" t="s">
        <v>45</v>
      </c>
      <c r="U240" s="608" t="str">
        <f t="shared" si="77"/>
        <v>-</v>
      </c>
      <c r="V240" s="609" t="str">
        <f t="shared" si="78"/>
        <v>-</v>
      </c>
      <c r="W240" s="609" t="str">
        <f t="shared" si="79"/>
        <v>-</v>
      </c>
      <c r="X240" s="609" t="str">
        <f t="shared" si="80"/>
        <v>-</v>
      </c>
      <c r="Y240" s="609" t="str">
        <f t="shared" si="81"/>
        <v>-</v>
      </c>
      <c r="AD240" s="615" t="str">
        <f t="shared" si="75"/>
        <v>-</v>
      </c>
      <c r="AE240" s="73" t="str">
        <f t="shared" si="76"/>
        <v>-</v>
      </c>
      <c r="AF240" s="608" t="str">
        <f t="shared" si="82"/>
        <v>-</v>
      </c>
      <c r="AG240" s="609" t="str">
        <f t="shared" si="83"/>
        <v>-</v>
      </c>
      <c r="AH240" s="609" t="str">
        <f t="shared" si="84"/>
        <v>-</v>
      </c>
      <c r="AI240" s="609" t="str">
        <f t="shared" si="85"/>
        <v>-</v>
      </c>
      <c r="AJ240" s="609" t="str">
        <f t="shared" si="86"/>
        <v>-</v>
      </c>
      <c r="AM240" s="452"/>
      <c r="AN240" s="452"/>
      <c r="AO240" s="452"/>
      <c r="AP240" s="452"/>
      <c r="AQ240" s="452"/>
      <c r="AR240" s="452"/>
      <c r="AS240" s="452"/>
      <c r="AT240" s="452"/>
      <c r="AV240" s="453"/>
      <c r="AW240" s="454"/>
      <c r="AX240" s="455"/>
      <c r="AY240" s="455"/>
      <c r="AZ240" s="456"/>
      <c r="BB240" s="74">
        <f t="shared" si="71"/>
        <v>0</v>
      </c>
      <c r="BC240" s="11">
        <f t="shared" si="72"/>
        <v>0</v>
      </c>
      <c r="BF240" s="324"/>
      <c r="BH240" s="74">
        <f t="shared" si="73"/>
        <v>0</v>
      </c>
      <c r="BI240" s="313">
        <f t="shared" si="74"/>
        <v>0</v>
      </c>
      <c r="BL240" s="313"/>
      <c r="BQ240" s="11"/>
      <c r="BR240" s="11"/>
      <c r="BS240" s="11"/>
      <c r="BT240" s="11"/>
      <c r="CA240" s="314"/>
      <c r="CB240" s="315"/>
      <c r="CC240" s="316"/>
    </row>
    <row r="241" spans="2:81" x14ac:dyDescent="0.25">
      <c r="B241" s="88"/>
      <c r="C241" s="294"/>
      <c r="O241" s="89"/>
      <c r="P241" s="55"/>
      <c r="Q241" s="87"/>
      <c r="R241" s="78" t="s">
        <v>14</v>
      </c>
      <c r="S241" s="87"/>
      <c r="T241" s="78" t="s">
        <v>45</v>
      </c>
      <c r="U241" s="608" t="str">
        <f t="shared" si="77"/>
        <v>-</v>
      </c>
      <c r="V241" s="609" t="str">
        <f t="shared" si="78"/>
        <v>-</v>
      </c>
      <c r="W241" s="609" t="str">
        <f t="shared" si="79"/>
        <v>-</v>
      </c>
      <c r="X241" s="609" t="str">
        <f t="shared" si="80"/>
        <v>-</v>
      </c>
      <c r="Y241" s="609" t="str">
        <f t="shared" si="81"/>
        <v>-</v>
      </c>
      <c r="AD241" s="615" t="str">
        <f t="shared" si="75"/>
        <v>-</v>
      </c>
      <c r="AE241" s="73" t="str">
        <f t="shared" si="76"/>
        <v>-</v>
      </c>
      <c r="AF241" s="608" t="str">
        <f t="shared" si="82"/>
        <v>-</v>
      </c>
      <c r="AG241" s="609" t="str">
        <f t="shared" si="83"/>
        <v>-</v>
      </c>
      <c r="AH241" s="609" t="str">
        <f t="shared" si="84"/>
        <v>-</v>
      </c>
      <c r="AI241" s="609" t="str">
        <f t="shared" si="85"/>
        <v>-</v>
      </c>
      <c r="AJ241" s="609" t="str">
        <f t="shared" si="86"/>
        <v>-</v>
      </c>
      <c r="AM241" s="452"/>
      <c r="AN241" s="452"/>
      <c r="AO241" s="452"/>
      <c r="AP241" s="452"/>
      <c r="AQ241" s="452"/>
      <c r="AR241" s="452"/>
      <c r="AS241" s="452"/>
      <c r="AT241" s="452"/>
      <c r="AV241" s="453"/>
      <c r="AW241" s="454"/>
      <c r="AX241" s="455"/>
      <c r="AY241" s="455"/>
      <c r="AZ241" s="456"/>
      <c r="BB241" s="74">
        <f t="shared" si="71"/>
        <v>0</v>
      </c>
      <c r="BC241" s="11">
        <f t="shared" si="72"/>
        <v>0</v>
      </c>
      <c r="BF241" s="324"/>
      <c r="BH241" s="74">
        <f t="shared" si="73"/>
        <v>0</v>
      </c>
      <c r="BI241" s="313">
        <f t="shared" si="74"/>
        <v>0</v>
      </c>
      <c r="BL241" s="313"/>
      <c r="BQ241" s="11"/>
      <c r="BR241" s="11"/>
      <c r="BS241" s="11"/>
      <c r="BT241" s="11"/>
      <c r="CA241" s="314"/>
      <c r="CB241" s="315"/>
      <c r="CC241" s="316"/>
    </row>
    <row r="242" spans="2:81" x14ac:dyDescent="0.25">
      <c r="B242" s="88"/>
      <c r="C242" s="294"/>
      <c r="O242" s="89"/>
      <c r="P242" s="55"/>
      <c r="Q242" s="87"/>
      <c r="R242" s="78" t="s">
        <v>14</v>
      </c>
      <c r="S242" s="87"/>
      <c r="T242" s="78" t="s">
        <v>45</v>
      </c>
      <c r="U242" s="608" t="str">
        <f t="shared" si="77"/>
        <v>-</v>
      </c>
      <c r="V242" s="609" t="str">
        <f t="shared" si="78"/>
        <v>-</v>
      </c>
      <c r="W242" s="609" t="str">
        <f t="shared" si="79"/>
        <v>-</v>
      </c>
      <c r="X242" s="609" t="str">
        <f t="shared" si="80"/>
        <v>-</v>
      </c>
      <c r="Y242" s="609" t="str">
        <f t="shared" si="81"/>
        <v>-</v>
      </c>
      <c r="AD242" s="615" t="str">
        <f t="shared" si="75"/>
        <v>-</v>
      </c>
      <c r="AE242" s="73" t="str">
        <f t="shared" si="76"/>
        <v>-</v>
      </c>
      <c r="AF242" s="608" t="str">
        <f t="shared" si="82"/>
        <v>-</v>
      </c>
      <c r="AG242" s="609" t="str">
        <f t="shared" si="83"/>
        <v>-</v>
      </c>
      <c r="AH242" s="609" t="str">
        <f t="shared" si="84"/>
        <v>-</v>
      </c>
      <c r="AI242" s="609" t="str">
        <f t="shared" si="85"/>
        <v>-</v>
      </c>
      <c r="AJ242" s="609" t="str">
        <f t="shared" si="86"/>
        <v>-</v>
      </c>
      <c r="AM242" s="452"/>
      <c r="AN242" s="452"/>
      <c r="AO242" s="452"/>
      <c r="AP242" s="452"/>
      <c r="AQ242" s="452"/>
      <c r="AR242" s="452"/>
      <c r="AS242" s="452"/>
      <c r="AT242" s="452"/>
      <c r="AV242" s="454"/>
      <c r="AW242" s="454"/>
      <c r="AX242" s="455"/>
      <c r="AY242" s="455"/>
      <c r="AZ242" s="456"/>
      <c r="BB242" s="74">
        <f t="shared" si="71"/>
        <v>0</v>
      </c>
      <c r="BC242" s="11">
        <f t="shared" si="72"/>
        <v>0</v>
      </c>
      <c r="BF242" s="324"/>
      <c r="BH242" s="74">
        <f t="shared" si="73"/>
        <v>0</v>
      </c>
      <c r="BI242" s="313">
        <f t="shared" si="74"/>
        <v>0</v>
      </c>
      <c r="BL242" s="313"/>
      <c r="BQ242" s="11"/>
      <c r="BR242" s="11"/>
      <c r="BS242" s="11"/>
      <c r="BT242" s="11"/>
      <c r="CA242" s="314"/>
      <c r="CB242" s="315"/>
      <c r="CC242" s="316"/>
    </row>
    <row r="243" spans="2:81" x14ac:dyDescent="0.25">
      <c r="B243" s="88"/>
      <c r="C243" s="294"/>
      <c r="O243" s="89"/>
      <c r="P243" s="55"/>
      <c r="Q243" s="87"/>
      <c r="R243" s="78" t="s">
        <v>14</v>
      </c>
      <c r="S243" s="87"/>
      <c r="T243" s="78" t="s">
        <v>45</v>
      </c>
      <c r="U243" s="608" t="str">
        <f t="shared" si="77"/>
        <v>-</v>
      </c>
      <c r="V243" s="609" t="str">
        <f t="shared" si="78"/>
        <v>-</v>
      </c>
      <c r="W243" s="609" t="str">
        <f t="shared" si="79"/>
        <v>-</v>
      </c>
      <c r="X243" s="609" t="str">
        <f t="shared" si="80"/>
        <v>-</v>
      </c>
      <c r="Y243" s="609" t="str">
        <f t="shared" si="81"/>
        <v>-</v>
      </c>
      <c r="AD243" s="615" t="str">
        <f t="shared" si="75"/>
        <v>-</v>
      </c>
      <c r="AE243" s="73" t="str">
        <f t="shared" si="76"/>
        <v>-</v>
      </c>
      <c r="AF243" s="608" t="str">
        <f t="shared" si="82"/>
        <v>-</v>
      </c>
      <c r="AG243" s="609" t="str">
        <f t="shared" si="83"/>
        <v>-</v>
      </c>
      <c r="AH243" s="609" t="str">
        <f t="shared" si="84"/>
        <v>-</v>
      </c>
      <c r="AI243" s="609" t="str">
        <f t="shared" si="85"/>
        <v>-</v>
      </c>
      <c r="AJ243" s="609" t="str">
        <f t="shared" si="86"/>
        <v>-</v>
      </c>
      <c r="AM243" s="452"/>
      <c r="AN243" s="452"/>
      <c r="AO243" s="452"/>
      <c r="AP243" s="452"/>
      <c r="AQ243" s="452"/>
      <c r="AR243" s="452"/>
      <c r="AS243" s="452"/>
      <c r="AT243" s="452"/>
      <c r="AV243" s="454"/>
      <c r="AW243" s="454"/>
      <c r="AX243" s="455"/>
      <c r="AY243" s="455"/>
      <c r="AZ243" s="456"/>
      <c r="BB243" s="74">
        <f t="shared" si="71"/>
        <v>0</v>
      </c>
      <c r="BC243" s="11">
        <f t="shared" si="72"/>
        <v>0</v>
      </c>
      <c r="BF243" s="324"/>
      <c r="BH243" s="74">
        <f t="shared" si="73"/>
        <v>0</v>
      </c>
      <c r="BI243" s="313">
        <f t="shared" si="74"/>
        <v>0</v>
      </c>
      <c r="BL243" s="313"/>
      <c r="BQ243" s="11"/>
      <c r="BR243" s="11"/>
      <c r="BS243" s="11"/>
      <c r="BT243" s="11"/>
      <c r="CA243" s="314"/>
      <c r="CB243" s="315"/>
      <c r="CC243" s="316"/>
    </row>
    <row r="244" spans="2:81" x14ac:dyDescent="0.25">
      <c r="B244" s="88"/>
      <c r="C244" s="294"/>
      <c r="O244" s="89"/>
      <c r="P244" s="55"/>
      <c r="Q244" s="87"/>
      <c r="R244" s="78" t="s">
        <v>14</v>
      </c>
      <c r="S244" s="87"/>
      <c r="T244" s="78" t="s">
        <v>45</v>
      </c>
      <c r="U244" s="608" t="str">
        <f t="shared" si="77"/>
        <v>-</v>
      </c>
      <c r="V244" s="609" t="str">
        <f t="shared" si="78"/>
        <v>-</v>
      </c>
      <c r="W244" s="609" t="str">
        <f t="shared" si="79"/>
        <v>-</v>
      </c>
      <c r="X244" s="609" t="str">
        <f t="shared" si="80"/>
        <v>-</v>
      </c>
      <c r="Y244" s="609" t="str">
        <f t="shared" si="81"/>
        <v>-</v>
      </c>
      <c r="AD244" s="615" t="str">
        <f t="shared" si="75"/>
        <v>-</v>
      </c>
      <c r="AE244" s="73" t="str">
        <f t="shared" si="76"/>
        <v>-</v>
      </c>
      <c r="AF244" s="608" t="str">
        <f t="shared" si="82"/>
        <v>-</v>
      </c>
      <c r="AG244" s="609" t="str">
        <f t="shared" si="83"/>
        <v>-</v>
      </c>
      <c r="AH244" s="609" t="str">
        <f t="shared" si="84"/>
        <v>-</v>
      </c>
      <c r="AI244" s="609" t="str">
        <f t="shared" si="85"/>
        <v>-</v>
      </c>
      <c r="AJ244" s="609" t="str">
        <f t="shared" si="86"/>
        <v>-</v>
      </c>
      <c r="AM244" s="452"/>
      <c r="AN244" s="452"/>
      <c r="AO244" s="452"/>
      <c r="AP244" s="452"/>
      <c r="AQ244" s="452"/>
      <c r="AR244" s="452"/>
      <c r="AS244" s="452"/>
      <c r="AT244" s="452"/>
      <c r="AV244" s="454"/>
      <c r="AW244" s="454"/>
      <c r="AX244" s="455"/>
      <c r="AY244" s="455"/>
      <c r="AZ244" s="456"/>
      <c r="BB244" s="74">
        <f t="shared" si="71"/>
        <v>0</v>
      </c>
      <c r="BC244" s="11">
        <f t="shared" si="72"/>
        <v>0</v>
      </c>
      <c r="BF244" s="324"/>
      <c r="BH244" s="74">
        <f t="shared" si="73"/>
        <v>0</v>
      </c>
      <c r="BI244" s="313">
        <f t="shared" si="74"/>
        <v>0</v>
      </c>
      <c r="BL244" s="313"/>
      <c r="BQ244" s="11"/>
      <c r="BR244" s="11"/>
      <c r="BS244" s="11"/>
      <c r="BT244" s="11"/>
      <c r="CA244" s="314"/>
      <c r="CB244" s="315"/>
      <c r="CC244" s="316"/>
    </row>
    <row r="245" spans="2:81" x14ac:dyDescent="0.25">
      <c r="B245" s="88"/>
      <c r="C245" s="294"/>
      <c r="O245" s="89"/>
      <c r="P245" s="55"/>
      <c r="Q245" s="87"/>
      <c r="R245" s="78" t="s">
        <v>14</v>
      </c>
      <c r="S245" s="87"/>
      <c r="T245" s="78" t="s">
        <v>45</v>
      </c>
      <c r="U245" s="608" t="str">
        <f t="shared" si="77"/>
        <v>-</v>
      </c>
      <c r="V245" s="609" t="str">
        <f t="shared" si="78"/>
        <v>-</v>
      </c>
      <c r="W245" s="609" t="str">
        <f t="shared" si="79"/>
        <v>-</v>
      </c>
      <c r="X245" s="609" t="str">
        <f t="shared" si="80"/>
        <v>-</v>
      </c>
      <c r="Y245" s="609" t="str">
        <f t="shared" si="81"/>
        <v>-</v>
      </c>
      <c r="AD245" s="615" t="str">
        <f t="shared" si="75"/>
        <v>-</v>
      </c>
      <c r="AE245" s="73" t="str">
        <f t="shared" si="76"/>
        <v>-</v>
      </c>
      <c r="AF245" s="608" t="str">
        <f t="shared" si="82"/>
        <v>-</v>
      </c>
      <c r="AG245" s="609" t="str">
        <f t="shared" si="83"/>
        <v>-</v>
      </c>
      <c r="AH245" s="609" t="str">
        <f t="shared" si="84"/>
        <v>-</v>
      </c>
      <c r="AI245" s="609" t="str">
        <f t="shared" si="85"/>
        <v>-</v>
      </c>
      <c r="AJ245" s="609" t="str">
        <f t="shared" si="86"/>
        <v>-</v>
      </c>
      <c r="AM245" s="452"/>
      <c r="AN245" s="452"/>
      <c r="AO245" s="452"/>
      <c r="AP245" s="452"/>
      <c r="AQ245" s="452"/>
      <c r="AR245" s="452"/>
      <c r="AS245" s="452"/>
      <c r="AT245" s="452"/>
      <c r="AV245" s="454"/>
      <c r="AW245" s="454"/>
      <c r="AX245" s="455"/>
      <c r="AY245" s="455"/>
      <c r="AZ245" s="456"/>
      <c r="BB245" s="74">
        <f t="shared" si="71"/>
        <v>0</v>
      </c>
      <c r="BC245" s="11">
        <f t="shared" si="72"/>
        <v>0</v>
      </c>
      <c r="BF245" s="324"/>
      <c r="BH245" s="74">
        <f t="shared" si="73"/>
        <v>0</v>
      </c>
      <c r="BI245" s="313">
        <f t="shared" si="74"/>
        <v>0</v>
      </c>
      <c r="BL245" s="313"/>
      <c r="BQ245" s="11"/>
      <c r="BR245" s="11"/>
      <c r="BS245" s="11"/>
      <c r="BT245" s="11"/>
      <c r="CA245" s="314"/>
      <c r="CB245" s="315"/>
      <c r="CC245" s="316"/>
    </row>
    <row r="246" spans="2:81" x14ac:dyDescent="0.25">
      <c r="B246" s="88"/>
      <c r="C246" s="294"/>
      <c r="O246" s="89"/>
      <c r="P246" s="55"/>
      <c r="Q246" s="87"/>
      <c r="R246" s="78" t="s">
        <v>14</v>
      </c>
      <c r="S246" s="87"/>
      <c r="T246" s="78" t="s">
        <v>45</v>
      </c>
      <c r="U246" s="608" t="str">
        <f t="shared" si="77"/>
        <v>-</v>
      </c>
      <c r="V246" s="609" t="str">
        <f t="shared" si="78"/>
        <v>-</v>
      </c>
      <c r="W246" s="609" t="str">
        <f t="shared" si="79"/>
        <v>-</v>
      </c>
      <c r="X246" s="609" t="str">
        <f t="shared" si="80"/>
        <v>-</v>
      </c>
      <c r="Y246" s="609" t="str">
        <f t="shared" si="81"/>
        <v>-</v>
      </c>
      <c r="AD246" s="615" t="str">
        <f t="shared" si="75"/>
        <v>-</v>
      </c>
      <c r="AE246" s="73" t="str">
        <f t="shared" si="76"/>
        <v>-</v>
      </c>
      <c r="AF246" s="608" t="str">
        <f t="shared" si="82"/>
        <v>-</v>
      </c>
      <c r="AG246" s="609" t="str">
        <f t="shared" si="83"/>
        <v>-</v>
      </c>
      <c r="AH246" s="609" t="str">
        <f t="shared" si="84"/>
        <v>-</v>
      </c>
      <c r="AI246" s="609" t="str">
        <f t="shared" si="85"/>
        <v>-</v>
      </c>
      <c r="AJ246" s="609" t="str">
        <f t="shared" si="86"/>
        <v>-</v>
      </c>
      <c r="AM246" s="452"/>
      <c r="AN246" s="452"/>
      <c r="AO246" s="452"/>
      <c r="AP246" s="452"/>
      <c r="AQ246" s="452"/>
      <c r="AR246" s="452"/>
      <c r="AS246" s="452"/>
      <c r="AT246" s="452"/>
      <c r="AV246" s="454"/>
      <c r="AW246" s="454"/>
      <c r="AX246" s="455"/>
      <c r="AY246" s="455"/>
      <c r="AZ246" s="456"/>
      <c r="BB246" s="74">
        <f t="shared" si="71"/>
        <v>0</v>
      </c>
      <c r="BC246" s="11">
        <f t="shared" si="72"/>
        <v>0</v>
      </c>
      <c r="BF246" s="324"/>
      <c r="BH246" s="74">
        <f t="shared" si="73"/>
        <v>0</v>
      </c>
      <c r="BI246" s="313">
        <f t="shared" si="74"/>
        <v>0</v>
      </c>
      <c r="BL246" s="313"/>
      <c r="BQ246" s="11"/>
      <c r="BR246" s="11"/>
      <c r="BS246" s="11"/>
      <c r="BT246" s="11"/>
      <c r="CA246" s="314"/>
      <c r="CB246" s="315"/>
      <c r="CC246" s="316"/>
    </row>
    <row r="247" spans="2:81" x14ac:dyDescent="0.25">
      <c r="B247" s="88"/>
      <c r="C247" s="294"/>
      <c r="O247" s="89"/>
      <c r="P247" s="55"/>
      <c r="Q247" s="87"/>
      <c r="R247" s="78" t="s">
        <v>14</v>
      </c>
      <c r="S247" s="87"/>
      <c r="T247" s="78" t="s">
        <v>45</v>
      </c>
      <c r="U247" s="608" t="str">
        <f t="shared" si="77"/>
        <v>-</v>
      </c>
      <c r="V247" s="609" t="str">
        <f t="shared" si="78"/>
        <v>-</v>
      </c>
      <c r="W247" s="609" t="str">
        <f t="shared" si="79"/>
        <v>-</v>
      </c>
      <c r="X247" s="609" t="str">
        <f t="shared" si="80"/>
        <v>-</v>
      </c>
      <c r="Y247" s="609" t="str">
        <f t="shared" si="81"/>
        <v>-</v>
      </c>
      <c r="AD247" s="615" t="str">
        <f t="shared" si="75"/>
        <v>-</v>
      </c>
      <c r="AE247" s="73" t="str">
        <f t="shared" si="76"/>
        <v>-</v>
      </c>
      <c r="AF247" s="608" t="str">
        <f t="shared" si="82"/>
        <v>-</v>
      </c>
      <c r="AG247" s="609" t="str">
        <f t="shared" si="83"/>
        <v>-</v>
      </c>
      <c r="AH247" s="609" t="str">
        <f t="shared" si="84"/>
        <v>-</v>
      </c>
      <c r="AI247" s="609" t="str">
        <f t="shared" si="85"/>
        <v>-</v>
      </c>
      <c r="AJ247" s="609" t="str">
        <f t="shared" si="86"/>
        <v>-</v>
      </c>
      <c r="AM247" s="452"/>
      <c r="AN247" s="452"/>
      <c r="AO247" s="452"/>
      <c r="AP247" s="452"/>
      <c r="AQ247" s="452"/>
      <c r="AR247" s="452"/>
      <c r="AS247" s="452"/>
      <c r="AT247" s="452"/>
      <c r="AV247" s="454"/>
      <c r="AW247" s="454"/>
      <c r="AX247" s="455"/>
      <c r="AY247" s="455"/>
      <c r="AZ247" s="456"/>
      <c r="BB247" s="74">
        <f t="shared" si="71"/>
        <v>0</v>
      </c>
      <c r="BC247" s="11">
        <f t="shared" si="72"/>
        <v>0</v>
      </c>
      <c r="BF247" s="324"/>
      <c r="BH247" s="74">
        <f t="shared" si="73"/>
        <v>0</v>
      </c>
      <c r="BI247" s="313">
        <f t="shared" si="74"/>
        <v>0</v>
      </c>
      <c r="BL247" s="313"/>
      <c r="BQ247" s="11"/>
      <c r="BR247" s="11"/>
      <c r="BS247" s="11"/>
      <c r="BT247" s="11"/>
      <c r="CA247" s="314"/>
      <c r="CB247" s="315"/>
      <c r="CC247" s="316"/>
    </row>
    <row r="248" spans="2:81" x14ac:dyDescent="0.25">
      <c r="B248" s="88"/>
      <c r="C248" s="294"/>
      <c r="O248" s="89"/>
      <c r="P248" s="55"/>
      <c r="Q248" s="87"/>
      <c r="R248" s="78" t="s">
        <v>14</v>
      </c>
      <c r="S248" s="87"/>
      <c r="T248" s="78" t="s">
        <v>45</v>
      </c>
      <c r="U248" s="608" t="str">
        <f t="shared" si="77"/>
        <v>-</v>
      </c>
      <c r="V248" s="609" t="str">
        <f t="shared" si="78"/>
        <v>-</v>
      </c>
      <c r="W248" s="609" t="str">
        <f t="shared" si="79"/>
        <v>-</v>
      </c>
      <c r="X248" s="609" t="str">
        <f t="shared" si="80"/>
        <v>-</v>
      </c>
      <c r="Y248" s="609" t="str">
        <f t="shared" si="81"/>
        <v>-</v>
      </c>
      <c r="AD248" s="615" t="str">
        <f t="shared" si="75"/>
        <v>-</v>
      </c>
      <c r="AE248" s="73" t="str">
        <f t="shared" si="76"/>
        <v>-</v>
      </c>
      <c r="AF248" s="608" t="str">
        <f t="shared" si="82"/>
        <v>-</v>
      </c>
      <c r="AG248" s="609" t="str">
        <f t="shared" si="83"/>
        <v>-</v>
      </c>
      <c r="AH248" s="609" t="str">
        <f t="shared" si="84"/>
        <v>-</v>
      </c>
      <c r="AI248" s="609" t="str">
        <f t="shared" si="85"/>
        <v>-</v>
      </c>
      <c r="AJ248" s="609" t="str">
        <f t="shared" si="86"/>
        <v>-</v>
      </c>
      <c r="AM248" s="452"/>
      <c r="AN248" s="452"/>
      <c r="AO248" s="452"/>
      <c r="AP248" s="452"/>
      <c r="AQ248" s="452"/>
      <c r="AR248" s="452"/>
      <c r="AS248" s="452"/>
      <c r="AT248" s="452"/>
      <c r="AV248" s="454"/>
      <c r="AW248" s="454"/>
      <c r="AX248" s="455"/>
      <c r="AY248" s="455"/>
      <c r="AZ248" s="456"/>
      <c r="BB248" s="74">
        <f t="shared" si="71"/>
        <v>0</v>
      </c>
      <c r="BC248" s="11">
        <f t="shared" si="72"/>
        <v>0</v>
      </c>
      <c r="BF248" s="324"/>
      <c r="BH248" s="74">
        <f t="shared" si="73"/>
        <v>0</v>
      </c>
      <c r="BI248" s="313">
        <f t="shared" si="74"/>
        <v>0</v>
      </c>
      <c r="BL248" s="313"/>
      <c r="BQ248" s="11"/>
      <c r="BR248" s="11"/>
      <c r="BS248" s="11"/>
      <c r="BT248" s="11"/>
      <c r="CA248" s="314"/>
      <c r="CB248" s="315"/>
      <c r="CC248" s="316"/>
    </row>
    <row r="249" spans="2:81" x14ac:dyDescent="0.25">
      <c r="B249" s="88"/>
      <c r="C249" s="294"/>
      <c r="O249" s="89"/>
      <c r="P249" s="55"/>
      <c r="Q249" s="87"/>
      <c r="R249" s="78" t="s">
        <v>14</v>
      </c>
      <c r="S249" s="87"/>
      <c r="T249" s="78" t="s">
        <v>45</v>
      </c>
      <c r="U249" s="608" t="str">
        <f t="shared" si="77"/>
        <v>-</v>
      </c>
      <c r="V249" s="609" t="str">
        <f t="shared" si="78"/>
        <v>-</v>
      </c>
      <c r="W249" s="609" t="str">
        <f t="shared" si="79"/>
        <v>-</v>
      </c>
      <c r="X249" s="609" t="str">
        <f t="shared" si="80"/>
        <v>-</v>
      </c>
      <c r="Y249" s="609" t="str">
        <f t="shared" si="81"/>
        <v>-</v>
      </c>
      <c r="AD249" s="615" t="str">
        <f t="shared" si="75"/>
        <v>-</v>
      </c>
      <c r="AE249" s="73" t="str">
        <f t="shared" si="76"/>
        <v>-</v>
      </c>
      <c r="AF249" s="608" t="str">
        <f t="shared" si="82"/>
        <v>-</v>
      </c>
      <c r="AG249" s="609" t="str">
        <f t="shared" si="83"/>
        <v>-</v>
      </c>
      <c r="AH249" s="609" t="str">
        <f t="shared" si="84"/>
        <v>-</v>
      </c>
      <c r="AI249" s="609" t="str">
        <f t="shared" si="85"/>
        <v>-</v>
      </c>
      <c r="AJ249" s="609" t="str">
        <f t="shared" si="86"/>
        <v>-</v>
      </c>
      <c r="AM249" s="452"/>
      <c r="AN249" s="452"/>
      <c r="AO249" s="452"/>
      <c r="AP249" s="452"/>
      <c r="AQ249" s="452"/>
      <c r="AR249" s="452"/>
      <c r="AS249" s="452"/>
      <c r="AT249" s="452"/>
      <c r="AV249" s="454"/>
      <c r="AW249" s="454"/>
      <c r="AX249" s="455"/>
      <c r="AY249" s="455"/>
      <c r="AZ249" s="456"/>
      <c r="BB249" s="74">
        <f t="shared" si="71"/>
        <v>0</v>
      </c>
      <c r="BC249" s="11">
        <f t="shared" si="72"/>
        <v>0</v>
      </c>
      <c r="BF249" s="324"/>
      <c r="BH249" s="74">
        <f t="shared" si="73"/>
        <v>0</v>
      </c>
      <c r="BI249" s="313">
        <f t="shared" si="74"/>
        <v>0</v>
      </c>
      <c r="BL249" s="313"/>
      <c r="BQ249" s="11"/>
      <c r="BR249" s="11"/>
      <c r="BS249" s="11"/>
      <c r="BT249" s="11"/>
      <c r="CA249" s="314"/>
      <c r="CB249" s="315"/>
      <c r="CC249" s="316"/>
    </row>
    <row r="250" spans="2:81" x14ac:dyDescent="0.25">
      <c r="B250" s="88"/>
      <c r="C250" s="294"/>
      <c r="O250" s="89"/>
      <c r="P250" s="55"/>
      <c r="Q250" s="87"/>
      <c r="R250" s="78" t="s">
        <v>14</v>
      </c>
      <c r="S250" s="87"/>
      <c r="T250" s="78" t="s">
        <v>45</v>
      </c>
      <c r="U250" s="608" t="str">
        <f t="shared" si="77"/>
        <v>-</v>
      </c>
      <c r="V250" s="609" t="str">
        <f t="shared" si="78"/>
        <v>-</v>
      </c>
      <c r="W250" s="609" t="str">
        <f t="shared" si="79"/>
        <v>-</v>
      </c>
      <c r="X250" s="609" t="str">
        <f t="shared" si="80"/>
        <v>-</v>
      </c>
      <c r="Y250" s="609" t="str">
        <f t="shared" si="81"/>
        <v>-</v>
      </c>
      <c r="AD250" s="615" t="str">
        <f t="shared" si="75"/>
        <v>-</v>
      </c>
      <c r="AE250" s="73" t="str">
        <f t="shared" si="76"/>
        <v>-</v>
      </c>
      <c r="AF250" s="608" t="str">
        <f t="shared" si="82"/>
        <v>-</v>
      </c>
      <c r="AG250" s="609" t="str">
        <f t="shared" si="83"/>
        <v>-</v>
      </c>
      <c r="AH250" s="609" t="str">
        <f t="shared" si="84"/>
        <v>-</v>
      </c>
      <c r="AI250" s="609" t="str">
        <f t="shared" si="85"/>
        <v>-</v>
      </c>
      <c r="AJ250" s="609" t="str">
        <f t="shared" si="86"/>
        <v>-</v>
      </c>
      <c r="AM250" s="452"/>
      <c r="AN250" s="452"/>
      <c r="AO250" s="452"/>
      <c r="AP250" s="452"/>
      <c r="AQ250" s="452"/>
      <c r="AR250" s="452"/>
      <c r="AS250" s="452"/>
      <c r="AT250" s="452"/>
      <c r="AV250" s="454"/>
      <c r="AW250" s="454"/>
      <c r="AX250" s="455"/>
      <c r="AY250" s="455"/>
      <c r="AZ250" s="456"/>
      <c r="BB250" s="74">
        <f t="shared" si="71"/>
        <v>0</v>
      </c>
      <c r="BC250" s="11">
        <f t="shared" si="72"/>
        <v>0</v>
      </c>
      <c r="BF250" s="324"/>
      <c r="BH250" s="74">
        <f t="shared" si="73"/>
        <v>0</v>
      </c>
      <c r="BI250" s="313">
        <f t="shared" si="74"/>
        <v>0</v>
      </c>
      <c r="BL250" s="313"/>
      <c r="BQ250" s="11"/>
      <c r="BR250" s="11"/>
      <c r="BS250" s="11"/>
      <c r="BT250" s="11"/>
      <c r="CA250" s="314"/>
      <c r="CB250" s="315"/>
      <c r="CC250" s="316"/>
    </row>
    <row r="251" spans="2:81" x14ac:dyDescent="0.25">
      <c r="B251" s="88"/>
      <c r="C251" s="294"/>
      <c r="O251" s="89"/>
      <c r="P251" s="55"/>
      <c r="Q251" s="87"/>
      <c r="R251" s="78" t="s">
        <v>14</v>
      </c>
      <c r="S251" s="87"/>
      <c r="T251" s="78" t="s">
        <v>45</v>
      </c>
      <c r="U251" s="608" t="str">
        <f t="shared" si="77"/>
        <v>-</v>
      </c>
      <c r="V251" s="609" t="str">
        <f t="shared" si="78"/>
        <v>-</v>
      </c>
      <c r="W251" s="609" t="str">
        <f t="shared" si="79"/>
        <v>-</v>
      </c>
      <c r="X251" s="609" t="str">
        <f t="shared" si="80"/>
        <v>-</v>
      </c>
      <c r="Y251" s="609" t="str">
        <f t="shared" si="81"/>
        <v>-</v>
      </c>
      <c r="AD251" s="615" t="str">
        <f t="shared" si="75"/>
        <v>-</v>
      </c>
      <c r="AE251" s="73" t="str">
        <f t="shared" si="76"/>
        <v>-</v>
      </c>
      <c r="AF251" s="608" t="str">
        <f t="shared" si="82"/>
        <v>-</v>
      </c>
      <c r="AG251" s="609" t="str">
        <f t="shared" si="83"/>
        <v>-</v>
      </c>
      <c r="AH251" s="609" t="str">
        <f t="shared" si="84"/>
        <v>-</v>
      </c>
      <c r="AI251" s="609" t="str">
        <f t="shared" si="85"/>
        <v>-</v>
      </c>
      <c r="AJ251" s="609" t="str">
        <f t="shared" si="86"/>
        <v>-</v>
      </c>
      <c r="AM251" s="452"/>
      <c r="AN251" s="452"/>
      <c r="AO251" s="452"/>
      <c r="AP251" s="452"/>
      <c r="AQ251" s="452"/>
      <c r="AR251" s="452"/>
      <c r="AS251" s="452"/>
      <c r="AT251" s="452"/>
      <c r="AV251" s="454"/>
      <c r="AW251" s="454"/>
      <c r="AX251" s="455"/>
      <c r="AY251" s="455"/>
      <c r="AZ251" s="456"/>
      <c r="BB251" s="74">
        <f t="shared" si="71"/>
        <v>0</v>
      </c>
      <c r="BC251" s="11">
        <f t="shared" si="72"/>
        <v>0</v>
      </c>
      <c r="BF251" s="324"/>
      <c r="BH251" s="74">
        <f t="shared" si="73"/>
        <v>0</v>
      </c>
      <c r="BI251" s="313">
        <f t="shared" si="74"/>
        <v>0</v>
      </c>
      <c r="BQ251" s="11"/>
      <c r="BR251" s="11"/>
      <c r="BS251" s="11"/>
      <c r="BT251" s="11"/>
      <c r="CA251" s="314"/>
      <c r="CB251" s="315"/>
      <c r="CC251" s="316"/>
    </row>
    <row r="252" spans="2:81" x14ac:dyDescent="0.25">
      <c r="B252" s="88"/>
      <c r="C252" s="294"/>
      <c r="O252" s="89"/>
      <c r="P252" s="55"/>
      <c r="Q252" s="87"/>
      <c r="R252" s="78" t="s">
        <v>14</v>
      </c>
      <c r="S252" s="87"/>
      <c r="T252" s="78" t="s">
        <v>45</v>
      </c>
      <c r="U252" s="608" t="str">
        <f t="shared" si="77"/>
        <v>-</v>
      </c>
      <c r="V252" s="609" t="str">
        <f t="shared" si="78"/>
        <v>-</v>
      </c>
      <c r="W252" s="609" t="str">
        <f t="shared" si="79"/>
        <v>-</v>
      </c>
      <c r="X252" s="609" t="str">
        <f t="shared" si="80"/>
        <v>-</v>
      </c>
      <c r="Y252" s="609" t="str">
        <f t="shared" si="81"/>
        <v>-</v>
      </c>
      <c r="AD252" s="615" t="str">
        <f t="shared" si="75"/>
        <v>-</v>
      </c>
      <c r="AE252" s="73" t="str">
        <f t="shared" si="76"/>
        <v>-</v>
      </c>
      <c r="AF252" s="608" t="str">
        <f t="shared" si="82"/>
        <v>-</v>
      </c>
      <c r="AG252" s="609" t="str">
        <f t="shared" si="83"/>
        <v>-</v>
      </c>
      <c r="AH252" s="609" t="str">
        <f t="shared" si="84"/>
        <v>-</v>
      </c>
      <c r="AI252" s="609" t="str">
        <f t="shared" si="85"/>
        <v>-</v>
      </c>
      <c r="AJ252" s="609" t="str">
        <f t="shared" si="86"/>
        <v>-</v>
      </c>
      <c r="AM252" s="452"/>
      <c r="AN252" s="452"/>
      <c r="AO252" s="452"/>
      <c r="AP252" s="452"/>
      <c r="AQ252" s="452"/>
      <c r="AR252" s="452"/>
      <c r="AS252" s="452"/>
      <c r="AT252" s="452"/>
      <c r="AV252" s="454"/>
      <c r="AW252" s="454"/>
      <c r="AX252" s="455"/>
      <c r="AY252" s="455"/>
      <c r="AZ252" s="456"/>
      <c r="BB252" s="74">
        <f t="shared" si="71"/>
        <v>0</v>
      </c>
      <c r="BC252" s="11">
        <f t="shared" si="72"/>
        <v>0</v>
      </c>
      <c r="BF252" s="324"/>
      <c r="BH252" s="74">
        <f t="shared" si="73"/>
        <v>0</v>
      </c>
      <c r="BI252" s="313">
        <f t="shared" si="74"/>
        <v>0</v>
      </c>
      <c r="BQ252" s="11"/>
      <c r="BR252" s="11"/>
      <c r="BS252" s="11"/>
      <c r="BT252" s="11"/>
      <c r="CA252" s="314"/>
      <c r="CB252" s="315"/>
      <c r="CC252" s="316"/>
    </row>
    <row r="253" spans="2:81" x14ac:dyDescent="0.25">
      <c r="B253" s="88"/>
      <c r="C253" s="294"/>
      <c r="O253" s="89"/>
      <c r="P253" s="55"/>
      <c r="Q253" s="87"/>
      <c r="R253" s="78" t="s">
        <v>14</v>
      </c>
      <c r="S253" s="87"/>
      <c r="T253" s="78" t="s">
        <v>45</v>
      </c>
      <c r="U253" s="608" t="str">
        <f t="shared" si="77"/>
        <v>-</v>
      </c>
      <c r="V253" s="609" t="str">
        <f t="shared" si="78"/>
        <v>-</v>
      </c>
      <c r="W253" s="609" t="str">
        <f t="shared" si="79"/>
        <v>-</v>
      </c>
      <c r="X253" s="609" t="str">
        <f t="shared" si="80"/>
        <v>-</v>
      </c>
      <c r="Y253" s="609" t="str">
        <f t="shared" si="81"/>
        <v>-</v>
      </c>
      <c r="AD253" s="615" t="str">
        <f t="shared" si="75"/>
        <v>-</v>
      </c>
      <c r="AE253" s="73" t="str">
        <f t="shared" si="76"/>
        <v>-</v>
      </c>
      <c r="AF253" s="608" t="str">
        <f t="shared" si="82"/>
        <v>-</v>
      </c>
      <c r="AG253" s="609" t="str">
        <f t="shared" si="83"/>
        <v>-</v>
      </c>
      <c r="AH253" s="609" t="str">
        <f t="shared" si="84"/>
        <v>-</v>
      </c>
      <c r="AI253" s="609" t="str">
        <f t="shared" si="85"/>
        <v>-</v>
      </c>
      <c r="AJ253" s="609" t="str">
        <f t="shared" si="86"/>
        <v>-</v>
      </c>
      <c r="AM253" s="452"/>
      <c r="AN253" s="452"/>
      <c r="AO253" s="452"/>
      <c r="AP253" s="452"/>
      <c r="AQ253" s="452"/>
      <c r="AR253" s="452"/>
      <c r="AS253" s="452"/>
      <c r="AT253" s="452"/>
      <c r="AV253" s="454"/>
      <c r="AW253" s="454"/>
      <c r="AX253" s="455"/>
      <c r="AY253" s="455"/>
      <c r="AZ253" s="456"/>
      <c r="BB253" s="74">
        <f t="shared" si="71"/>
        <v>0</v>
      </c>
      <c r="BC253" s="11">
        <f t="shared" si="72"/>
        <v>0</v>
      </c>
      <c r="BF253" s="324"/>
      <c r="BH253" s="74">
        <f t="shared" si="73"/>
        <v>0</v>
      </c>
      <c r="BI253" s="313">
        <f t="shared" si="74"/>
        <v>0</v>
      </c>
      <c r="BQ253" s="11"/>
      <c r="BR253" s="11"/>
      <c r="BS253" s="11"/>
      <c r="BT253" s="11"/>
      <c r="CA253" s="314"/>
      <c r="CB253" s="315"/>
      <c r="CC253" s="316"/>
    </row>
    <row r="254" spans="2:81" x14ac:dyDescent="0.25">
      <c r="B254" s="88"/>
      <c r="C254" s="294"/>
      <c r="O254" s="89"/>
      <c r="P254" s="55"/>
      <c r="Q254" s="87"/>
      <c r="R254" s="78" t="s">
        <v>14</v>
      </c>
      <c r="S254" s="87"/>
      <c r="T254" s="78" t="s">
        <v>45</v>
      </c>
      <c r="U254" s="608" t="str">
        <f t="shared" si="77"/>
        <v>-</v>
      </c>
      <c r="V254" s="609" t="str">
        <f t="shared" si="78"/>
        <v>-</v>
      </c>
      <c r="W254" s="609" t="str">
        <f t="shared" si="79"/>
        <v>-</v>
      </c>
      <c r="X254" s="609" t="str">
        <f t="shared" si="80"/>
        <v>-</v>
      </c>
      <c r="Y254" s="609" t="str">
        <f t="shared" si="81"/>
        <v>-</v>
      </c>
      <c r="AD254" s="615" t="str">
        <f t="shared" si="75"/>
        <v>-</v>
      </c>
      <c r="AE254" s="73" t="str">
        <f t="shared" si="76"/>
        <v>-</v>
      </c>
      <c r="AF254" s="608" t="str">
        <f t="shared" si="82"/>
        <v>-</v>
      </c>
      <c r="AG254" s="609" t="str">
        <f t="shared" si="83"/>
        <v>-</v>
      </c>
      <c r="AH254" s="609" t="str">
        <f t="shared" si="84"/>
        <v>-</v>
      </c>
      <c r="AI254" s="609" t="str">
        <f t="shared" si="85"/>
        <v>-</v>
      </c>
      <c r="AJ254" s="609" t="str">
        <f t="shared" si="86"/>
        <v>-</v>
      </c>
      <c r="AM254" s="452"/>
      <c r="AN254" s="452"/>
      <c r="AO254" s="452"/>
      <c r="AP254" s="452"/>
      <c r="AQ254" s="452"/>
      <c r="AR254" s="452"/>
      <c r="AS254" s="452"/>
      <c r="AT254" s="452"/>
      <c r="AV254" s="454"/>
      <c r="AW254" s="454"/>
      <c r="AX254" s="455"/>
      <c r="AY254" s="455"/>
      <c r="AZ254" s="456"/>
      <c r="BB254" s="74">
        <f t="shared" si="71"/>
        <v>0</v>
      </c>
      <c r="BC254" s="11">
        <f t="shared" si="72"/>
        <v>0</v>
      </c>
      <c r="BF254" s="324"/>
      <c r="BH254" s="74">
        <f t="shared" si="73"/>
        <v>0</v>
      </c>
      <c r="BI254" s="313">
        <f t="shared" si="74"/>
        <v>0</v>
      </c>
      <c r="BQ254" s="11"/>
      <c r="BR254" s="11"/>
      <c r="BS254" s="11"/>
      <c r="BT254" s="11"/>
      <c r="CA254" s="314"/>
      <c r="CB254" s="315"/>
      <c r="CC254" s="316"/>
    </row>
    <row r="255" spans="2:81" x14ac:dyDescent="0.25">
      <c r="B255" s="88"/>
      <c r="C255" s="294"/>
      <c r="O255" s="89"/>
      <c r="P255" s="55"/>
      <c r="Q255" s="87"/>
      <c r="R255" s="78" t="s">
        <v>14</v>
      </c>
      <c r="S255" s="87"/>
      <c r="T255" s="78" t="s">
        <v>45</v>
      </c>
      <c r="U255" s="608" t="str">
        <f t="shared" si="77"/>
        <v>-</v>
      </c>
      <c r="V255" s="609" t="str">
        <f t="shared" si="78"/>
        <v>-</v>
      </c>
      <c r="W255" s="609" t="str">
        <f t="shared" si="79"/>
        <v>-</v>
      </c>
      <c r="X255" s="609" t="str">
        <f t="shared" si="80"/>
        <v>-</v>
      </c>
      <c r="Y255" s="609" t="str">
        <f t="shared" si="81"/>
        <v>-</v>
      </c>
      <c r="AD255" s="615" t="str">
        <f t="shared" si="75"/>
        <v>-</v>
      </c>
      <c r="AE255" s="73" t="str">
        <f t="shared" si="76"/>
        <v>-</v>
      </c>
      <c r="AF255" s="608" t="str">
        <f t="shared" si="82"/>
        <v>-</v>
      </c>
      <c r="AG255" s="609" t="str">
        <f t="shared" si="83"/>
        <v>-</v>
      </c>
      <c r="AH255" s="609" t="str">
        <f t="shared" si="84"/>
        <v>-</v>
      </c>
      <c r="AI255" s="609" t="str">
        <f t="shared" si="85"/>
        <v>-</v>
      </c>
      <c r="AJ255" s="609" t="str">
        <f t="shared" si="86"/>
        <v>-</v>
      </c>
      <c r="AM255" s="452"/>
      <c r="AN255" s="452"/>
      <c r="AO255" s="452"/>
      <c r="AP255" s="452"/>
      <c r="AQ255" s="452"/>
      <c r="AR255" s="452"/>
      <c r="AS255" s="452"/>
      <c r="AT255" s="452"/>
      <c r="AV255" s="454"/>
      <c r="AW255" s="454"/>
      <c r="AX255" s="455"/>
      <c r="AY255" s="455"/>
      <c r="AZ255" s="456"/>
      <c r="BB255" s="74">
        <f t="shared" si="71"/>
        <v>0</v>
      </c>
      <c r="BC255" s="11">
        <f t="shared" si="72"/>
        <v>0</v>
      </c>
      <c r="BF255" s="324"/>
      <c r="BH255" s="74">
        <f t="shared" si="73"/>
        <v>0</v>
      </c>
      <c r="BI255" s="313">
        <f t="shared" si="74"/>
        <v>0</v>
      </c>
      <c r="BQ255" s="11"/>
      <c r="BR255" s="11"/>
      <c r="BS255" s="11"/>
      <c r="BT255" s="11"/>
      <c r="CA255" s="314"/>
      <c r="CB255" s="315"/>
      <c r="CC255" s="316"/>
    </row>
    <row r="256" spans="2:81" x14ac:dyDescent="0.25">
      <c r="B256" s="88"/>
      <c r="C256" s="294"/>
      <c r="O256" s="89"/>
      <c r="P256" s="55"/>
      <c r="Q256" s="87"/>
      <c r="R256" s="78" t="s">
        <v>14</v>
      </c>
      <c r="S256" s="87"/>
      <c r="T256" s="78" t="s">
        <v>45</v>
      </c>
      <c r="U256" s="608" t="str">
        <f t="shared" si="77"/>
        <v>-</v>
      </c>
      <c r="V256" s="609" t="str">
        <f t="shared" si="78"/>
        <v>-</v>
      </c>
      <c r="W256" s="609" t="str">
        <f t="shared" si="79"/>
        <v>-</v>
      </c>
      <c r="X256" s="609" t="str">
        <f t="shared" si="80"/>
        <v>-</v>
      </c>
      <c r="Y256" s="609" t="str">
        <f t="shared" si="81"/>
        <v>-</v>
      </c>
      <c r="AD256" s="615" t="str">
        <f t="shared" si="75"/>
        <v>-</v>
      </c>
      <c r="AE256" s="73" t="str">
        <f t="shared" si="76"/>
        <v>-</v>
      </c>
      <c r="AF256" s="608" t="str">
        <f t="shared" si="82"/>
        <v>-</v>
      </c>
      <c r="AG256" s="609" t="str">
        <f t="shared" si="83"/>
        <v>-</v>
      </c>
      <c r="AH256" s="609" t="str">
        <f t="shared" si="84"/>
        <v>-</v>
      </c>
      <c r="AI256" s="609" t="str">
        <f t="shared" si="85"/>
        <v>-</v>
      </c>
      <c r="AJ256" s="609" t="str">
        <f t="shared" si="86"/>
        <v>-</v>
      </c>
      <c r="AM256" s="452"/>
      <c r="AN256" s="452"/>
      <c r="AO256" s="452"/>
      <c r="AP256" s="452"/>
      <c r="AQ256" s="452"/>
      <c r="AR256" s="452"/>
      <c r="AS256" s="452"/>
      <c r="AT256" s="452"/>
      <c r="AV256" s="454"/>
      <c r="AW256" s="454"/>
      <c r="AX256" s="455"/>
      <c r="AY256" s="455"/>
      <c r="AZ256" s="456"/>
      <c r="BB256" s="74">
        <f t="shared" si="71"/>
        <v>0</v>
      </c>
      <c r="BC256" s="11">
        <f t="shared" si="72"/>
        <v>0</v>
      </c>
      <c r="BF256" s="324"/>
      <c r="BH256" s="74">
        <f t="shared" si="73"/>
        <v>0</v>
      </c>
      <c r="BI256" s="313">
        <f t="shared" si="74"/>
        <v>0</v>
      </c>
      <c r="BQ256" s="11"/>
      <c r="BR256" s="11"/>
      <c r="BS256" s="11"/>
      <c r="BT256" s="11"/>
      <c r="CA256" s="314"/>
      <c r="CB256" s="315"/>
      <c r="CC256" s="316"/>
    </row>
    <row r="257" spans="2:81" x14ac:dyDescent="0.25">
      <c r="B257" s="88"/>
      <c r="C257" s="294"/>
      <c r="O257" s="89"/>
      <c r="P257" s="55"/>
      <c r="Q257" s="87"/>
      <c r="R257" s="78" t="s">
        <v>14</v>
      </c>
      <c r="S257" s="87"/>
      <c r="T257" s="78" t="s">
        <v>45</v>
      </c>
      <c r="U257" s="608" t="str">
        <f t="shared" si="77"/>
        <v>-</v>
      </c>
      <c r="V257" s="609" t="str">
        <f t="shared" si="78"/>
        <v>-</v>
      </c>
      <c r="W257" s="609" t="str">
        <f t="shared" si="79"/>
        <v>-</v>
      </c>
      <c r="X257" s="609" t="str">
        <f t="shared" si="80"/>
        <v>-</v>
      </c>
      <c r="Y257" s="609" t="str">
        <f t="shared" si="81"/>
        <v>-</v>
      </c>
      <c r="AD257" s="615" t="str">
        <f t="shared" si="75"/>
        <v>-</v>
      </c>
      <c r="AE257" s="73" t="str">
        <f t="shared" si="76"/>
        <v>-</v>
      </c>
      <c r="AF257" s="608" t="str">
        <f t="shared" si="82"/>
        <v>-</v>
      </c>
      <c r="AG257" s="609" t="str">
        <f t="shared" si="83"/>
        <v>-</v>
      </c>
      <c r="AH257" s="609" t="str">
        <f t="shared" si="84"/>
        <v>-</v>
      </c>
      <c r="AI257" s="609" t="str">
        <f t="shared" si="85"/>
        <v>-</v>
      </c>
      <c r="AJ257" s="609" t="str">
        <f t="shared" si="86"/>
        <v>-</v>
      </c>
      <c r="AM257" s="452"/>
      <c r="AN257" s="452"/>
      <c r="AO257" s="452"/>
      <c r="AP257" s="452"/>
      <c r="AQ257" s="452"/>
      <c r="AR257" s="452"/>
      <c r="AS257" s="452"/>
      <c r="AT257" s="452"/>
      <c r="AV257" s="454"/>
      <c r="AW257" s="454"/>
      <c r="AX257" s="455"/>
      <c r="AY257" s="455"/>
      <c r="AZ257" s="456"/>
      <c r="BB257" s="74">
        <f t="shared" si="71"/>
        <v>0</v>
      </c>
      <c r="BC257" s="11">
        <f t="shared" si="72"/>
        <v>0</v>
      </c>
      <c r="BF257" s="324"/>
      <c r="BH257" s="74">
        <f t="shared" si="73"/>
        <v>0</v>
      </c>
      <c r="BI257" s="313">
        <f t="shared" si="74"/>
        <v>0</v>
      </c>
      <c r="BQ257" s="11"/>
      <c r="BR257" s="11"/>
      <c r="BS257" s="11"/>
      <c r="BT257" s="11"/>
      <c r="CA257" s="314"/>
      <c r="CB257" s="315"/>
      <c r="CC257" s="316"/>
    </row>
    <row r="258" spans="2:81" x14ac:dyDescent="0.25">
      <c r="B258" s="88"/>
      <c r="C258" s="294"/>
      <c r="O258" s="89"/>
      <c r="P258" s="55"/>
      <c r="Q258" s="87"/>
      <c r="R258" s="78" t="s">
        <v>14</v>
      </c>
      <c r="S258" s="87"/>
      <c r="T258" s="78" t="s">
        <v>45</v>
      </c>
      <c r="U258" s="608" t="str">
        <f t="shared" si="77"/>
        <v>-</v>
      </c>
      <c r="V258" s="609" t="str">
        <f t="shared" si="78"/>
        <v>-</v>
      </c>
      <c r="W258" s="609" t="str">
        <f t="shared" si="79"/>
        <v>-</v>
      </c>
      <c r="X258" s="609" t="str">
        <f t="shared" si="80"/>
        <v>-</v>
      </c>
      <c r="Y258" s="609" t="str">
        <f t="shared" si="81"/>
        <v>-</v>
      </c>
      <c r="AD258" s="615" t="str">
        <f t="shared" si="75"/>
        <v>-</v>
      </c>
      <c r="AE258" s="73" t="str">
        <f t="shared" si="76"/>
        <v>-</v>
      </c>
      <c r="AF258" s="608" t="str">
        <f t="shared" si="82"/>
        <v>-</v>
      </c>
      <c r="AG258" s="609" t="str">
        <f t="shared" si="83"/>
        <v>-</v>
      </c>
      <c r="AH258" s="609" t="str">
        <f t="shared" si="84"/>
        <v>-</v>
      </c>
      <c r="AI258" s="609" t="str">
        <f t="shared" si="85"/>
        <v>-</v>
      </c>
      <c r="AJ258" s="609" t="str">
        <f t="shared" si="86"/>
        <v>-</v>
      </c>
      <c r="AM258" s="452"/>
      <c r="AN258" s="452"/>
      <c r="AO258" s="452"/>
      <c r="AP258" s="452"/>
      <c r="AQ258" s="452"/>
      <c r="AR258" s="452"/>
      <c r="AS258" s="452"/>
      <c r="AT258" s="452"/>
      <c r="AV258" s="454"/>
      <c r="AW258" s="454"/>
      <c r="AX258" s="455"/>
      <c r="AY258" s="455"/>
      <c r="AZ258" s="456"/>
      <c r="BB258" s="74">
        <f t="shared" si="71"/>
        <v>0</v>
      </c>
      <c r="BC258" s="11">
        <f t="shared" si="72"/>
        <v>0</v>
      </c>
      <c r="BF258" s="324"/>
      <c r="BH258" s="74">
        <f t="shared" si="73"/>
        <v>0</v>
      </c>
      <c r="BI258" s="313">
        <f t="shared" si="74"/>
        <v>0</v>
      </c>
      <c r="BQ258" s="11"/>
      <c r="BR258" s="11"/>
      <c r="BS258" s="11"/>
      <c r="BT258" s="11"/>
      <c r="CA258" s="314"/>
      <c r="CB258" s="315"/>
      <c r="CC258" s="316"/>
    </row>
    <row r="259" spans="2:81" x14ac:dyDescent="0.25">
      <c r="B259" s="88"/>
      <c r="C259" s="294"/>
      <c r="O259" s="89"/>
      <c r="P259" s="55"/>
      <c r="Q259" s="87"/>
      <c r="R259" s="78" t="s">
        <v>14</v>
      </c>
      <c r="S259" s="87"/>
      <c r="T259" s="78" t="s">
        <v>45</v>
      </c>
      <c r="U259" s="608" t="str">
        <f t="shared" si="77"/>
        <v>-</v>
      </c>
      <c r="V259" s="609" t="str">
        <f t="shared" si="78"/>
        <v>-</v>
      </c>
      <c r="W259" s="609" t="str">
        <f t="shared" si="79"/>
        <v>-</v>
      </c>
      <c r="X259" s="609" t="str">
        <f t="shared" si="80"/>
        <v>-</v>
      </c>
      <c r="Y259" s="609" t="str">
        <f t="shared" si="81"/>
        <v>-</v>
      </c>
      <c r="AD259" s="615" t="str">
        <f t="shared" si="75"/>
        <v>-</v>
      </c>
      <c r="AE259" s="73" t="str">
        <f t="shared" si="76"/>
        <v>-</v>
      </c>
      <c r="AF259" s="608" t="str">
        <f t="shared" si="82"/>
        <v>-</v>
      </c>
      <c r="AG259" s="609" t="str">
        <f t="shared" si="83"/>
        <v>-</v>
      </c>
      <c r="AH259" s="609" t="str">
        <f t="shared" si="84"/>
        <v>-</v>
      </c>
      <c r="AI259" s="609" t="str">
        <f t="shared" si="85"/>
        <v>-</v>
      </c>
      <c r="AJ259" s="609" t="str">
        <f t="shared" si="86"/>
        <v>-</v>
      </c>
      <c r="AM259" s="452"/>
      <c r="AN259" s="452"/>
      <c r="AO259" s="452"/>
      <c r="AP259" s="452"/>
      <c r="AQ259" s="452"/>
      <c r="AR259" s="452"/>
      <c r="AS259" s="452"/>
      <c r="AT259" s="452"/>
      <c r="AV259" s="454"/>
      <c r="AW259" s="454"/>
      <c r="AX259" s="455"/>
      <c r="AY259" s="455"/>
      <c r="AZ259" s="456"/>
      <c r="BB259" s="74">
        <f t="shared" ref="BB259:BB300" si="87">IFERROR((AO259*10)+AP259, "--")</f>
        <v>0</v>
      </c>
      <c r="BC259" s="11">
        <f t="shared" ref="BC259:BC300" si="88">AQ259</f>
        <v>0</v>
      </c>
      <c r="BF259" s="324"/>
      <c r="BH259" s="74">
        <f t="shared" ref="BH259:BH300" si="89">IFERROR((AX259*10)+AY259, "--")</f>
        <v>0</v>
      </c>
      <c r="BI259" s="313">
        <f t="shared" ref="BI259:BI300" si="90">AZ259</f>
        <v>0</v>
      </c>
      <c r="BQ259" s="11"/>
      <c r="BR259" s="11"/>
      <c r="BS259" s="11"/>
      <c r="BT259" s="11"/>
      <c r="CA259" s="314"/>
      <c r="CB259" s="315"/>
      <c r="CC259" s="316"/>
    </row>
    <row r="260" spans="2:81" x14ac:dyDescent="0.25">
      <c r="B260" s="88"/>
      <c r="C260" s="294"/>
      <c r="O260" s="89"/>
      <c r="P260" s="55"/>
      <c r="Q260" s="87"/>
      <c r="R260" s="78" t="s">
        <v>14</v>
      </c>
      <c r="S260" s="87"/>
      <c r="T260" s="78" t="s">
        <v>45</v>
      </c>
      <c r="U260" s="608" t="str">
        <f t="shared" si="77"/>
        <v>-</v>
      </c>
      <c r="V260" s="609" t="str">
        <f t="shared" si="78"/>
        <v>-</v>
      </c>
      <c r="W260" s="609" t="str">
        <f t="shared" si="79"/>
        <v>-</v>
      </c>
      <c r="X260" s="609" t="str">
        <f t="shared" si="80"/>
        <v>-</v>
      </c>
      <c r="Y260" s="609" t="str">
        <f t="shared" si="81"/>
        <v>-</v>
      </c>
      <c r="AD260" s="615" t="str">
        <f t="shared" si="75"/>
        <v>-</v>
      </c>
      <c r="AE260" s="73" t="str">
        <f t="shared" si="76"/>
        <v>-</v>
      </c>
      <c r="AF260" s="608" t="str">
        <f t="shared" si="82"/>
        <v>-</v>
      </c>
      <c r="AG260" s="609" t="str">
        <f t="shared" si="83"/>
        <v>-</v>
      </c>
      <c r="AH260" s="609" t="str">
        <f t="shared" si="84"/>
        <v>-</v>
      </c>
      <c r="AI260" s="609" t="str">
        <f t="shared" si="85"/>
        <v>-</v>
      </c>
      <c r="AJ260" s="609" t="str">
        <f t="shared" si="86"/>
        <v>-</v>
      </c>
      <c r="AM260" s="452"/>
      <c r="AN260" s="452"/>
      <c r="AO260" s="452"/>
      <c r="AP260" s="452"/>
      <c r="AQ260" s="452"/>
      <c r="AR260" s="452"/>
      <c r="AS260" s="452"/>
      <c r="AT260" s="452"/>
      <c r="AV260" s="454"/>
      <c r="AW260" s="454"/>
      <c r="AX260" s="455"/>
      <c r="AY260" s="455"/>
      <c r="AZ260" s="456"/>
      <c r="BB260" s="74">
        <f t="shared" si="87"/>
        <v>0</v>
      </c>
      <c r="BC260" s="11">
        <f t="shared" si="88"/>
        <v>0</v>
      </c>
      <c r="BF260" s="324"/>
      <c r="BH260" s="74">
        <f t="shared" si="89"/>
        <v>0</v>
      </c>
      <c r="BI260" s="313">
        <f t="shared" si="90"/>
        <v>0</v>
      </c>
      <c r="BQ260" s="11"/>
      <c r="BR260" s="11"/>
      <c r="BS260" s="11"/>
      <c r="BT260" s="11"/>
      <c r="CA260" s="314"/>
      <c r="CB260" s="315"/>
      <c r="CC260" s="316"/>
    </row>
    <row r="261" spans="2:81" x14ac:dyDescent="0.25">
      <c r="B261" s="88"/>
      <c r="C261" s="294"/>
      <c r="O261" s="89"/>
      <c r="P261" s="55"/>
      <c r="Q261" s="87"/>
      <c r="R261" s="78" t="s">
        <v>14</v>
      </c>
      <c r="S261" s="87"/>
      <c r="T261" s="78" t="s">
        <v>45</v>
      </c>
      <c r="U261" s="608" t="str">
        <f t="shared" si="77"/>
        <v>-</v>
      </c>
      <c r="V261" s="609" t="str">
        <f t="shared" si="78"/>
        <v>-</v>
      </c>
      <c r="W261" s="609" t="str">
        <f t="shared" si="79"/>
        <v>-</v>
      </c>
      <c r="X261" s="609" t="str">
        <f t="shared" si="80"/>
        <v>-</v>
      </c>
      <c r="Y261" s="609" t="str">
        <f t="shared" si="81"/>
        <v>-</v>
      </c>
      <c r="AD261" s="615" t="str">
        <f t="shared" si="75"/>
        <v>-</v>
      </c>
      <c r="AE261" s="73" t="str">
        <f t="shared" si="76"/>
        <v>-</v>
      </c>
      <c r="AF261" s="608" t="str">
        <f t="shared" si="82"/>
        <v>-</v>
      </c>
      <c r="AG261" s="609" t="str">
        <f t="shared" si="83"/>
        <v>-</v>
      </c>
      <c r="AH261" s="609" t="str">
        <f t="shared" si="84"/>
        <v>-</v>
      </c>
      <c r="AI261" s="609" t="str">
        <f t="shared" si="85"/>
        <v>-</v>
      </c>
      <c r="AJ261" s="609" t="str">
        <f t="shared" si="86"/>
        <v>-</v>
      </c>
      <c r="AM261" s="452"/>
      <c r="AN261" s="452"/>
      <c r="AO261" s="452"/>
      <c r="AP261" s="452"/>
      <c r="AQ261" s="452"/>
      <c r="AR261" s="452"/>
      <c r="AS261" s="452"/>
      <c r="AT261" s="452"/>
      <c r="AV261" s="454"/>
      <c r="AW261" s="454"/>
      <c r="AX261" s="455"/>
      <c r="AY261" s="455"/>
      <c r="AZ261" s="456"/>
      <c r="BB261" s="74">
        <f t="shared" si="87"/>
        <v>0</v>
      </c>
      <c r="BC261" s="11">
        <f t="shared" si="88"/>
        <v>0</v>
      </c>
      <c r="BF261" s="324"/>
      <c r="BH261" s="74">
        <f t="shared" si="89"/>
        <v>0</v>
      </c>
      <c r="BI261" s="313">
        <f t="shared" si="90"/>
        <v>0</v>
      </c>
      <c r="BQ261" s="11"/>
      <c r="BR261" s="11"/>
      <c r="BS261" s="11"/>
      <c r="BT261" s="11"/>
      <c r="CA261" s="314"/>
      <c r="CB261" s="315"/>
      <c r="CC261" s="316"/>
    </row>
    <row r="262" spans="2:81" x14ac:dyDescent="0.25">
      <c r="B262" s="88"/>
      <c r="C262" s="294"/>
      <c r="O262" s="89"/>
      <c r="P262" s="55"/>
      <c r="Q262" s="87"/>
      <c r="R262" s="78" t="s">
        <v>14</v>
      </c>
      <c r="S262" s="87"/>
      <c r="T262" s="78" t="s">
        <v>45</v>
      </c>
      <c r="U262" s="608" t="str">
        <f t="shared" si="77"/>
        <v>-</v>
      </c>
      <c r="V262" s="609" t="str">
        <f t="shared" si="78"/>
        <v>-</v>
      </c>
      <c r="W262" s="609" t="str">
        <f t="shared" si="79"/>
        <v>-</v>
      </c>
      <c r="X262" s="609" t="str">
        <f t="shared" si="80"/>
        <v>-</v>
      </c>
      <c r="Y262" s="609" t="str">
        <f t="shared" si="81"/>
        <v>-</v>
      </c>
      <c r="AD262" s="615" t="str">
        <f t="shared" ref="AD262:AD300" si="91">IF(AM259="", "-", AM259)</f>
        <v>-</v>
      </c>
      <c r="AE262" s="73" t="str">
        <f t="shared" ref="AE262:AE300" si="92">IF(AT259="", "-", AT259)</f>
        <v>-</v>
      </c>
      <c r="AF262" s="608" t="str">
        <f t="shared" si="82"/>
        <v>-</v>
      </c>
      <c r="AG262" s="609" t="str">
        <f t="shared" si="83"/>
        <v>-</v>
      </c>
      <c r="AH262" s="609" t="str">
        <f t="shared" si="84"/>
        <v>-</v>
      </c>
      <c r="AI262" s="609" t="str">
        <f t="shared" si="85"/>
        <v>-</v>
      </c>
      <c r="AJ262" s="609" t="str">
        <f t="shared" si="86"/>
        <v>-</v>
      </c>
      <c r="AM262" s="452"/>
      <c r="AN262" s="452"/>
      <c r="AO262" s="452"/>
      <c r="AP262" s="452"/>
      <c r="AQ262" s="452"/>
      <c r="AR262" s="452"/>
      <c r="AS262" s="452"/>
      <c r="AT262" s="452"/>
      <c r="AV262" s="454"/>
      <c r="AW262" s="454"/>
      <c r="AX262" s="455"/>
      <c r="AY262" s="455"/>
      <c r="AZ262" s="456"/>
      <c r="BB262" s="74">
        <f t="shared" si="87"/>
        <v>0</v>
      </c>
      <c r="BC262" s="11">
        <f t="shared" si="88"/>
        <v>0</v>
      </c>
      <c r="BF262" s="324"/>
      <c r="BH262" s="74">
        <f t="shared" si="89"/>
        <v>0</v>
      </c>
      <c r="BI262" s="313">
        <f t="shared" si="90"/>
        <v>0</v>
      </c>
      <c r="BQ262" s="11"/>
      <c r="BR262" s="11"/>
      <c r="BS262" s="11"/>
      <c r="BT262" s="11"/>
      <c r="CA262" s="314"/>
      <c r="CB262" s="315"/>
      <c r="CC262" s="316"/>
    </row>
    <row r="263" spans="2:81" x14ac:dyDescent="0.25">
      <c r="B263" s="88"/>
      <c r="C263" s="294"/>
      <c r="O263" s="89"/>
      <c r="P263" s="55"/>
      <c r="Q263" s="87"/>
      <c r="R263" s="78" t="s">
        <v>14</v>
      </c>
      <c r="S263" s="87"/>
      <c r="T263" s="78" t="s">
        <v>45</v>
      </c>
      <c r="U263" s="608" t="str">
        <f t="shared" si="77"/>
        <v>-</v>
      </c>
      <c r="V263" s="609" t="str">
        <f t="shared" si="78"/>
        <v>-</v>
      </c>
      <c r="W263" s="609" t="str">
        <f t="shared" si="79"/>
        <v>-</v>
      </c>
      <c r="X263" s="609" t="str">
        <f t="shared" si="80"/>
        <v>-</v>
      </c>
      <c r="Y263" s="609" t="str">
        <f t="shared" si="81"/>
        <v>-</v>
      </c>
      <c r="AD263" s="615" t="str">
        <f t="shared" si="91"/>
        <v>-</v>
      </c>
      <c r="AE263" s="73" t="str">
        <f t="shared" si="92"/>
        <v>-</v>
      </c>
      <c r="AF263" s="608" t="str">
        <f t="shared" si="82"/>
        <v>-</v>
      </c>
      <c r="AG263" s="609" t="str">
        <f t="shared" si="83"/>
        <v>-</v>
      </c>
      <c r="AH263" s="609" t="str">
        <f t="shared" si="84"/>
        <v>-</v>
      </c>
      <c r="AI263" s="609" t="str">
        <f t="shared" si="85"/>
        <v>-</v>
      </c>
      <c r="AJ263" s="609" t="str">
        <f t="shared" si="86"/>
        <v>-</v>
      </c>
      <c r="AM263" s="452"/>
      <c r="AN263" s="452"/>
      <c r="AO263" s="452"/>
      <c r="AP263" s="452"/>
      <c r="AQ263" s="452"/>
      <c r="AR263" s="452"/>
      <c r="AS263" s="452"/>
      <c r="AT263" s="452"/>
      <c r="AV263" s="454"/>
      <c r="AW263" s="454"/>
      <c r="AX263" s="455"/>
      <c r="AY263" s="455"/>
      <c r="AZ263" s="456"/>
      <c r="BB263" s="74">
        <f t="shared" si="87"/>
        <v>0</v>
      </c>
      <c r="BC263" s="11">
        <f t="shared" si="88"/>
        <v>0</v>
      </c>
      <c r="BF263" s="324"/>
      <c r="BH263" s="74">
        <f t="shared" si="89"/>
        <v>0</v>
      </c>
      <c r="BI263" s="313">
        <f t="shared" si="90"/>
        <v>0</v>
      </c>
      <c r="BQ263" s="11"/>
      <c r="BR263" s="11"/>
      <c r="BS263" s="11"/>
      <c r="BT263" s="11"/>
      <c r="CA263" s="314"/>
      <c r="CB263" s="315"/>
      <c r="CC263" s="316"/>
    </row>
    <row r="264" spans="2:81" x14ac:dyDescent="0.25">
      <c r="B264" s="88"/>
      <c r="C264" s="294"/>
      <c r="O264" s="89"/>
      <c r="P264" s="55"/>
      <c r="Q264" s="87"/>
      <c r="R264" s="78" t="s">
        <v>14</v>
      </c>
      <c r="S264" s="87"/>
      <c r="T264" s="78" t="s">
        <v>45</v>
      </c>
      <c r="U264" s="608" t="str">
        <f t="shared" si="77"/>
        <v>-</v>
      </c>
      <c r="V264" s="609" t="str">
        <f t="shared" si="78"/>
        <v>-</v>
      </c>
      <c r="W264" s="609" t="str">
        <f t="shared" si="79"/>
        <v>-</v>
      </c>
      <c r="X264" s="609" t="str">
        <f t="shared" si="80"/>
        <v>-</v>
      </c>
      <c r="Y264" s="609" t="str">
        <f t="shared" si="81"/>
        <v>-</v>
      </c>
      <c r="AD264" s="615" t="str">
        <f t="shared" si="91"/>
        <v>-</v>
      </c>
      <c r="AE264" s="73" t="str">
        <f t="shared" si="92"/>
        <v>-</v>
      </c>
      <c r="AF264" s="608" t="str">
        <f t="shared" si="82"/>
        <v>-</v>
      </c>
      <c r="AG264" s="609" t="str">
        <f t="shared" si="83"/>
        <v>-</v>
      </c>
      <c r="AH264" s="609" t="str">
        <f t="shared" si="84"/>
        <v>-</v>
      </c>
      <c r="AI264" s="609" t="str">
        <f t="shared" si="85"/>
        <v>-</v>
      </c>
      <c r="AJ264" s="609" t="str">
        <f t="shared" si="86"/>
        <v>-</v>
      </c>
      <c r="AM264" s="452"/>
      <c r="AN264" s="452"/>
      <c r="AO264" s="452"/>
      <c r="AP264" s="452"/>
      <c r="AQ264" s="452"/>
      <c r="AR264" s="452"/>
      <c r="AS264" s="452"/>
      <c r="AT264" s="452"/>
      <c r="AV264" s="454"/>
      <c r="AW264" s="454"/>
      <c r="AX264" s="455"/>
      <c r="AY264" s="455"/>
      <c r="AZ264" s="456"/>
      <c r="BB264" s="74">
        <f t="shared" si="87"/>
        <v>0</v>
      </c>
      <c r="BC264" s="11">
        <f t="shared" si="88"/>
        <v>0</v>
      </c>
      <c r="BF264" s="324"/>
      <c r="BH264" s="74">
        <f t="shared" si="89"/>
        <v>0</v>
      </c>
      <c r="BI264" s="313">
        <f t="shared" si="90"/>
        <v>0</v>
      </c>
      <c r="BQ264" s="11"/>
      <c r="BR264" s="11"/>
      <c r="BS264" s="11"/>
      <c r="BT264" s="11"/>
      <c r="CA264" s="314"/>
      <c r="CB264" s="315"/>
      <c r="CC264" s="316"/>
    </row>
    <row r="265" spans="2:81" x14ac:dyDescent="0.25">
      <c r="B265" s="88"/>
      <c r="C265" s="294"/>
      <c r="O265" s="89"/>
      <c r="P265" s="55"/>
      <c r="Q265" s="87"/>
      <c r="R265" s="78" t="s">
        <v>14</v>
      </c>
      <c r="S265" s="87"/>
      <c r="T265" s="78" t="s">
        <v>45</v>
      </c>
      <c r="U265" s="608" t="str">
        <f t="shared" si="77"/>
        <v>-</v>
      </c>
      <c r="V265" s="609" t="str">
        <f t="shared" si="78"/>
        <v>-</v>
      </c>
      <c r="W265" s="609" t="str">
        <f t="shared" si="79"/>
        <v>-</v>
      </c>
      <c r="X265" s="609" t="str">
        <f t="shared" si="80"/>
        <v>-</v>
      </c>
      <c r="Y265" s="609" t="str">
        <f t="shared" si="81"/>
        <v>-</v>
      </c>
      <c r="AD265" s="615" t="str">
        <f t="shared" si="91"/>
        <v>-</v>
      </c>
      <c r="AE265" s="73" t="str">
        <f t="shared" si="92"/>
        <v>-</v>
      </c>
      <c r="AF265" s="608" t="str">
        <f t="shared" si="82"/>
        <v>-</v>
      </c>
      <c r="AG265" s="609" t="str">
        <f t="shared" si="83"/>
        <v>-</v>
      </c>
      <c r="AH265" s="609" t="str">
        <f t="shared" si="84"/>
        <v>-</v>
      </c>
      <c r="AI265" s="609" t="str">
        <f t="shared" si="85"/>
        <v>-</v>
      </c>
      <c r="AJ265" s="609" t="str">
        <f t="shared" si="86"/>
        <v>-</v>
      </c>
      <c r="AM265" s="452"/>
      <c r="AN265" s="452"/>
      <c r="AO265" s="452"/>
      <c r="AP265" s="452"/>
      <c r="AQ265" s="452"/>
      <c r="AR265" s="452"/>
      <c r="AS265" s="452"/>
      <c r="AT265" s="452"/>
      <c r="AV265" s="454"/>
      <c r="AW265" s="454"/>
      <c r="AX265" s="455"/>
      <c r="AY265" s="455"/>
      <c r="AZ265" s="456"/>
      <c r="BB265" s="74">
        <f t="shared" si="87"/>
        <v>0</v>
      </c>
      <c r="BC265" s="11">
        <f t="shared" si="88"/>
        <v>0</v>
      </c>
      <c r="BF265" s="324"/>
      <c r="BH265" s="74">
        <f t="shared" si="89"/>
        <v>0</v>
      </c>
      <c r="BI265" s="313">
        <f t="shared" si="90"/>
        <v>0</v>
      </c>
      <c r="BQ265" s="11"/>
      <c r="BR265" s="11"/>
      <c r="BS265" s="11"/>
      <c r="BT265" s="11"/>
      <c r="CA265" s="314"/>
      <c r="CB265" s="315"/>
      <c r="CC265" s="316"/>
    </row>
    <row r="266" spans="2:81" x14ac:dyDescent="0.25">
      <c r="B266" s="88"/>
      <c r="C266" s="294"/>
      <c r="O266" s="89"/>
      <c r="P266" s="55"/>
      <c r="Q266" s="87"/>
      <c r="R266" s="78" t="s">
        <v>14</v>
      </c>
      <c r="S266" s="87"/>
      <c r="T266" s="78" t="s">
        <v>45</v>
      </c>
      <c r="U266" s="608" t="str">
        <f t="shared" si="77"/>
        <v>-</v>
      </c>
      <c r="V266" s="609" t="str">
        <f t="shared" si="78"/>
        <v>-</v>
      </c>
      <c r="W266" s="609" t="str">
        <f t="shared" si="79"/>
        <v>-</v>
      </c>
      <c r="X266" s="609" t="str">
        <f t="shared" si="80"/>
        <v>-</v>
      </c>
      <c r="Y266" s="609" t="str">
        <f t="shared" si="81"/>
        <v>-</v>
      </c>
      <c r="AD266" s="615" t="str">
        <f t="shared" si="91"/>
        <v>-</v>
      </c>
      <c r="AE266" s="73" t="str">
        <f t="shared" si="92"/>
        <v>-</v>
      </c>
      <c r="AF266" s="608" t="str">
        <f t="shared" si="82"/>
        <v>-</v>
      </c>
      <c r="AG266" s="609" t="str">
        <f t="shared" si="83"/>
        <v>-</v>
      </c>
      <c r="AH266" s="609" t="str">
        <f t="shared" si="84"/>
        <v>-</v>
      </c>
      <c r="AI266" s="609" t="str">
        <f t="shared" si="85"/>
        <v>-</v>
      </c>
      <c r="AJ266" s="609" t="str">
        <f t="shared" si="86"/>
        <v>-</v>
      </c>
      <c r="AM266" s="452"/>
      <c r="AN266" s="452"/>
      <c r="AO266" s="452"/>
      <c r="AP266" s="452"/>
      <c r="AQ266" s="452"/>
      <c r="AR266" s="452"/>
      <c r="AS266" s="452"/>
      <c r="AT266" s="452"/>
      <c r="AV266" s="454"/>
      <c r="AW266" s="454"/>
      <c r="AX266" s="455"/>
      <c r="AY266" s="455"/>
      <c r="AZ266" s="456"/>
      <c r="BB266" s="74">
        <f t="shared" si="87"/>
        <v>0</v>
      </c>
      <c r="BC266" s="11">
        <f t="shared" si="88"/>
        <v>0</v>
      </c>
      <c r="BF266" s="324"/>
      <c r="BH266" s="74">
        <f t="shared" si="89"/>
        <v>0</v>
      </c>
      <c r="BI266" s="313">
        <f t="shared" si="90"/>
        <v>0</v>
      </c>
      <c r="BQ266" s="11"/>
      <c r="BR266" s="11"/>
      <c r="BS266" s="11"/>
      <c r="BT266" s="11"/>
      <c r="CA266" s="314"/>
      <c r="CB266" s="315"/>
      <c r="CC266" s="316"/>
    </row>
    <row r="267" spans="2:81" x14ac:dyDescent="0.25">
      <c r="B267" s="88"/>
      <c r="C267" s="294"/>
      <c r="O267" s="89"/>
      <c r="P267" s="55"/>
      <c r="Q267" s="87"/>
      <c r="R267" s="78" t="s">
        <v>14</v>
      </c>
      <c r="S267" s="87"/>
      <c r="T267" s="78" t="s">
        <v>45</v>
      </c>
      <c r="U267" s="608" t="str">
        <f t="shared" si="77"/>
        <v>-</v>
      </c>
      <c r="V267" s="609" t="str">
        <f t="shared" si="78"/>
        <v>-</v>
      </c>
      <c r="W267" s="609" t="str">
        <f t="shared" si="79"/>
        <v>-</v>
      </c>
      <c r="X267" s="609" t="str">
        <f t="shared" si="80"/>
        <v>-</v>
      </c>
      <c r="Y267" s="609" t="str">
        <f t="shared" si="81"/>
        <v>-</v>
      </c>
      <c r="AD267" s="615" t="str">
        <f t="shared" si="91"/>
        <v>-</v>
      </c>
      <c r="AE267" s="73" t="str">
        <f t="shared" si="92"/>
        <v>-</v>
      </c>
      <c r="AF267" s="608" t="str">
        <f t="shared" si="82"/>
        <v>-</v>
      </c>
      <c r="AG267" s="609" t="str">
        <f t="shared" si="83"/>
        <v>-</v>
      </c>
      <c r="AH267" s="609" t="str">
        <f t="shared" si="84"/>
        <v>-</v>
      </c>
      <c r="AI267" s="609" t="str">
        <f t="shared" si="85"/>
        <v>-</v>
      </c>
      <c r="AJ267" s="609" t="str">
        <f t="shared" si="86"/>
        <v>-</v>
      </c>
      <c r="AM267" s="452"/>
      <c r="AN267" s="452"/>
      <c r="AO267" s="452"/>
      <c r="AP267" s="452"/>
      <c r="AQ267" s="452"/>
      <c r="AR267" s="452"/>
      <c r="AS267" s="452"/>
      <c r="AT267" s="452"/>
      <c r="AV267" s="454"/>
      <c r="AW267" s="454"/>
      <c r="AX267" s="455"/>
      <c r="AY267" s="455"/>
      <c r="AZ267" s="456"/>
      <c r="BB267" s="74">
        <f t="shared" si="87"/>
        <v>0</v>
      </c>
      <c r="BC267" s="11">
        <f t="shared" si="88"/>
        <v>0</v>
      </c>
      <c r="BF267" s="324"/>
      <c r="BH267" s="74">
        <f t="shared" si="89"/>
        <v>0</v>
      </c>
      <c r="BI267" s="313">
        <f t="shared" si="90"/>
        <v>0</v>
      </c>
      <c r="BQ267" s="11"/>
      <c r="BR267" s="11"/>
      <c r="BS267" s="11"/>
      <c r="BT267" s="11"/>
      <c r="CA267" s="314"/>
      <c r="CB267" s="315"/>
      <c r="CC267" s="316"/>
    </row>
    <row r="268" spans="2:81" x14ac:dyDescent="0.25">
      <c r="B268" s="88"/>
      <c r="C268" s="294"/>
      <c r="O268" s="89"/>
      <c r="P268" s="55"/>
      <c r="Q268" s="87"/>
      <c r="R268" s="78" t="s">
        <v>14</v>
      </c>
      <c r="S268" s="87"/>
      <c r="T268" s="78" t="s">
        <v>45</v>
      </c>
      <c r="U268" s="608" t="str">
        <f t="shared" si="77"/>
        <v>-</v>
      </c>
      <c r="V268" s="609" t="str">
        <f t="shared" si="78"/>
        <v>-</v>
      </c>
      <c r="W268" s="609" t="str">
        <f t="shared" si="79"/>
        <v>-</v>
      </c>
      <c r="X268" s="609" t="str">
        <f t="shared" si="80"/>
        <v>-</v>
      </c>
      <c r="Y268" s="609" t="str">
        <f t="shared" si="81"/>
        <v>-</v>
      </c>
      <c r="AD268" s="615" t="str">
        <f t="shared" si="91"/>
        <v>-</v>
      </c>
      <c r="AE268" s="73" t="str">
        <f t="shared" si="92"/>
        <v>-</v>
      </c>
      <c r="AF268" s="608" t="str">
        <f t="shared" si="82"/>
        <v>-</v>
      </c>
      <c r="AG268" s="609" t="str">
        <f t="shared" si="83"/>
        <v>-</v>
      </c>
      <c r="AH268" s="609" t="str">
        <f t="shared" si="84"/>
        <v>-</v>
      </c>
      <c r="AI268" s="609" t="str">
        <f t="shared" si="85"/>
        <v>-</v>
      </c>
      <c r="AJ268" s="609" t="str">
        <f t="shared" si="86"/>
        <v>-</v>
      </c>
      <c r="AM268" s="452"/>
      <c r="AN268" s="452"/>
      <c r="AO268" s="452"/>
      <c r="AP268" s="452"/>
      <c r="AQ268" s="452"/>
      <c r="AR268" s="452"/>
      <c r="AS268" s="452"/>
      <c r="AT268" s="452"/>
      <c r="AV268" s="454"/>
      <c r="AW268" s="454"/>
      <c r="AX268" s="455"/>
      <c r="AY268" s="455"/>
      <c r="AZ268" s="456"/>
      <c r="BB268" s="74">
        <f t="shared" si="87"/>
        <v>0</v>
      </c>
      <c r="BC268" s="11">
        <f t="shared" si="88"/>
        <v>0</v>
      </c>
      <c r="BF268" s="324"/>
      <c r="BH268" s="74">
        <f t="shared" si="89"/>
        <v>0</v>
      </c>
      <c r="BI268" s="313">
        <f t="shared" si="90"/>
        <v>0</v>
      </c>
      <c r="BQ268" s="11"/>
      <c r="BR268" s="11"/>
      <c r="BS268" s="11"/>
      <c r="BT268" s="11"/>
      <c r="CA268" s="314"/>
      <c r="CB268" s="315"/>
      <c r="CC268" s="316"/>
    </row>
    <row r="269" spans="2:81" x14ac:dyDescent="0.25">
      <c r="B269" s="88"/>
      <c r="C269" s="294"/>
      <c r="O269" s="89"/>
      <c r="P269" s="55"/>
      <c r="Q269" s="87"/>
      <c r="R269" s="78" t="s">
        <v>14</v>
      </c>
      <c r="S269" s="87"/>
      <c r="T269" s="78" t="s">
        <v>45</v>
      </c>
      <c r="U269" s="608" t="str">
        <f t="shared" si="77"/>
        <v>-</v>
      </c>
      <c r="V269" s="609" t="str">
        <f t="shared" si="78"/>
        <v>-</v>
      </c>
      <c r="W269" s="609" t="str">
        <f t="shared" si="79"/>
        <v>-</v>
      </c>
      <c r="X269" s="609" t="str">
        <f t="shared" si="80"/>
        <v>-</v>
      </c>
      <c r="Y269" s="609" t="str">
        <f t="shared" si="81"/>
        <v>-</v>
      </c>
      <c r="AD269" s="615" t="str">
        <f t="shared" si="91"/>
        <v>-</v>
      </c>
      <c r="AE269" s="73" t="str">
        <f t="shared" si="92"/>
        <v>-</v>
      </c>
      <c r="AF269" s="608" t="str">
        <f t="shared" si="82"/>
        <v>-</v>
      </c>
      <c r="AG269" s="609" t="str">
        <f t="shared" si="83"/>
        <v>-</v>
      </c>
      <c r="AH269" s="609" t="str">
        <f t="shared" si="84"/>
        <v>-</v>
      </c>
      <c r="AI269" s="609" t="str">
        <f t="shared" si="85"/>
        <v>-</v>
      </c>
      <c r="AJ269" s="609" t="str">
        <f t="shared" si="86"/>
        <v>-</v>
      </c>
      <c r="AM269" s="452"/>
      <c r="AN269" s="452"/>
      <c r="AO269" s="452"/>
      <c r="AP269" s="452"/>
      <c r="AQ269" s="452"/>
      <c r="AR269" s="452"/>
      <c r="AS269" s="452"/>
      <c r="AT269" s="452"/>
      <c r="AV269" s="454"/>
      <c r="AW269" s="454"/>
      <c r="AX269" s="455"/>
      <c r="AY269" s="455"/>
      <c r="AZ269" s="456"/>
      <c r="BB269" s="74">
        <f t="shared" si="87"/>
        <v>0</v>
      </c>
      <c r="BC269" s="11">
        <f t="shared" si="88"/>
        <v>0</v>
      </c>
      <c r="BF269" s="324"/>
      <c r="BH269" s="74">
        <f t="shared" si="89"/>
        <v>0</v>
      </c>
      <c r="BI269" s="313">
        <f t="shared" si="90"/>
        <v>0</v>
      </c>
      <c r="BQ269" s="11"/>
      <c r="BR269" s="11"/>
      <c r="BS269" s="11"/>
      <c r="BT269" s="11"/>
      <c r="CA269" s="314"/>
      <c r="CB269" s="315"/>
      <c r="CC269" s="316"/>
    </row>
    <row r="270" spans="2:81" x14ac:dyDescent="0.25">
      <c r="B270" s="88"/>
      <c r="C270" s="294"/>
      <c r="O270" s="89"/>
      <c r="P270" s="55"/>
      <c r="Q270" s="87"/>
      <c r="R270" s="78" t="s">
        <v>14</v>
      </c>
      <c r="S270" s="87"/>
      <c r="T270" s="78" t="s">
        <v>45</v>
      </c>
      <c r="U270" s="608" t="str">
        <f t="shared" si="77"/>
        <v>-</v>
      </c>
      <c r="V270" s="609" t="str">
        <f t="shared" si="78"/>
        <v>-</v>
      </c>
      <c r="W270" s="609" t="str">
        <f t="shared" si="79"/>
        <v>-</v>
      </c>
      <c r="X270" s="609" t="str">
        <f t="shared" si="80"/>
        <v>-</v>
      </c>
      <c r="Y270" s="609" t="str">
        <f t="shared" si="81"/>
        <v>-</v>
      </c>
      <c r="AD270" s="615" t="str">
        <f t="shared" si="91"/>
        <v>-</v>
      </c>
      <c r="AE270" s="73" t="str">
        <f t="shared" si="92"/>
        <v>-</v>
      </c>
      <c r="AF270" s="608" t="str">
        <f t="shared" si="82"/>
        <v>-</v>
      </c>
      <c r="AG270" s="609" t="str">
        <f t="shared" si="83"/>
        <v>-</v>
      </c>
      <c r="AH270" s="609" t="str">
        <f t="shared" si="84"/>
        <v>-</v>
      </c>
      <c r="AI270" s="609" t="str">
        <f t="shared" si="85"/>
        <v>-</v>
      </c>
      <c r="AJ270" s="609" t="str">
        <f t="shared" si="86"/>
        <v>-</v>
      </c>
      <c r="AM270" s="452"/>
      <c r="AN270" s="452"/>
      <c r="AO270" s="452"/>
      <c r="AP270" s="452"/>
      <c r="AQ270" s="452"/>
      <c r="AR270" s="452"/>
      <c r="AS270" s="452"/>
      <c r="AT270" s="452"/>
      <c r="AV270" s="454"/>
      <c r="AW270" s="454"/>
      <c r="AX270" s="455"/>
      <c r="AY270" s="455"/>
      <c r="AZ270" s="456"/>
      <c r="BB270" s="74">
        <f t="shared" si="87"/>
        <v>0</v>
      </c>
      <c r="BC270" s="11">
        <f t="shared" si="88"/>
        <v>0</v>
      </c>
      <c r="BF270" s="324"/>
      <c r="BH270" s="74">
        <f t="shared" si="89"/>
        <v>0</v>
      </c>
      <c r="BI270" s="313">
        <f t="shared" si="90"/>
        <v>0</v>
      </c>
      <c r="BQ270" s="11"/>
      <c r="BR270" s="11"/>
      <c r="BS270" s="11"/>
      <c r="BT270" s="11"/>
      <c r="CA270" s="314"/>
      <c r="CB270" s="315"/>
      <c r="CC270" s="316"/>
    </row>
    <row r="271" spans="2:81" x14ac:dyDescent="0.25">
      <c r="B271" s="88"/>
      <c r="C271" s="294"/>
      <c r="O271" s="89"/>
      <c r="P271" s="55"/>
      <c r="Q271" s="87"/>
      <c r="R271" s="78" t="s">
        <v>14</v>
      </c>
      <c r="S271" s="87"/>
      <c r="T271" s="78" t="s">
        <v>45</v>
      </c>
      <c r="U271" s="608" t="str">
        <f t="shared" si="77"/>
        <v>-</v>
      </c>
      <c r="V271" s="609" t="str">
        <f t="shared" si="78"/>
        <v>-</v>
      </c>
      <c r="W271" s="609" t="str">
        <f t="shared" si="79"/>
        <v>-</v>
      </c>
      <c r="X271" s="609" t="str">
        <f t="shared" si="80"/>
        <v>-</v>
      </c>
      <c r="Y271" s="609" t="str">
        <f t="shared" si="81"/>
        <v>-</v>
      </c>
      <c r="AD271" s="615" t="str">
        <f t="shared" si="91"/>
        <v>-</v>
      </c>
      <c r="AE271" s="73" t="str">
        <f t="shared" si="92"/>
        <v>-</v>
      </c>
      <c r="AF271" s="608" t="str">
        <f t="shared" si="82"/>
        <v>-</v>
      </c>
      <c r="AG271" s="609" t="str">
        <f t="shared" si="83"/>
        <v>-</v>
      </c>
      <c r="AH271" s="609" t="str">
        <f t="shared" si="84"/>
        <v>-</v>
      </c>
      <c r="AI271" s="609" t="str">
        <f t="shared" si="85"/>
        <v>-</v>
      </c>
      <c r="AJ271" s="609" t="str">
        <f t="shared" si="86"/>
        <v>-</v>
      </c>
      <c r="AM271" s="452"/>
      <c r="AN271" s="452"/>
      <c r="AO271" s="452"/>
      <c r="AP271" s="452"/>
      <c r="AQ271" s="452"/>
      <c r="AR271" s="452"/>
      <c r="AS271" s="452"/>
      <c r="AT271" s="452"/>
      <c r="AV271" s="454"/>
      <c r="AW271" s="454"/>
      <c r="AX271" s="455"/>
      <c r="AY271" s="455"/>
      <c r="AZ271" s="456"/>
      <c r="BB271" s="74">
        <f t="shared" si="87"/>
        <v>0</v>
      </c>
      <c r="BC271" s="11">
        <f t="shared" si="88"/>
        <v>0</v>
      </c>
      <c r="BF271" s="324"/>
      <c r="BH271" s="74">
        <f t="shared" si="89"/>
        <v>0</v>
      </c>
      <c r="BI271" s="313">
        <f t="shared" si="90"/>
        <v>0</v>
      </c>
      <c r="BQ271" s="11"/>
      <c r="BR271" s="11"/>
      <c r="BS271" s="11"/>
      <c r="BT271" s="11"/>
      <c r="CA271" s="314"/>
      <c r="CB271" s="315"/>
      <c r="CC271" s="316"/>
    </row>
    <row r="272" spans="2:81" x14ac:dyDescent="0.25">
      <c r="B272" s="88"/>
      <c r="C272" s="294"/>
      <c r="O272" s="89"/>
      <c r="P272" s="55"/>
      <c r="Q272" s="87"/>
      <c r="R272" s="78" t="s">
        <v>14</v>
      </c>
      <c r="S272" s="87"/>
      <c r="T272" s="78" t="s">
        <v>45</v>
      </c>
      <c r="U272" s="608" t="str">
        <f t="shared" si="77"/>
        <v>-</v>
      </c>
      <c r="V272" s="609" t="str">
        <f t="shared" si="78"/>
        <v>-</v>
      </c>
      <c r="W272" s="609" t="str">
        <f t="shared" si="79"/>
        <v>-</v>
      </c>
      <c r="X272" s="609" t="str">
        <f t="shared" si="80"/>
        <v>-</v>
      </c>
      <c r="Y272" s="609" t="str">
        <f t="shared" si="81"/>
        <v>-</v>
      </c>
      <c r="AD272" s="615" t="str">
        <f t="shared" si="91"/>
        <v>-</v>
      </c>
      <c r="AE272" s="73" t="str">
        <f t="shared" si="92"/>
        <v>-</v>
      </c>
      <c r="AF272" s="608" t="str">
        <f t="shared" si="82"/>
        <v>-</v>
      </c>
      <c r="AG272" s="609" t="str">
        <f t="shared" si="83"/>
        <v>-</v>
      </c>
      <c r="AH272" s="609" t="str">
        <f t="shared" si="84"/>
        <v>-</v>
      </c>
      <c r="AI272" s="609" t="str">
        <f t="shared" si="85"/>
        <v>-</v>
      </c>
      <c r="AJ272" s="609" t="str">
        <f t="shared" si="86"/>
        <v>-</v>
      </c>
      <c r="AM272" s="452"/>
      <c r="AN272" s="452"/>
      <c r="AO272" s="452"/>
      <c r="AP272" s="452"/>
      <c r="AQ272" s="452"/>
      <c r="AR272" s="452"/>
      <c r="AS272" s="452"/>
      <c r="AT272" s="452"/>
      <c r="AV272" s="454"/>
      <c r="AW272" s="454"/>
      <c r="AX272" s="455"/>
      <c r="AY272" s="455"/>
      <c r="AZ272" s="456"/>
      <c r="BB272" s="74">
        <f t="shared" si="87"/>
        <v>0</v>
      </c>
      <c r="BC272" s="11">
        <f t="shared" si="88"/>
        <v>0</v>
      </c>
      <c r="BF272" s="324"/>
      <c r="BH272" s="74">
        <f t="shared" si="89"/>
        <v>0</v>
      </c>
      <c r="BI272" s="313">
        <f t="shared" si="90"/>
        <v>0</v>
      </c>
      <c r="BQ272" s="11"/>
      <c r="BR272" s="11"/>
      <c r="BS272" s="11"/>
      <c r="BT272" s="11"/>
      <c r="CA272" s="314"/>
      <c r="CB272" s="315"/>
      <c r="CC272" s="316"/>
    </row>
    <row r="273" spans="2:81" x14ac:dyDescent="0.25">
      <c r="B273" s="88"/>
      <c r="C273" s="294"/>
      <c r="O273" s="89"/>
      <c r="P273" s="55"/>
      <c r="Q273" s="87"/>
      <c r="R273" s="78" t="s">
        <v>14</v>
      </c>
      <c r="S273" s="87"/>
      <c r="T273" s="78" t="s">
        <v>45</v>
      </c>
      <c r="U273" s="608" t="str">
        <f t="shared" si="77"/>
        <v>-</v>
      </c>
      <c r="V273" s="609" t="str">
        <f t="shared" si="78"/>
        <v>-</v>
      </c>
      <c r="W273" s="609" t="str">
        <f t="shared" si="79"/>
        <v>-</v>
      </c>
      <c r="X273" s="609" t="str">
        <f t="shared" si="80"/>
        <v>-</v>
      </c>
      <c r="Y273" s="609" t="str">
        <f t="shared" si="81"/>
        <v>-</v>
      </c>
      <c r="AD273" s="615" t="str">
        <f t="shared" si="91"/>
        <v>-</v>
      </c>
      <c r="AE273" s="73" t="str">
        <f t="shared" si="92"/>
        <v>-</v>
      </c>
      <c r="AF273" s="608" t="str">
        <f t="shared" si="82"/>
        <v>-</v>
      </c>
      <c r="AG273" s="609" t="str">
        <f t="shared" si="83"/>
        <v>-</v>
      </c>
      <c r="AH273" s="609" t="str">
        <f t="shared" si="84"/>
        <v>-</v>
      </c>
      <c r="AI273" s="609" t="str">
        <f t="shared" si="85"/>
        <v>-</v>
      </c>
      <c r="AJ273" s="609" t="str">
        <f t="shared" si="86"/>
        <v>-</v>
      </c>
      <c r="AM273" s="452"/>
      <c r="AN273" s="452"/>
      <c r="AO273" s="452"/>
      <c r="AP273" s="452"/>
      <c r="AQ273" s="452"/>
      <c r="AR273" s="452"/>
      <c r="AS273" s="452"/>
      <c r="AT273" s="452"/>
      <c r="AV273" s="454"/>
      <c r="AW273" s="454"/>
      <c r="AX273" s="455"/>
      <c r="AY273" s="455"/>
      <c r="AZ273" s="456"/>
      <c r="BB273" s="74">
        <f t="shared" si="87"/>
        <v>0</v>
      </c>
      <c r="BC273" s="11">
        <f t="shared" si="88"/>
        <v>0</v>
      </c>
      <c r="BF273" s="324"/>
      <c r="BH273" s="74">
        <f t="shared" si="89"/>
        <v>0</v>
      </c>
      <c r="BI273" s="313">
        <f t="shared" si="90"/>
        <v>0</v>
      </c>
      <c r="BQ273" s="11"/>
      <c r="BR273" s="11"/>
      <c r="BS273" s="11"/>
      <c r="BT273" s="11"/>
      <c r="CA273" s="314"/>
      <c r="CB273" s="315"/>
      <c r="CC273" s="316"/>
    </row>
    <row r="274" spans="2:81" x14ac:dyDescent="0.25">
      <c r="B274" s="88"/>
      <c r="C274" s="294"/>
      <c r="O274" s="89"/>
      <c r="P274" s="55"/>
      <c r="Q274" s="87"/>
      <c r="R274" s="78" t="s">
        <v>14</v>
      </c>
      <c r="S274" s="87"/>
      <c r="T274" s="78" t="s">
        <v>45</v>
      </c>
      <c r="U274" s="608" t="str">
        <f t="shared" si="77"/>
        <v>-</v>
      </c>
      <c r="V274" s="609" t="str">
        <f t="shared" si="78"/>
        <v>-</v>
      </c>
      <c r="W274" s="609" t="str">
        <f t="shared" si="79"/>
        <v>-</v>
      </c>
      <c r="X274" s="609" t="str">
        <f t="shared" si="80"/>
        <v>-</v>
      </c>
      <c r="Y274" s="609" t="str">
        <f t="shared" si="81"/>
        <v>-</v>
      </c>
      <c r="AD274" s="615" t="str">
        <f t="shared" si="91"/>
        <v>-</v>
      </c>
      <c r="AE274" s="73" t="str">
        <f t="shared" si="92"/>
        <v>-</v>
      </c>
      <c r="AF274" s="608" t="str">
        <f t="shared" si="82"/>
        <v>-</v>
      </c>
      <c r="AG274" s="609" t="str">
        <f t="shared" si="83"/>
        <v>-</v>
      </c>
      <c r="AH274" s="609" t="str">
        <f t="shared" si="84"/>
        <v>-</v>
      </c>
      <c r="AI274" s="609" t="str">
        <f t="shared" si="85"/>
        <v>-</v>
      </c>
      <c r="AJ274" s="609" t="str">
        <f t="shared" si="86"/>
        <v>-</v>
      </c>
      <c r="AM274" s="452"/>
      <c r="AN274" s="452"/>
      <c r="AO274" s="452"/>
      <c r="AP274" s="452"/>
      <c r="AQ274" s="452"/>
      <c r="AR274" s="452"/>
      <c r="AS274" s="452"/>
      <c r="AT274" s="452"/>
      <c r="AV274" s="454"/>
      <c r="AW274" s="454"/>
      <c r="AX274" s="455"/>
      <c r="AY274" s="455"/>
      <c r="AZ274" s="456"/>
      <c r="BB274" s="74">
        <f t="shared" si="87"/>
        <v>0</v>
      </c>
      <c r="BC274" s="11">
        <f t="shared" si="88"/>
        <v>0</v>
      </c>
      <c r="BF274" s="324"/>
      <c r="BH274" s="74">
        <f t="shared" si="89"/>
        <v>0</v>
      </c>
      <c r="BI274" s="313">
        <f t="shared" si="90"/>
        <v>0</v>
      </c>
      <c r="BQ274" s="11"/>
      <c r="BR274" s="11"/>
      <c r="BS274" s="11"/>
      <c r="BT274" s="11"/>
      <c r="CA274" s="314"/>
      <c r="CB274" s="315"/>
      <c r="CC274" s="316"/>
    </row>
    <row r="275" spans="2:81" x14ac:dyDescent="0.25">
      <c r="B275" s="88"/>
      <c r="C275" s="294"/>
      <c r="O275" s="89"/>
      <c r="P275" s="55"/>
      <c r="Q275" s="87"/>
      <c r="R275" s="78" t="s">
        <v>14</v>
      </c>
      <c r="S275" s="87"/>
      <c r="T275" s="78" t="s">
        <v>45</v>
      </c>
      <c r="U275" s="608" t="str">
        <f t="shared" si="77"/>
        <v>-</v>
      </c>
      <c r="V275" s="609" t="str">
        <f t="shared" si="78"/>
        <v>-</v>
      </c>
      <c r="W275" s="609" t="str">
        <f t="shared" si="79"/>
        <v>-</v>
      </c>
      <c r="X275" s="609" t="str">
        <f t="shared" si="80"/>
        <v>-</v>
      </c>
      <c r="Y275" s="609" t="str">
        <f t="shared" si="81"/>
        <v>-</v>
      </c>
      <c r="AD275" s="615" t="str">
        <f t="shared" si="91"/>
        <v>-</v>
      </c>
      <c r="AE275" s="73" t="str">
        <f t="shared" si="92"/>
        <v>-</v>
      </c>
      <c r="AF275" s="608" t="str">
        <f t="shared" si="82"/>
        <v>-</v>
      </c>
      <c r="AG275" s="609" t="str">
        <f t="shared" si="83"/>
        <v>-</v>
      </c>
      <c r="AH275" s="609" t="str">
        <f t="shared" si="84"/>
        <v>-</v>
      </c>
      <c r="AI275" s="609" t="str">
        <f t="shared" si="85"/>
        <v>-</v>
      </c>
      <c r="AJ275" s="609" t="str">
        <f t="shared" si="86"/>
        <v>-</v>
      </c>
      <c r="AM275" s="452"/>
      <c r="AN275" s="452"/>
      <c r="AO275" s="452"/>
      <c r="AP275" s="452"/>
      <c r="AQ275" s="452"/>
      <c r="AR275" s="452"/>
      <c r="AS275" s="452"/>
      <c r="AT275" s="452"/>
      <c r="AV275" s="454"/>
      <c r="AW275" s="454"/>
      <c r="AX275" s="455"/>
      <c r="AY275" s="455"/>
      <c r="AZ275" s="456"/>
      <c r="BB275" s="74">
        <f t="shared" si="87"/>
        <v>0</v>
      </c>
      <c r="BC275" s="11">
        <f t="shared" si="88"/>
        <v>0</v>
      </c>
      <c r="BF275" s="324"/>
      <c r="BH275" s="74">
        <f t="shared" si="89"/>
        <v>0</v>
      </c>
      <c r="BI275" s="313">
        <f t="shared" si="90"/>
        <v>0</v>
      </c>
      <c r="BQ275" s="11"/>
      <c r="BR275" s="11"/>
      <c r="BS275" s="11"/>
      <c r="BT275" s="11"/>
      <c r="CA275" s="314"/>
      <c r="CB275" s="315"/>
      <c r="CC275" s="316"/>
    </row>
    <row r="276" spans="2:81" x14ac:dyDescent="0.25">
      <c r="B276" s="88"/>
      <c r="C276" s="294"/>
      <c r="O276" s="89"/>
      <c r="P276" s="55"/>
      <c r="Q276" s="87"/>
      <c r="R276" s="78" t="s">
        <v>14</v>
      </c>
      <c r="S276" s="87"/>
      <c r="T276" s="78" t="s">
        <v>45</v>
      </c>
      <c r="U276" s="608" t="str">
        <f t="shared" si="77"/>
        <v>-</v>
      </c>
      <c r="V276" s="609" t="str">
        <f t="shared" si="78"/>
        <v>-</v>
      </c>
      <c r="W276" s="609" t="str">
        <f t="shared" si="79"/>
        <v>-</v>
      </c>
      <c r="X276" s="609" t="str">
        <f t="shared" si="80"/>
        <v>-</v>
      </c>
      <c r="Y276" s="609" t="str">
        <f t="shared" si="81"/>
        <v>-</v>
      </c>
      <c r="AD276" s="615" t="str">
        <f t="shared" si="91"/>
        <v>-</v>
      </c>
      <c r="AE276" s="73" t="str">
        <f t="shared" si="92"/>
        <v>-</v>
      </c>
      <c r="AF276" s="608" t="str">
        <f t="shared" si="82"/>
        <v>-</v>
      </c>
      <c r="AG276" s="609" t="str">
        <f t="shared" si="83"/>
        <v>-</v>
      </c>
      <c r="AH276" s="609" t="str">
        <f t="shared" si="84"/>
        <v>-</v>
      </c>
      <c r="AI276" s="609" t="str">
        <f t="shared" si="85"/>
        <v>-</v>
      </c>
      <c r="AJ276" s="609" t="str">
        <f t="shared" si="86"/>
        <v>-</v>
      </c>
      <c r="AM276" s="452"/>
      <c r="AN276" s="452"/>
      <c r="AO276" s="452"/>
      <c r="AP276" s="452"/>
      <c r="AQ276" s="452"/>
      <c r="AR276" s="452"/>
      <c r="AS276" s="452"/>
      <c r="AT276" s="452"/>
      <c r="AV276" s="454"/>
      <c r="AW276" s="454"/>
      <c r="AX276" s="455"/>
      <c r="AY276" s="455"/>
      <c r="AZ276" s="456"/>
      <c r="BB276" s="74">
        <f t="shared" si="87"/>
        <v>0</v>
      </c>
      <c r="BC276" s="11">
        <f t="shared" si="88"/>
        <v>0</v>
      </c>
      <c r="BF276" s="324"/>
      <c r="BH276" s="74">
        <f t="shared" si="89"/>
        <v>0</v>
      </c>
      <c r="BI276" s="313">
        <f t="shared" si="90"/>
        <v>0</v>
      </c>
      <c r="BQ276" s="11"/>
      <c r="BR276" s="11"/>
      <c r="BS276" s="11"/>
      <c r="BT276" s="11"/>
      <c r="CA276" s="314"/>
      <c r="CB276" s="315"/>
      <c r="CC276" s="316"/>
    </row>
    <row r="277" spans="2:81" x14ac:dyDescent="0.25">
      <c r="B277" s="88"/>
      <c r="C277" s="294"/>
      <c r="O277" s="89"/>
      <c r="P277" s="55"/>
      <c r="Q277" s="87"/>
      <c r="R277" s="78" t="s">
        <v>14</v>
      </c>
      <c r="S277" s="87"/>
      <c r="T277" s="78" t="s">
        <v>45</v>
      </c>
      <c r="U277" s="608" t="str">
        <f t="shared" si="77"/>
        <v>-</v>
      </c>
      <c r="V277" s="609" t="str">
        <f t="shared" si="78"/>
        <v>-</v>
      </c>
      <c r="W277" s="609" t="str">
        <f t="shared" si="79"/>
        <v>-</v>
      </c>
      <c r="X277" s="609" t="str">
        <f t="shared" si="80"/>
        <v>-</v>
      </c>
      <c r="Y277" s="609" t="str">
        <f t="shared" si="81"/>
        <v>-</v>
      </c>
      <c r="AD277" s="615" t="str">
        <f t="shared" si="91"/>
        <v>-</v>
      </c>
      <c r="AE277" s="73" t="str">
        <f t="shared" si="92"/>
        <v>-</v>
      </c>
      <c r="AF277" s="608" t="str">
        <f t="shared" si="82"/>
        <v>-</v>
      </c>
      <c r="AG277" s="609" t="str">
        <f t="shared" si="83"/>
        <v>-</v>
      </c>
      <c r="AH277" s="609" t="str">
        <f t="shared" si="84"/>
        <v>-</v>
      </c>
      <c r="AI277" s="609" t="str">
        <f t="shared" si="85"/>
        <v>-</v>
      </c>
      <c r="AJ277" s="609" t="str">
        <f t="shared" si="86"/>
        <v>-</v>
      </c>
      <c r="AM277" s="452"/>
      <c r="AN277" s="452"/>
      <c r="AO277" s="452"/>
      <c r="AP277" s="452"/>
      <c r="AQ277" s="452"/>
      <c r="AR277" s="452"/>
      <c r="AS277" s="452"/>
      <c r="AT277" s="452"/>
      <c r="AV277" s="454"/>
      <c r="AW277" s="454"/>
      <c r="AX277" s="455"/>
      <c r="AY277" s="455"/>
      <c r="AZ277" s="456"/>
      <c r="BB277" s="74">
        <f t="shared" si="87"/>
        <v>0</v>
      </c>
      <c r="BC277" s="11">
        <f t="shared" si="88"/>
        <v>0</v>
      </c>
      <c r="BF277" s="324"/>
      <c r="BH277" s="74">
        <f t="shared" si="89"/>
        <v>0</v>
      </c>
      <c r="BI277" s="313">
        <f t="shared" si="90"/>
        <v>0</v>
      </c>
      <c r="BQ277" s="11"/>
      <c r="BR277" s="11"/>
      <c r="BS277" s="11"/>
      <c r="BT277" s="11"/>
      <c r="CA277" s="314"/>
      <c r="CB277" s="315"/>
      <c r="CC277" s="316"/>
    </row>
    <row r="278" spans="2:81" x14ac:dyDescent="0.25">
      <c r="B278" s="88"/>
      <c r="C278" s="294"/>
      <c r="O278" s="89"/>
      <c r="P278" s="55"/>
      <c r="Q278" s="87"/>
      <c r="R278" s="78" t="s">
        <v>14</v>
      </c>
      <c r="S278" s="87"/>
      <c r="T278" s="78" t="s">
        <v>45</v>
      </c>
      <c r="U278" s="608" t="str">
        <f t="shared" si="77"/>
        <v>-</v>
      </c>
      <c r="V278" s="609" t="str">
        <f t="shared" si="78"/>
        <v>-</v>
      </c>
      <c r="W278" s="609" t="str">
        <f t="shared" si="79"/>
        <v>-</v>
      </c>
      <c r="X278" s="609" t="str">
        <f t="shared" si="80"/>
        <v>-</v>
      </c>
      <c r="Y278" s="609" t="str">
        <f t="shared" si="81"/>
        <v>-</v>
      </c>
      <c r="AD278" s="615" t="str">
        <f t="shared" si="91"/>
        <v>-</v>
      </c>
      <c r="AE278" s="73" t="str">
        <f t="shared" si="92"/>
        <v>-</v>
      </c>
      <c r="AF278" s="608" t="str">
        <f t="shared" si="82"/>
        <v>-</v>
      </c>
      <c r="AG278" s="609" t="str">
        <f t="shared" si="83"/>
        <v>-</v>
      </c>
      <c r="AH278" s="609" t="str">
        <f t="shared" si="84"/>
        <v>-</v>
      </c>
      <c r="AI278" s="609" t="str">
        <f t="shared" si="85"/>
        <v>-</v>
      </c>
      <c r="AJ278" s="609" t="str">
        <f t="shared" si="86"/>
        <v>-</v>
      </c>
      <c r="AM278" s="452"/>
      <c r="AN278" s="452"/>
      <c r="AO278" s="452"/>
      <c r="AP278" s="452"/>
      <c r="AQ278" s="452"/>
      <c r="AR278" s="452"/>
      <c r="AS278" s="452"/>
      <c r="AT278" s="452"/>
      <c r="AV278" s="454"/>
      <c r="AW278" s="454"/>
      <c r="AX278" s="455"/>
      <c r="AY278" s="455"/>
      <c r="AZ278" s="456"/>
      <c r="BB278" s="74">
        <f t="shared" si="87"/>
        <v>0</v>
      </c>
      <c r="BC278" s="11">
        <f t="shared" si="88"/>
        <v>0</v>
      </c>
      <c r="BF278" s="324"/>
      <c r="BH278" s="74">
        <f t="shared" si="89"/>
        <v>0</v>
      </c>
      <c r="BI278" s="313">
        <f t="shared" si="90"/>
        <v>0</v>
      </c>
      <c r="BQ278" s="11"/>
      <c r="BR278" s="11"/>
      <c r="BS278" s="11"/>
      <c r="BT278" s="11"/>
      <c r="CA278" s="314"/>
      <c r="CB278" s="315"/>
      <c r="CC278" s="316"/>
    </row>
    <row r="279" spans="2:81" x14ac:dyDescent="0.25">
      <c r="B279" s="88"/>
      <c r="C279" s="294"/>
      <c r="O279" s="89"/>
      <c r="P279" s="55"/>
      <c r="Q279" s="87"/>
      <c r="R279" s="78" t="s">
        <v>14</v>
      </c>
      <c r="S279" s="87"/>
      <c r="T279" s="78" t="s">
        <v>45</v>
      </c>
      <c r="U279" s="608" t="str">
        <f t="shared" ref="U279:U300" si="93">IF(ISNUMBER(S279), HOUR(P279), "-")</f>
        <v>-</v>
      </c>
      <c r="V279" s="609" t="str">
        <f t="shared" ref="V279:V300" si="94">IF(U279=$Q$13, S279, "-")</f>
        <v>-</v>
      </c>
      <c r="W279" s="609" t="str">
        <f t="shared" ref="W279:W300" si="95">IF(U279=$R$13, S279, "-")</f>
        <v>-</v>
      </c>
      <c r="X279" s="609" t="str">
        <f t="shared" ref="X279:X300" si="96">IF(U279=$S$13, S279, "-")</f>
        <v>-</v>
      </c>
      <c r="Y279" s="609" t="str">
        <f t="shared" ref="Y279:Y300" si="97">IF(U279=$T$13, S279, "-")</f>
        <v>-</v>
      </c>
      <c r="AD279" s="615" t="str">
        <f t="shared" si="91"/>
        <v>-</v>
      </c>
      <c r="AE279" s="73" t="str">
        <f t="shared" si="92"/>
        <v>-</v>
      </c>
      <c r="AF279" s="608" t="str">
        <f t="shared" ref="AF279:AF300" si="98">IF(ISNUMBER(AE279), HOUR(AD279), "-")</f>
        <v>-</v>
      </c>
      <c r="AG279" s="609" t="str">
        <f t="shared" ref="AG279:AG300" si="99">IF(AF279=$Q$3, AE279, "-")</f>
        <v>-</v>
      </c>
      <c r="AH279" s="609" t="str">
        <f t="shared" ref="AH279:AH300" si="100">IF(AF279=$R$3, AE279, "-")</f>
        <v>-</v>
      </c>
      <c r="AI279" s="609" t="str">
        <f t="shared" ref="AI279:AI300" si="101">IF(AF279=$S$3, AE279, "-")</f>
        <v>-</v>
      </c>
      <c r="AJ279" s="609" t="str">
        <f t="shared" ref="AJ279:AJ300" si="102">IF(AF279=$T$3, AE279, "-")</f>
        <v>-</v>
      </c>
      <c r="AM279" s="452"/>
      <c r="AN279" s="452"/>
      <c r="AO279" s="452"/>
      <c r="AP279" s="452"/>
      <c r="AQ279" s="452"/>
      <c r="AR279" s="452"/>
      <c r="AS279" s="452"/>
      <c r="AT279" s="452"/>
      <c r="AV279" s="454"/>
      <c r="AW279" s="454"/>
      <c r="AX279" s="455"/>
      <c r="AY279" s="455"/>
      <c r="AZ279" s="456"/>
      <c r="BB279" s="74">
        <f t="shared" si="87"/>
        <v>0</v>
      </c>
      <c r="BC279" s="11">
        <f t="shared" si="88"/>
        <v>0</v>
      </c>
      <c r="BF279" s="324"/>
      <c r="BH279" s="74">
        <f t="shared" si="89"/>
        <v>0</v>
      </c>
      <c r="BI279" s="313">
        <f t="shared" si="90"/>
        <v>0</v>
      </c>
      <c r="BQ279" s="11"/>
      <c r="BR279" s="11"/>
      <c r="BS279" s="11"/>
      <c r="BT279" s="11"/>
      <c r="CA279" s="314"/>
      <c r="CB279" s="315"/>
      <c r="CC279" s="316"/>
    </row>
    <row r="280" spans="2:81" x14ac:dyDescent="0.25">
      <c r="B280" s="88"/>
      <c r="C280" s="294"/>
      <c r="O280" s="89"/>
      <c r="P280" s="55"/>
      <c r="Q280" s="87"/>
      <c r="R280" s="78" t="s">
        <v>14</v>
      </c>
      <c r="S280" s="87"/>
      <c r="T280" s="78" t="s">
        <v>45</v>
      </c>
      <c r="U280" s="608" t="str">
        <f t="shared" si="93"/>
        <v>-</v>
      </c>
      <c r="V280" s="609" t="str">
        <f t="shared" si="94"/>
        <v>-</v>
      </c>
      <c r="W280" s="609" t="str">
        <f t="shared" si="95"/>
        <v>-</v>
      </c>
      <c r="X280" s="609" t="str">
        <f t="shared" si="96"/>
        <v>-</v>
      </c>
      <c r="Y280" s="609" t="str">
        <f t="shared" si="97"/>
        <v>-</v>
      </c>
      <c r="AD280" s="615" t="str">
        <f t="shared" si="91"/>
        <v>-</v>
      </c>
      <c r="AE280" s="73" t="str">
        <f t="shared" si="92"/>
        <v>-</v>
      </c>
      <c r="AF280" s="608" t="str">
        <f t="shared" si="98"/>
        <v>-</v>
      </c>
      <c r="AG280" s="609" t="str">
        <f t="shared" si="99"/>
        <v>-</v>
      </c>
      <c r="AH280" s="609" t="str">
        <f t="shared" si="100"/>
        <v>-</v>
      </c>
      <c r="AI280" s="609" t="str">
        <f t="shared" si="101"/>
        <v>-</v>
      </c>
      <c r="AJ280" s="609" t="str">
        <f t="shared" si="102"/>
        <v>-</v>
      </c>
      <c r="AM280" s="452"/>
      <c r="AN280" s="452"/>
      <c r="AO280" s="452"/>
      <c r="AP280" s="452"/>
      <c r="AQ280" s="452"/>
      <c r="AR280" s="452"/>
      <c r="AS280" s="452"/>
      <c r="AT280" s="452"/>
      <c r="AV280" s="454"/>
      <c r="AW280" s="454"/>
      <c r="AX280" s="455"/>
      <c r="AY280" s="455"/>
      <c r="AZ280" s="456"/>
      <c r="BB280" s="74">
        <f t="shared" si="87"/>
        <v>0</v>
      </c>
      <c r="BC280" s="11">
        <f t="shared" si="88"/>
        <v>0</v>
      </c>
      <c r="BF280" s="324"/>
      <c r="BH280" s="74">
        <f t="shared" si="89"/>
        <v>0</v>
      </c>
      <c r="BI280" s="313">
        <f t="shared" si="90"/>
        <v>0</v>
      </c>
      <c r="BQ280" s="11"/>
      <c r="BR280" s="11"/>
      <c r="BS280" s="11"/>
      <c r="BT280" s="11"/>
      <c r="CA280" s="314"/>
      <c r="CB280" s="315"/>
      <c r="CC280" s="316"/>
    </row>
    <row r="281" spans="2:81" x14ac:dyDescent="0.25">
      <c r="B281" s="88"/>
      <c r="C281" s="294"/>
      <c r="O281" s="89"/>
      <c r="P281" s="55"/>
      <c r="Q281" s="87"/>
      <c r="R281" s="78" t="s">
        <v>14</v>
      </c>
      <c r="S281" s="87"/>
      <c r="T281" s="78" t="s">
        <v>45</v>
      </c>
      <c r="U281" s="608" t="str">
        <f t="shared" si="93"/>
        <v>-</v>
      </c>
      <c r="V281" s="609" t="str">
        <f t="shared" si="94"/>
        <v>-</v>
      </c>
      <c r="W281" s="609" t="str">
        <f t="shared" si="95"/>
        <v>-</v>
      </c>
      <c r="X281" s="609" t="str">
        <f t="shared" si="96"/>
        <v>-</v>
      </c>
      <c r="Y281" s="609" t="str">
        <f t="shared" si="97"/>
        <v>-</v>
      </c>
      <c r="AD281" s="615" t="str">
        <f t="shared" si="91"/>
        <v>-</v>
      </c>
      <c r="AE281" s="73" t="str">
        <f t="shared" si="92"/>
        <v>-</v>
      </c>
      <c r="AF281" s="608" t="str">
        <f t="shared" si="98"/>
        <v>-</v>
      </c>
      <c r="AG281" s="609" t="str">
        <f t="shared" si="99"/>
        <v>-</v>
      </c>
      <c r="AH281" s="609" t="str">
        <f t="shared" si="100"/>
        <v>-</v>
      </c>
      <c r="AI281" s="609" t="str">
        <f t="shared" si="101"/>
        <v>-</v>
      </c>
      <c r="AJ281" s="609" t="str">
        <f t="shared" si="102"/>
        <v>-</v>
      </c>
      <c r="AM281" s="452"/>
      <c r="AN281" s="452"/>
      <c r="AO281" s="452"/>
      <c r="AP281" s="452"/>
      <c r="AQ281" s="452"/>
      <c r="AR281" s="452"/>
      <c r="AS281" s="452"/>
      <c r="AT281" s="452"/>
      <c r="AV281" s="454"/>
      <c r="AW281" s="454"/>
      <c r="AX281" s="455"/>
      <c r="AY281" s="455"/>
      <c r="AZ281" s="456"/>
      <c r="BB281" s="74">
        <f t="shared" si="87"/>
        <v>0</v>
      </c>
      <c r="BC281" s="11">
        <f t="shared" si="88"/>
        <v>0</v>
      </c>
      <c r="BF281" s="324"/>
      <c r="BH281" s="74">
        <f t="shared" si="89"/>
        <v>0</v>
      </c>
      <c r="BI281" s="313">
        <f t="shared" si="90"/>
        <v>0</v>
      </c>
      <c r="BQ281" s="11"/>
      <c r="BR281" s="11"/>
      <c r="BS281" s="11"/>
      <c r="BT281" s="11"/>
      <c r="CA281" s="314"/>
      <c r="CB281" s="315"/>
      <c r="CC281" s="316"/>
    </row>
    <row r="282" spans="2:81" x14ac:dyDescent="0.25">
      <c r="B282" s="88"/>
      <c r="C282" s="294"/>
      <c r="O282" s="89"/>
      <c r="P282" s="55"/>
      <c r="Q282" s="87"/>
      <c r="R282" s="78" t="s">
        <v>14</v>
      </c>
      <c r="S282" s="87"/>
      <c r="T282" s="78" t="s">
        <v>45</v>
      </c>
      <c r="U282" s="608" t="str">
        <f t="shared" si="93"/>
        <v>-</v>
      </c>
      <c r="V282" s="609" t="str">
        <f t="shared" si="94"/>
        <v>-</v>
      </c>
      <c r="W282" s="609" t="str">
        <f t="shared" si="95"/>
        <v>-</v>
      </c>
      <c r="X282" s="609" t="str">
        <f t="shared" si="96"/>
        <v>-</v>
      </c>
      <c r="Y282" s="609" t="str">
        <f t="shared" si="97"/>
        <v>-</v>
      </c>
      <c r="AD282" s="615" t="str">
        <f t="shared" si="91"/>
        <v>-</v>
      </c>
      <c r="AE282" s="73" t="str">
        <f t="shared" si="92"/>
        <v>-</v>
      </c>
      <c r="AF282" s="608" t="str">
        <f t="shared" si="98"/>
        <v>-</v>
      </c>
      <c r="AG282" s="609" t="str">
        <f t="shared" si="99"/>
        <v>-</v>
      </c>
      <c r="AH282" s="609" t="str">
        <f t="shared" si="100"/>
        <v>-</v>
      </c>
      <c r="AI282" s="609" t="str">
        <f t="shared" si="101"/>
        <v>-</v>
      </c>
      <c r="AJ282" s="609" t="str">
        <f t="shared" si="102"/>
        <v>-</v>
      </c>
      <c r="AM282" s="452"/>
      <c r="AN282" s="452"/>
      <c r="AO282" s="452"/>
      <c r="AP282" s="452"/>
      <c r="AQ282" s="452"/>
      <c r="AR282" s="452"/>
      <c r="AS282" s="452"/>
      <c r="AT282" s="452"/>
      <c r="AV282" s="454"/>
      <c r="AW282" s="454"/>
      <c r="AX282" s="455"/>
      <c r="AY282" s="455"/>
      <c r="AZ282" s="456"/>
      <c r="BB282" s="74">
        <f t="shared" si="87"/>
        <v>0</v>
      </c>
      <c r="BC282" s="11">
        <f t="shared" si="88"/>
        <v>0</v>
      </c>
      <c r="BF282" s="324"/>
      <c r="BH282" s="74">
        <f t="shared" si="89"/>
        <v>0</v>
      </c>
      <c r="BI282" s="313">
        <f t="shared" si="90"/>
        <v>0</v>
      </c>
      <c r="BQ282" s="11"/>
      <c r="BR282" s="11"/>
      <c r="BS282" s="11"/>
      <c r="BT282" s="11"/>
      <c r="CA282" s="314"/>
      <c r="CB282" s="315"/>
      <c r="CC282" s="316"/>
    </row>
    <row r="283" spans="2:81" x14ac:dyDescent="0.25">
      <c r="B283" s="88"/>
      <c r="C283" s="294"/>
      <c r="O283" s="89"/>
      <c r="P283" s="55"/>
      <c r="Q283" s="87"/>
      <c r="R283" s="78" t="s">
        <v>14</v>
      </c>
      <c r="S283" s="87"/>
      <c r="T283" s="78" t="s">
        <v>45</v>
      </c>
      <c r="U283" s="608" t="str">
        <f t="shared" si="93"/>
        <v>-</v>
      </c>
      <c r="V283" s="609" t="str">
        <f t="shared" si="94"/>
        <v>-</v>
      </c>
      <c r="W283" s="609" t="str">
        <f t="shared" si="95"/>
        <v>-</v>
      </c>
      <c r="X283" s="609" t="str">
        <f t="shared" si="96"/>
        <v>-</v>
      </c>
      <c r="Y283" s="609" t="str">
        <f t="shared" si="97"/>
        <v>-</v>
      </c>
      <c r="AD283" s="615" t="str">
        <f t="shared" si="91"/>
        <v>-</v>
      </c>
      <c r="AE283" s="73" t="str">
        <f t="shared" si="92"/>
        <v>-</v>
      </c>
      <c r="AF283" s="608" t="str">
        <f t="shared" si="98"/>
        <v>-</v>
      </c>
      <c r="AG283" s="609" t="str">
        <f t="shared" si="99"/>
        <v>-</v>
      </c>
      <c r="AH283" s="609" t="str">
        <f t="shared" si="100"/>
        <v>-</v>
      </c>
      <c r="AI283" s="609" t="str">
        <f t="shared" si="101"/>
        <v>-</v>
      </c>
      <c r="AJ283" s="609" t="str">
        <f t="shared" si="102"/>
        <v>-</v>
      </c>
      <c r="AM283" s="452"/>
      <c r="AN283" s="452"/>
      <c r="AO283" s="452"/>
      <c r="AP283" s="452"/>
      <c r="AQ283" s="452"/>
      <c r="AR283" s="452"/>
      <c r="AS283" s="452"/>
      <c r="AT283" s="452"/>
      <c r="AV283" s="454"/>
      <c r="AW283" s="454"/>
      <c r="AX283" s="455"/>
      <c r="AY283" s="455"/>
      <c r="AZ283" s="456"/>
      <c r="BB283" s="74">
        <f t="shared" si="87"/>
        <v>0</v>
      </c>
      <c r="BC283" s="11">
        <f t="shared" si="88"/>
        <v>0</v>
      </c>
      <c r="BF283" s="324"/>
      <c r="BH283" s="74">
        <f t="shared" si="89"/>
        <v>0</v>
      </c>
      <c r="BI283" s="313">
        <f t="shared" si="90"/>
        <v>0</v>
      </c>
      <c r="BQ283" s="11"/>
      <c r="BR283" s="11"/>
      <c r="BS283" s="11"/>
      <c r="BT283" s="11"/>
      <c r="CA283" s="314"/>
      <c r="CB283" s="315"/>
      <c r="CC283" s="316"/>
    </row>
    <row r="284" spans="2:81" x14ac:dyDescent="0.25">
      <c r="B284" s="88"/>
      <c r="C284" s="294"/>
      <c r="O284" s="89"/>
      <c r="P284" s="55"/>
      <c r="Q284" s="87"/>
      <c r="R284" s="78" t="s">
        <v>14</v>
      </c>
      <c r="S284" s="87"/>
      <c r="T284" s="78" t="s">
        <v>45</v>
      </c>
      <c r="U284" s="608" t="str">
        <f t="shared" si="93"/>
        <v>-</v>
      </c>
      <c r="V284" s="609" t="str">
        <f t="shared" si="94"/>
        <v>-</v>
      </c>
      <c r="W284" s="609" t="str">
        <f t="shared" si="95"/>
        <v>-</v>
      </c>
      <c r="X284" s="609" t="str">
        <f t="shared" si="96"/>
        <v>-</v>
      </c>
      <c r="Y284" s="609" t="str">
        <f t="shared" si="97"/>
        <v>-</v>
      </c>
      <c r="AD284" s="615" t="str">
        <f t="shared" si="91"/>
        <v>-</v>
      </c>
      <c r="AE284" s="73" t="str">
        <f t="shared" si="92"/>
        <v>-</v>
      </c>
      <c r="AF284" s="608" t="str">
        <f t="shared" si="98"/>
        <v>-</v>
      </c>
      <c r="AG284" s="609" t="str">
        <f t="shared" si="99"/>
        <v>-</v>
      </c>
      <c r="AH284" s="609" t="str">
        <f t="shared" si="100"/>
        <v>-</v>
      </c>
      <c r="AI284" s="609" t="str">
        <f t="shared" si="101"/>
        <v>-</v>
      </c>
      <c r="AJ284" s="609" t="str">
        <f t="shared" si="102"/>
        <v>-</v>
      </c>
      <c r="AM284" s="452"/>
      <c r="AN284" s="452"/>
      <c r="AO284" s="452"/>
      <c r="AP284" s="452"/>
      <c r="AQ284" s="452"/>
      <c r="AR284" s="452"/>
      <c r="AS284" s="452"/>
      <c r="AT284" s="452"/>
      <c r="AV284" s="454"/>
      <c r="AW284" s="454"/>
      <c r="AX284" s="455"/>
      <c r="AY284" s="455"/>
      <c r="AZ284" s="456"/>
      <c r="BB284" s="74">
        <f t="shared" si="87"/>
        <v>0</v>
      </c>
      <c r="BC284" s="11">
        <f t="shared" si="88"/>
        <v>0</v>
      </c>
      <c r="BF284" s="324"/>
      <c r="BH284" s="74">
        <f t="shared" si="89"/>
        <v>0</v>
      </c>
      <c r="BI284" s="313">
        <f t="shared" si="90"/>
        <v>0</v>
      </c>
      <c r="BQ284" s="11"/>
      <c r="BR284" s="11"/>
      <c r="BS284" s="11"/>
      <c r="BT284" s="11"/>
      <c r="CA284" s="314"/>
      <c r="CB284" s="315"/>
      <c r="CC284" s="316"/>
    </row>
    <row r="285" spans="2:81" x14ac:dyDescent="0.25">
      <c r="B285" s="88"/>
      <c r="C285" s="294"/>
      <c r="O285" s="89"/>
      <c r="P285" s="55"/>
      <c r="Q285" s="87"/>
      <c r="R285" s="78" t="s">
        <v>14</v>
      </c>
      <c r="S285" s="87"/>
      <c r="T285" s="78" t="s">
        <v>45</v>
      </c>
      <c r="U285" s="608" t="str">
        <f t="shared" si="93"/>
        <v>-</v>
      </c>
      <c r="V285" s="609" t="str">
        <f t="shared" si="94"/>
        <v>-</v>
      </c>
      <c r="W285" s="609" t="str">
        <f t="shared" si="95"/>
        <v>-</v>
      </c>
      <c r="X285" s="609" t="str">
        <f t="shared" si="96"/>
        <v>-</v>
      </c>
      <c r="Y285" s="609" t="str">
        <f t="shared" si="97"/>
        <v>-</v>
      </c>
      <c r="AD285" s="615" t="str">
        <f t="shared" si="91"/>
        <v>-</v>
      </c>
      <c r="AE285" s="73" t="str">
        <f t="shared" si="92"/>
        <v>-</v>
      </c>
      <c r="AF285" s="608" t="str">
        <f t="shared" si="98"/>
        <v>-</v>
      </c>
      <c r="AG285" s="609" t="str">
        <f t="shared" si="99"/>
        <v>-</v>
      </c>
      <c r="AH285" s="609" t="str">
        <f t="shared" si="100"/>
        <v>-</v>
      </c>
      <c r="AI285" s="609" t="str">
        <f t="shared" si="101"/>
        <v>-</v>
      </c>
      <c r="AJ285" s="609" t="str">
        <f t="shared" si="102"/>
        <v>-</v>
      </c>
      <c r="AM285" s="452"/>
      <c r="AN285" s="452"/>
      <c r="AO285" s="452"/>
      <c r="AP285" s="452"/>
      <c r="AQ285" s="452"/>
      <c r="AR285" s="452"/>
      <c r="AS285" s="452"/>
      <c r="AT285" s="452"/>
      <c r="AV285" s="454"/>
      <c r="AW285" s="454"/>
      <c r="AX285" s="455"/>
      <c r="AY285" s="455"/>
      <c r="AZ285" s="456"/>
      <c r="BB285" s="74">
        <f t="shared" si="87"/>
        <v>0</v>
      </c>
      <c r="BC285" s="11">
        <f t="shared" si="88"/>
        <v>0</v>
      </c>
      <c r="BF285" s="324"/>
      <c r="BH285" s="74">
        <f t="shared" si="89"/>
        <v>0</v>
      </c>
      <c r="BI285" s="313">
        <f t="shared" si="90"/>
        <v>0</v>
      </c>
      <c r="BQ285" s="11"/>
      <c r="BR285" s="11"/>
      <c r="BS285" s="11"/>
      <c r="BT285" s="11"/>
      <c r="CA285" s="314"/>
      <c r="CB285" s="315"/>
      <c r="CC285" s="316"/>
    </row>
    <row r="286" spans="2:81" x14ac:dyDescent="0.25">
      <c r="B286" s="88"/>
      <c r="C286" s="294"/>
      <c r="O286" s="89"/>
      <c r="P286" s="55"/>
      <c r="Q286" s="87"/>
      <c r="R286" s="78" t="s">
        <v>14</v>
      </c>
      <c r="S286" s="87"/>
      <c r="T286" s="78" t="s">
        <v>45</v>
      </c>
      <c r="U286" s="608" t="str">
        <f t="shared" si="93"/>
        <v>-</v>
      </c>
      <c r="V286" s="609" t="str">
        <f t="shared" si="94"/>
        <v>-</v>
      </c>
      <c r="W286" s="609" t="str">
        <f t="shared" si="95"/>
        <v>-</v>
      </c>
      <c r="X286" s="609" t="str">
        <f t="shared" si="96"/>
        <v>-</v>
      </c>
      <c r="Y286" s="609" t="str">
        <f t="shared" si="97"/>
        <v>-</v>
      </c>
      <c r="AD286" s="615" t="str">
        <f t="shared" si="91"/>
        <v>-</v>
      </c>
      <c r="AE286" s="73" t="str">
        <f t="shared" si="92"/>
        <v>-</v>
      </c>
      <c r="AF286" s="608" t="str">
        <f t="shared" si="98"/>
        <v>-</v>
      </c>
      <c r="AG286" s="609" t="str">
        <f t="shared" si="99"/>
        <v>-</v>
      </c>
      <c r="AH286" s="609" t="str">
        <f t="shared" si="100"/>
        <v>-</v>
      </c>
      <c r="AI286" s="609" t="str">
        <f t="shared" si="101"/>
        <v>-</v>
      </c>
      <c r="AJ286" s="609" t="str">
        <f t="shared" si="102"/>
        <v>-</v>
      </c>
      <c r="AM286" s="452"/>
      <c r="AN286" s="452"/>
      <c r="AO286" s="452"/>
      <c r="AP286" s="452"/>
      <c r="AQ286" s="452"/>
      <c r="AR286" s="452"/>
      <c r="AS286" s="452"/>
      <c r="AT286" s="452"/>
      <c r="AV286" s="454"/>
      <c r="AW286" s="454"/>
      <c r="AX286" s="455"/>
      <c r="AY286" s="455"/>
      <c r="AZ286" s="456"/>
      <c r="BB286" s="74">
        <f t="shared" si="87"/>
        <v>0</v>
      </c>
      <c r="BC286" s="11">
        <f t="shared" si="88"/>
        <v>0</v>
      </c>
      <c r="BF286" s="324"/>
      <c r="BH286" s="74">
        <f t="shared" si="89"/>
        <v>0</v>
      </c>
      <c r="BI286" s="313">
        <f t="shared" si="90"/>
        <v>0</v>
      </c>
      <c r="BQ286" s="11"/>
      <c r="BR286" s="11"/>
      <c r="BS286" s="11"/>
      <c r="BT286" s="11"/>
      <c r="CA286" s="314"/>
      <c r="CB286" s="315"/>
      <c r="CC286" s="316"/>
    </row>
    <row r="287" spans="2:81" x14ac:dyDescent="0.25">
      <c r="B287" s="88"/>
      <c r="C287" s="294"/>
      <c r="O287" s="89"/>
      <c r="P287" s="55"/>
      <c r="Q287" s="87"/>
      <c r="R287" s="78" t="s">
        <v>14</v>
      </c>
      <c r="S287" s="87"/>
      <c r="T287" s="78" t="s">
        <v>45</v>
      </c>
      <c r="U287" s="608" t="str">
        <f t="shared" si="93"/>
        <v>-</v>
      </c>
      <c r="V287" s="609" t="str">
        <f t="shared" si="94"/>
        <v>-</v>
      </c>
      <c r="W287" s="609" t="str">
        <f t="shared" si="95"/>
        <v>-</v>
      </c>
      <c r="X287" s="609" t="str">
        <f t="shared" si="96"/>
        <v>-</v>
      </c>
      <c r="Y287" s="609" t="str">
        <f t="shared" si="97"/>
        <v>-</v>
      </c>
      <c r="AD287" s="615" t="str">
        <f t="shared" si="91"/>
        <v>-</v>
      </c>
      <c r="AE287" s="73" t="str">
        <f t="shared" si="92"/>
        <v>-</v>
      </c>
      <c r="AF287" s="608" t="str">
        <f t="shared" si="98"/>
        <v>-</v>
      </c>
      <c r="AG287" s="609" t="str">
        <f t="shared" si="99"/>
        <v>-</v>
      </c>
      <c r="AH287" s="609" t="str">
        <f t="shared" si="100"/>
        <v>-</v>
      </c>
      <c r="AI287" s="609" t="str">
        <f t="shared" si="101"/>
        <v>-</v>
      </c>
      <c r="AJ287" s="609" t="str">
        <f t="shared" si="102"/>
        <v>-</v>
      </c>
      <c r="AM287" s="452"/>
      <c r="AN287" s="452"/>
      <c r="AO287" s="452"/>
      <c r="AP287" s="452"/>
      <c r="AQ287" s="452"/>
      <c r="AR287" s="452"/>
      <c r="AS287" s="452"/>
      <c r="AT287" s="452"/>
      <c r="AV287" s="454"/>
      <c r="AW287" s="454"/>
      <c r="AX287" s="455"/>
      <c r="AY287" s="455"/>
      <c r="AZ287" s="456"/>
      <c r="BB287" s="74">
        <f t="shared" si="87"/>
        <v>0</v>
      </c>
      <c r="BC287" s="11">
        <f t="shared" si="88"/>
        <v>0</v>
      </c>
      <c r="BF287" s="324"/>
      <c r="BH287" s="74">
        <f t="shared" si="89"/>
        <v>0</v>
      </c>
      <c r="BI287" s="313">
        <f t="shared" si="90"/>
        <v>0</v>
      </c>
      <c r="BQ287" s="11"/>
      <c r="BR287" s="11"/>
      <c r="BS287" s="11"/>
      <c r="BT287" s="11"/>
      <c r="CA287" s="314"/>
      <c r="CB287" s="315"/>
      <c r="CC287" s="316"/>
    </row>
    <row r="288" spans="2:81" x14ac:dyDescent="0.25">
      <c r="B288" s="88"/>
      <c r="C288" s="294"/>
      <c r="O288" s="89"/>
      <c r="P288" s="55"/>
      <c r="Q288" s="87"/>
      <c r="R288" s="78" t="s">
        <v>14</v>
      </c>
      <c r="S288" s="87"/>
      <c r="T288" s="78" t="s">
        <v>45</v>
      </c>
      <c r="U288" s="608" t="str">
        <f t="shared" si="93"/>
        <v>-</v>
      </c>
      <c r="V288" s="609" t="str">
        <f t="shared" si="94"/>
        <v>-</v>
      </c>
      <c r="W288" s="609" t="str">
        <f t="shared" si="95"/>
        <v>-</v>
      </c>
      <c r="X288" s="609" t="str">
        <f t="shared" si="96"/>
        <v>-</v>
      </c>
      <c r="Y288" s="609" t="str">
        <f t="shared" si="97"/>
        <v>-</v>
      </c>
      <c r="AD288" s="615" t="str">
        <f t="shared" si="91"/>
        <v>-</v>
      </c>
      <c r="AE288" s="73" t="str">
        <f t="shared" si="92"/>
        <v>-</v>
      </c>
      <c r="AF288" s="608" t="str">
        <f t="shared" si="98"/>
        <v>-</v>
      </c>
      <c r="AG288" s="609" t="str">
        <f t="shared" si="99"/>
        <v>-</v>
      </c>
      <c r="AH288" s="609" t="str">
        <f t="shared" si="100"/>
        <v>-</v>
      </c>
      <c r="AI288" s="609" t="str">
        <f t="shared" si="101"/>
        <v>-</v>
      </c>
      <c r="AJ288" s="609" t="str">
        <f t="shared" si="102"/>
        <v>-</v>
      </c>
      <c r="AM288" s="452"/>
      <c r="AN288" s="452"/>
      <c r="AO288" s="452"/>
      <c r="AP288" s="452"/>
      <c r="AQ288" s="452"/>
      <c r="AR288" s="452"/>
      <c r="AS288" s="452"/>
      <c r="AT288" s="452"/>
      <c r="AV288" s="454"/>
      <c r="AW288" s="454"/>
      <c r="AX288" s="455"/>
      <c r="AY288" s="455"/>
      <c r="AZ288" s="456"/>
      <c r="BB288" s="74">
        <f t="shared" si="87"/>
        <v>0</v>
      </c>
      <c r="BC288" s="11">
        <f t="shared" si="88"/>
        <v>0</v>
      </c>
      <c r="BF288" s="324"/>
      <c r="BH288" s="74">
        <f t="shared" si="89"/>
        <v>0</v>
      </c>
      <c r="BI288" s="313">
        <f t="shared" si="90"/>
        <v>0</v>
      </c>
      <c r="BQ288" s="11"/>
      <c r="BR288" s="11"/>
      <c r="BS288" s="11"/>
      <c r="BT288" s="11"/>
      <c r="CA288" s="314"/>
      <c r="CB288" s="315"/>
      <c r="CC288" s="316"/>
    </row>
    <row r="289" spans="2:81" x14ac:dyDescent="0.25">
      <c r="B289" s="88"/>
      <c r="C289" s="294"/>
      <c r="O289" s="89"/>
      <c r="P289" s="55"/>
      <c r="Q289" s="87"/>
      <c r="R289" s="78" t="s">
        <v>14</v>
      </c>
      <c r="S289" s="87"/>
      <c r="T289" s="78" t="s">
        <v>45</v>
      </c>
      <c r="U289" s="608" t="str">
        <f t="shared" si="93"/>
        <v>-</v>
      </c>
      <c r="V289" s="609" t="str">
        <f t="shared" si="94"/>
        <v>-</v>
      </c>
      <c r="W289" s="609" t="str">
        <f t="shared" si="95"/>
        <v>-</v>
      </c>
      <c r="X289" s="609" t="str">
        <f t="shared" si="96"/>
        <v>-</v>
      </c>
      <c r="Y289" s="609" t="str">
        <f t="shared" si="97"/>
        <v>-</v>
      </c>
      <c r="AD289" s="615" t="str">
        <f t="shared" si="91"/>
        <v>-</v>
      </c>
      <c r="AE289" s="73" t="str">
        <f t="shared" si="92"/>
        <v>-</v>
      </c>
      <c r="AF289" s="608" t="str">
        <f t="shared" si="98"/>
        <v>-</v>
      </c>
      <c r="AG289" s="609" t="str">
        <f t="shared" si="99"/>
        <v>-</v>
      </c>
      <c r="AH289" s="609" t="str">
        <f t="shared" si="100"/>
        <v>-</v>
      </c>
      <c r="AI289" s="609" t="str">
        <f t="shared" si="101"/>
        <v>-</v>
      </c>
      <c r="AJ289" s="609" t="str">
        <f t="shared" si="102"/>
        <v>-</v>
      </c>
      <c r="AM289" s="452"/>
      <c r="AN289" s="452"/>
      <c r="AO289" s="452"/>
      <c r="AP289" s="452"/>
      <c r="AQ289" s="452"/>
      <c r="AR289" s="452"/>
      <c r="AS289" s="452"/>
      <c r="AT289" s="452"/>
      <c r="AV289" s="454"/>
      <c r="AW289" s="454"/>
      <c r="AX289" s="455"/>
      <c r="AY289" s="455"/>
      <c r="AZ289" s="456"/>
      <c r="BB289" s="74">
        <f t="shared" si="87"/>
        <v>0</v>
      </c>
      <c r="BC289" s="11">
        <f t="shared" si="88"/>
        <v>0</v>
      </c>
      <c r="BF289" s="324"/>
      <c r="BH289" s="74">
        <f t="shared" si="89"/>
        <v>0</v>
      </c>
      <c r="BI289" s="313">
        <f t="shared" si="90"/>
        <v>0</v>
      </c>
      <c r="BQ289" s="11"/>
      <c r="BR289" s="11"/>
      <c r="BS289" s="11"/>
      <c r="BT289" s="11"/>
      <c r="CA289" s="314"/>
      <c r="CB289" s="315"/>
      <c r="CC289" s="316"/>
    </row>
    <row r="290" spans="2:81" x14ac:dyDescent="0.25">
      <c r="B290" s="88"/>
      <c r="C290" s="294"/>
      <c r="O290" s="89"/>
      <c r="P290" s="55"/>
      <c r="Q290" s="87"/>
      <c r="R290" s="78" t="s">
        <v>14</v>
      </c>
      <c r="S290" s="87"/>
      <c r="T290" s="78" t="s">
        <v>45</v>
      </c>
      <c r="U290" s="608" t="str">
        <f t="shared" si="93"/>
        <v>-</v>
      </c>
      <c r="V290" s="609" t="str">
        <f t="shared" si="94"/>
        <v>-</v>
      </c>
      <c r="W290" s="609" t="str">
        <f t="shared" si="95"/>
        <v>-</v>
      </c>
      <c r="X290" s="609" t="str">
        <f t="shared" si="96"/>
        <v>-</v>
      </c>
      <c r="Y290" s="609" t="str">
        <f t="shared" si="97"/>
        <v>-</v>
      </c>
      <c r="AD290" s="615" t="str">
        <f t="shared" si="91"/>
        <v>-</v>
      </c>
      <c r="AE290" s="73" t="str">
        <f t="shared" si="92"/>
        <v>-</v>
      </c>
      <c r="AF290" s="608" t="str">
        <f t="shared" si="98"/>
        <v>-</v>
      </c>
      <c r="AG290" s="609" t="str">
        <f t="shared" si="99"/>
        <v>-</v>
      </c>
      <c r="AH290" s="609" t="str">
        <f t="shared" si="100"/>
        <v>-</v>
      </c>
      <c r="AI290" s="609" t="str">
        <f t="shared" si="101"/>
        <v>-</v>
      </c>
      <c r="AJ290" s="609" t="str">
        <f t="shared" si="102"/>
        <v>-</v>
      </c>
      <c r="AM290" s="452"/>
      <c r="AN290" s="452"/>
      <c r="AO290" s="452"/>
      <c r="AP290" s="452"/>
      <c r="AQ290" s="452"/>
      <c r="AR290" s="452"/>
      <c r="AS290" s="452"/>
      <c r="AT290" s="452"/>
      <c r="AV290" s="454"/>
      <c r="AW290" s="454"/>
      <c r="AX290" s="455"/>
      <c r="AY290" s="455"/>
      <c r="AZ290" s="456"/>
      <c r="BB290" s="74">
        <f t="shared" si="87"/>
        <v>0</v>
      </c>
      <c r="BC290" s="11">
        <f t="shared" si="88"/>
        <v>0</v>
      </c>
      <c r="BF290" s="324"/>
      <c r="BH290" s="74">
        <f t="shared" si="89"/>
        <v>0</v>
      </c>
      <c r="BI290" s="313">
        <f t="shared" si="90"/>
        <v>0</v>
      </c>
      <c r="BQ290" s="11"/>
      <c r="BR290" s="11"/>
      <c r="BS290" s="11"/>
      <c r="BT290" s="11"/>
      <c r="CA290" s="314"/>
      <c r="CB290" s="315"/>
      <c r="CC290" s="316"/>
    </row>
    <row r="291" spans="2:81" x14ac:dyDescent="0.25">
      <c r="B291" s="88"/>
      <c r="C291" s="294"/>
      <c r="O291" s="89"/>
      <c r="P291" s="55"/>
      <c r="Q291" s="87"/>
      <c r="R291" s="78" t="s">
        <v>14</v>
      </c>
      <c r="S291" s="87"/>
      <c r="T291" s="78" t="s">
        <v>45</v>
      </c>
      <c r="U291" s="608" t="str">
        <f t="shared" si="93"/>
        <v>-</v>
      </c>
      <c r="V291" s="609" t="str">
        <f t="shared" si="94"/>
        <v>-</v>
      </c>
      <c r="W291" s="609" t="str">
        <f t="shared" si="95"/>
        <v>-</v>
      </c>
      <c r="X291" s="609" t="str">
        <f t="shared" si="96"/>
        <v>-</v>
      </c>
      <c r="Y291" s="609" t="str">
        <f t="shared" si="97"/>
        <v>-</v>
      </c>
      <c r="AD291" s="615" t="str">
        <f t="shared" si="91"/>
        <v>-</v>
      </c>
      <c r="AE291" s="73" t="str">
        <f t="shared" si="92"/>
        <v>-</v>
      </c>
      <c r="AF291" s="608" t="str">
        <f t="shared" si="98"/>
        <v>-</v>
      </c>
      <c r="AG291" s="609" t="str">
        <f t="shared" si="99"/>
        <v>-</v>
      </c>
      <c r="AH291" s="609" t="str">
        <f t="shared" si="100"/>
        <v>-</v>
      </c>
      <c r="AI291" s="609" t="str">
        <f t="shared" si="101"/>
        <v>-</v>
      </c>
      <c r="AJ291" s="609" t="str">
        <f t="shared" si="102"/>
        <v>-</v>
      </c>
      <c r="AM291" s="452"/>
      <c r="AN291" s="452"/>
      <c r="AO291" s="452"/>
      <c r="AP291" s="452"/>
      <c r="AQ291" s="452"/>
      <c r="AR291" s="452"/>
      <c r="AS291" s="452"/>
      <c r="AT291" s="452"/>
      <c r="AV291" s="454"/>
      <c r="AW291" s="454"/>
      <c r="AX291" s="455"/>
      <c r="AY291" s="455"/>
      <c r="AZ291" s="456"/>
      <c r="BB291" s="74">
        <f t="shared" si="87"/>
        <v>0</v>
      </c>
      <c r="BC291" s="11">
        <f t="shared" si="88"/>
        <v>0</v>
      </c>
      <c r="BF291" s="324"/>
      <c r="BH291" s="74">
        <f t="shared" si="89"/>
        <v>0</v>
      </c>
      <c r="BI291" s="313">
        <f t="shared" si="90"/>
        <v>0</v>
      </c>
      <c r="BQ291" s="11"/>
      <c r="BR291" s="11"/>
      <c r="BS291" s="11"/>
      <c r="BT291" s="11"/>
      <c r="CA291" s="314"/>
      <c r="CB291" s="315"/>
      <c r="CC291" s="316"/>
    </row>
    <row r="292" spans="2:81" x14ac:dyDescent="0.25">
      <c r="B292" s="88"/>
      <c r="C292" s="294"/>
      <c r="O292" s="89"/>
      <c r="P292" s="55"/>
      <c r="Q292" s="87"/>
      <c r="R292" s="78" t="s">
        <v>14</v>
      </c>
      <c r="S292" s="87"/>
      <c r="T292" s="78" t="s">
        <v>45</v>
      </c>
      <c r="U292" s="608" t="str">
        <f t="shared" si="93"/>
        <v>-</v>
      </c>
      <c r="V292" s="609" t="str">
        <f t="shared" si="94"/>
        <v>-</v>
      </c>
      <c r="W292" s="609" t="str">
        <f t="shared" si="95"/>
        <v>-</v>
      </c>
      <c r="X292" s="609" t="str">
        <f t="shared" si="96"/>
        <v>-</v>
      </c>
      <c r="Y292" s="609" t="str">
        <f t="shared" si="97"/>
        <v>-</v>
      </c>
      <c r="AD292" s="615" t="str">
        <f t="shared" si="91"/>
        <v>-</v>
      </c>
      <c r="AE292" s="73" t="str">
        <f t="shared" si="92"/>
        <v>-</v>
      </c>
      <c r="AF292" s="608" t="str">
        <f t="shared" si="98"/>
        <v>-</v>
      </c>
      <c r="AG292" s="609" t="str">
        <f t="shared" si="99"/>
        <v>-</v>
      </c>
      <c r="AH292" s="609" t="str">
        <f t="shared" si="100"/>
        <v>-</v>
      </c>
      <c r="AI292" s="609" t="str">
        <f t="shared" si="101"/>
        <v>-</v>
      </c>
      <c r="AJ292" s="609" t="str">
        <f t="shared" si="102"/>
        <v>-</v>
      </c>
      <c r="AM292" s="452"/>
      <c r="AN292" s="452"/>
      <c r="AO292" s="452"/>
      <c r="AP292" s="452"/>
      <c r="AQ292" s="452"/>
      <c r="AR292" s="452"/>
      <c r="AS292" s="452"/>
      <c r="AT292" s="452"/>
      <c r="AV292" s="454"/>
      <c r="AW292" s="454"/>
      <c r="AX292" s="455"/>
      <c r="AY292" s="455"/>
      <c r="AZ292" s="456"/>
      <c r="BB292" s="74">
        <f t="shared" si="87"/>
        <v>0</v>
      </c>
      <c r="BC292" s="11">
        <f t="shared" si="88"/>
        <v>0</v>
      </c>
      <c r="BF292" s="324"/>
      <c r="BH292" s="74">
        <f t="shared" si="89"/>
        <v>0</v>
      </c>
      <c r="BI292" s="313">
        <f t="shared" si="90"/>
        <v>0</v>
      </c>
      <c r="BQ292" s="11"/>
      <c r="BR292" s="11"/>
      <c r="BS292" s="11"/>
      <c r="BT292" s="11"/>
      <c r="CA292" s="314"/>
      <c r="CB292" s="315"/>
      <c r="CC292" s="316"/>
    </row>
    <row r="293" spans="2:81" x14ac:dyDescent="0.25">
      <c r="B293" s="88"/>
      <c r="C293" s="294"/>
      <c r="O293" s="89"/>
      <c r="P293" s="55"/>
      <c r="Q293" s="87"/>
      <c r="R293" s="78" t="s">
        <v>14</v>
      </c>
      <c r="S293" s="87"/>
      <c r="T293" s="78" t="s">
        <v>45</v>
      </c>
      <c r="U293" s="608" t="str">
        <f t="shared" si="93"/>
        <v>-</v>
      </c>
      <c r="V293" s="609" t="str">
        <f t="shared" si="94"/>
        <v>-</v>
      </c>
      <c r="W293" s="609" t="str">
        <f t="shared" si="95"/>
        <v>-</v>
      </c>
      <c r="X293" s="609" t="str">
        <f t="shared" si="96"/>
        <v>-</v>
      </c>
      <c r="Y293" s="609" t="str">
        <f t="shared" si="97"/>
        <v>-</v>
      </c>
      <c r="AD293" s="615" t="str">
        <f t="shared" si="91"/>
        <v>-</v>
      </c>
      <c r="AE293" s="73" t="str">
        <f t="shared" si="92"/>
        <v>-</v>
      </c>
      <c r="AF293" s="608" t="str">
        <f t="shared" si="98"/>
        <v>-</v>
      </c>
      <c r="AG293" s="609" t="str">
        <f t="shared" si="99"/>
        <v>-</v>
      </c>
      <c r="AH293" s="609" t="str">
        <f t="shared" si="100"/>
        <v>-</v>
      </c>
      <c r="AI293" s="609" t="str">
        <f t="shared" si="101"/>
        <v>-</v>
      </c>
      <c r="AJ293" s="609" t="str">
        <f t="shared" si="102"/>
        <v>-</v>
      </c>
      <c r="AM293" s="452"/>
      <c r="AN293" s="452"/>
      <c r="AO293" s="452"/>
      <c r="AP293" s="452"/>
      <c r="AQ293" s="452"/>
      <c r="AR293" s="452"/>
      <c r="AS293" s="452"/>
      <c r="AT293" s="452"/>
      <c r="AV293" s="454"/>
      <c r="AW293" s="454"/>
      <c r="AX293" s="455"/>
      <c r="AY293" s="455"/>
      <c r="AZ293" s="456"/>
      <c r="BB293" s="74">
        <f t="shared" si="87"/>
        <v>0</v>
      </c>
      <c r="BC293" s="11">
        <f t="shared" si="88"/>
        <v>0</v>
      </c>
      <c r="BF293" s="324"/>
      <c r="BH293" s="74">
        <f t="shared" si="89"/>
        <v>0</v>
      </c>
      <c r="BI293" s="313">
        <f t="shared" si="90"/>
        <v>0</v>
      </c>
      <c r="BQ293" s="11"/>
      <c r="BR293" s="11"/>
      <c r="BS293" s="11"/>
      <c r="BT293" s="11"/>
      <c r="CA293" s="314"/>
      <c r="CB293" s="315"/>
      <c r="CC293" s="316"/>
    </row>
    <row r="294" spans="2:81" x14ac:dyDescent="0.25">
      <c r="B294" s="88"/>
      <c r="C294" s="294"/>
      <c r="O294" s="89"/>
      <c r="P294" s="55"/>
      <c r="Q294" s="87"/>
      <c r="R294" s="78" t="s">
        <v>14</v>
      </c>
      <c r="S294" s="87"/>
      <c r="T294" s="78" t="s">
        <v>45</v>
      </c>
      <c r="U294" s="608" t="str">
        <f t="shared" si="93"/>
        <v>-</v>
      </c>
      <c r="V294" s="609" t="str">
        <f t="shared" si="94"/>
        <v>-</v>
      </c>
      <c r="W294" s="609" t="str">
        <f t="shared" si="95"/>
        <v>-</v>
      </c>
      <c r="X294" s="609" t="str">
        <f t="shared" si="96"/>
        <v>-</v>
      </c>
      <c r="Y294" s="609" t="str">
        <f t="shared" si="97"/>
        <v>-</v>
      </c>
      <c r="AD294" s="615" t="str">
        <f t="shared" si="91"/>
        <v>-</v>
      </c>
      <c r="AE294" s="73" t="str">
        <f t="shared" si="92"/>
        <v>-</v>
      </c>
      <c r="AF294" s="608" t="str">
        <f t="shared" si="98"/>
        <v>-</v>
      </c>
      <c r="AG294" s="609" t="str">
        <f t="shared" si="99"/>
        <v>-</v>
      </c>
      <c r="AH294" s="609" t="str">
        <f t="shared" si="100"/>
        <v>-</v>
      </c>
      <c r="AI294" s="609" t="str">
        <f t="shared" si="101"/>
        <v>-</v>
      </c>
      <c r="AJ294" s="609" t="str">
        <f t="shared" si="102"/>
        <v>-</v>
      </c>
      <c r="AM294" s="452"/>
      <c r="AN294" s="452"/>
      <c r="AO294" s="452"/>
      <c r="AP294" s="452"/>
      <c r="AQ294" s="452"/>
      <c r="AR294" s="452"/>
      <c r="AS294" s="452"/>
      <c r="AT294" s="452"/>
      <c r="AV294" s="454"/>
      <c r="AW294" s="454"/>
      <c r="AX294" s="455"/>
      <c r="AY294" s="455"/>
      <c r="AZ294" s="456"/>
      <c r="BB294" s="74">
        <f t="shared" si="87"/>
        <v>0</v>
      </c>
      <c r="BC294" s="11">
        <f t="shared" si="88"/>
        <v>0</v>
      </c>
      <c r="BF294" s="324"/>
      <c r="BH294" s="74">
        <f t="shared" si="89"/>
        <v>0</v>
      </c>
      <c r="BI294" s="313">
        <f t="shared" si="90"/>
        <v>0</v>
      </c>
      <c r="BQ294" s="11"/>
      <c r="BR294" s="11"/>
      <c r="BS294" s="11"/>
      <c r="BT294" s="11"/>
      <c r="CA294" s="314"/>
      <c r="CB294" s="315"/>
      <c r="CC294" s="316"/>
    </row>
    <row r="295" spans="2:81" x14ac:dyDescent="0.25">
      <c r="B295" s="88"/>
      <c r="C295" s="294"/>
      <c r="O295" s="89"/>
      <c r="P295" s="55"/>
      <c r="Q295" s="87"/>
      <c r="R295" s="78" t="s">
        <v>14</v>
      </c>
      <c r="S295" s="87"/>
      <c r="T295" s="78" t="s">
        <v>45</v>
      </c>
      <c r="U295" s="608" t="str">
        <f t="shared" si="93"/>
        <v>-</v>
      </c>
      <c r="V295" s="609" t="str">
        <f t="shared" si="94"/>
        <v>-</v>
      </c>
      <c r="W295" s="609" t="str">
        <f t="shared" si="95"/>
        <v>-</v>
      </c>
      <c r="X295" s="609" t="str">
        <f t="shared" si="96"/>
        <v>-</v>
      </c>
      <c r="Y295" s="609" t="str">
        <f t="shared" si="97"/>
        <v>-</v>
      </c>
      <c r="AD295" s="615" t="str">
        <f t="shared" si="91"/>
        <v>-</v>
      </c>
      <c r="AE295" s="73" t="str">
        <f t="shared" si="92"/>
        <v>-</v>
      </c>
      <c r="AF295" s="608" t="str">
        <f t="shared" si="98"/>
        <v>-</v>
      </c>
      <c r="AG295" s="609" t="str">
        <f t="shared" si="99"/>
        <v>-</v>
      </c>
      <c r="AH295" s="609" t="str">
        <f t="shared" si="100"/>
        <v>-</v>
      </c>
      <c r="AI295" s="609" t="str">
        <f t="shared" si="101"/>
        <v>-</v>
      </c>
      <c r="AJ295" s="609" t="str">
        <f t="shared" si="102"/>
        <v>-</v>
      </c>
      <c r="AM295" s="452"/>
      <c r="AN295" s="452"/>
      <c r="AO295" s="452"/>
      <c r="AP295" s="452"/>
      <c r="AQ295" s="452"/>
      <c r="AR295" s="452"/>
      <c r="AS295" s="452"/>
      <c r="AT295" s="452"/>
      <c r="AV295" s="454"/>
      <c r="AW295" s="454"/>
      <c r="AX295" s="455"/>
      <c r="AY295" s="455"/>
      <c r="AZ295" s="456"/>
      <c r="BB295" s="74">
        <f t="shared" si="87"/>
        <v>0</v>
      </c>
      <c r="BC295" s="11">
        <f t="shared" si="88"/>
        <v>0</v>
      </c>
      <c r="BF295" s="324"/>
      <c r="BH295" s="74">
        <f t="shared" si="89"/>
        <v>0</v>
      </c>
      <c r="BI295" s="313">
        <f t="shared" si="90"/>
        <v>0</v>
      </c>
      <c r="BQ295" s="11"/>
      <c r="BR295" s="11"/>
      <c r="BS295" s="11"/>
      <c r="BT295" s="11"/>
      <c r="CA295" s="314"/>
      <c r="CB295" s="315"/>
      <c r="CC295" s="316"/>
    </row>
    <row r="296" spans="2:81" x14ac:dyDescent="0.25">
      <c r="B296" s="88"/>
      <c r="C296" s="294"/>
      <c r="O296" s="89"/>
      <c r="P296" s="55"/>
      <c r="Q296" s="87"/>
      <c r="R296" s="78" t="s">
        <v>14</v>
      </c>
      <c r="S296" s="87"/>
      <c r="T296" s="78" t="s">
        <v>45</v>
      </c>
      <c r="U296" s="608" t="str">
        <f t="shared" si="93"/>
        <v>-</v>
      </c>
      <c r="V296" s="609" t="str">
        <f t="shared" si="94"/>
        <v>-</v>
      </c>
      <c r="W296" s="609" t="str">
        <f t="shared" si="95"/>
        <v>-</v>
      </c>
      <c r="X296" s="609" t="str">
        <f t="shared" si="96"/>
        <v>-</v>
      </c>
      <c r="Y296" s="609" t="str">
        <f t="shared" si="97"/>
        <v>-</v>
      </c>
      <c r="AD296" s="615" t="str">
        <f t="shared" si="91"/>
        <v>-</v>
      </c>
      <c r="AE296" s="73" t="str">
        <f t="shared" si="92"/>
        <v>-</v>
      </c>
      <c r="AF296" s="608" t="str">
        <f t="shared" si="98"/>
        <v>-</v>
      </c>
      <c r="AG296" s="609" t="str">
        <f t="shared" si="99"/>
        <v>-</v>
      </c>
      <c r="AH296" s="609" t="str">
        <f t="shared" si="100"/>
        <v>-</v>
      </c>
      <c r="AI296" s="609" t="str">
        <f t="shared" si="101"/>
        <v>-</v>
      </c>
      <c r="AJ296" s="609" t="str">
        <f t="shared" si="102"/>
        <v>-</v>
      </c>
      <c r="AM296" s="452"/>
      <c r="AN296" s="452"/>
      <c r="AO296" s="452"/>
      <c r="AP296" s="452"/>
      <c r="AQ296" s="452"/>
      <c r="AR296" s="452"/>
      <c r="AS296" s="452"/>
      <c r="AT296" s="452"/>
      <c r="AV296" s="454"/>
      <c r="AW296" s="454"/>
      <c r="AX296" s="455"/>
      <c r="AY296" s="455"/>
      <c r="AZ296" s="456"/>
      <c r="BB296" s="74">
        <f t="shared" si="87"/>
        <v>0</v>
      </c>
      <c r="BC296" s="11">
        <f t="shared" si="88"/>
        <v>0</v>
      </c>
      <c r="BF296" s="324"/>
      <c r="BH296" s="74">
        <f t="shared" si="89"/>
        <v>0</v>
      </c>
      <c r="BI296" s="313">
        <f t="shared" si="90"/>
        <v>0</v>
      </c>
      <c r="BQ296" s="11"/>
      <c r="BR296" s="11"/>
      <c r="BS296" s="11"/>
      <c r="BT296" s="11"/>
      <c r="CA296" s="314"/>
      <c r="CB296" s="315"/>
      <c r="CC296" s="316"/>
    </row>
    <row r="297" spans="2:81" x14ac:dyDescent="0.25">
      <c r="B297" s="88"/>
      <c r="C297" s="294"/>
      <c r="O297" s="89"/>
      <c r="P297" s="55"/>
      <c r="Q297" s="87"/>
      <c r="R297" s="78" t="s">
        <v>14</v>
      </c>
      <c r="S297" s="87"/>
      <c r="T297" s="78" t="s">
        <v>45</v>
      </c>
      <c r="U297" s="608" t="str">
        <f t="shared" si="93"/>
        <v>-</v>
      </c>
      <c r="V297" s="609" t="str">
        <f t="shared" si="94"/>
        <v>-</v>
      </c>
      <c r="W297" s="609" t="str">
        <f t="shared" si="95"/>
        <v>-</v>
      </c>
      <c r="X297" s="609" t="str">
        <f t="shared" si="96"/>
        <v>-</v>
      </c>
      <c r="Y297" s="609" t="str">
        <f t="shared" si="97"/>
        <v>-</v>
      </c>
      <c r="AD297" s="615" t="str">
        <f t="shared" si="91"/>
        <v>-</v>
      </c>
      <c r="AE297" s="73" t="str">
        <f t="shared" si="92"/>
        <v>-</v>
      </c>
      <c r="AF297" s="608" t="str">
        <f t="shared" si="98"/>
        <v>-</v>
      </c>
      <c r="AG297" s="609" t="str">
        <f t="shared" si="99"/>
        <v>-</v>
      </c>
      <c r="AH297" s="609" t="str">
        <f t="shared" si="100"/>
        <v>-</v>
      </c>
      <c r="AI297" s="609" t="str">
        <f t="shared" si="101"/>
        <v>-</v>
      </c>
      <c r="AJ297" s="609" t="str">
        <f t="shared" si="102"/>
        <v>-</v>
      </c>
      <c r="AM297" s="452"/>
      <c r="AN297" s="452"/>
      <c r="AO297" s="452"/>
      <c r="AP297" s="452"/>
      <c r="AQ297" s="452"/>
      <c r="AR297" s="452"/>
      <c r="AS297" s="452"/>
      <c r="AT297" s="452"/>
      <c r="AV297" s="454"/>
      <c r="AW297" s="454"/>
      <c r="AX297" s="455"/>
      <c r="AY297" s="455"/>
      <c r="AZ297" s="456"/>
      <c r="BB297" s="74">
        <f t="shared" si="87"/>
        <v>0</v>
      </c>
      <c r="BC297" s="11">
        <f t="shared" si="88"/>
        <v>0</v>
      </c>
      <c r="BF297" s="324"/>
      <c r="BH297" s="74">
        <f t="shared" si="89"/>
        <v>0</v>
      </c>
      <c r="BI297" s="313">
        <f t="shared" si="90"/>
        <v>0</v>
      </c>
      <c r="BQ297" s="11"/>
      <c r="BR297" s="11"/>
      <c r="BS297" s="11"/>
      <c r="BT297" s="11"/>
      <c r="CA297" s="314"/>
      <c r="CB297" s="315"/>
      <c r="CC297" s="316"/>
    </row>
    <row r="298" spans="2:81" x14ac:dyDescent="0.25">
      <c r="B298" s="88"/>
      <c r="C298" s="294"/>
      <c r="O298" s="89"/>
      <c r="P298" s="55"/>
      <c r="Q298" s="87"/>
      <c r="R298" s="78" t="s">
        <v>14</v>
      </c>
      <c r="S298" s="87"/>
      <c r="T298" s="78" t="s">
        <v>45</v>
      </c>
      <c r="U298" s="608" t="str">
        <f t="shared" si="93"/>
        <v>-</v>
      </c>
      <c r="V298" s="609" t="str">
        <f t="shared" si="94"/>
        <v>-</v>
      </c>
      <c r="W298" s="609" t="str">
        <f t="shared" si="95"/>
        <v>-</v>
      </c>
      <c r="X298" s="609" t="str">
        <f t="shared" si="96"/>
        <v>-</v>
      </c>
      <c r="Y298" s="609" t="str">
        <f t="shared" si="97"/>
        <v>-</v>
      </c>
      <c r="AD298" s="615" t="str">
        <f t="shared" si="91"/>
        <v>-</v>
      </c>
      <c r="AE298" s="73" t="str">
        <f t="shared" si="92"/>
        <v>-</v>
      </c>
      <c r="AF298" s="608" t="str">
        <f t="shared" si="98"/>
        <v>-</v>
      </c>
      <c r="AG298" s="609" t="str">
        <f t="shared" si="99"/>
        <v>-</v>
      </c>
      <c r="AH298" s="609" t="str">
        <f t="shared" si="100"/>
        <v>-</v>
      </c>
      <c r="AI298" s="609" t="str">
        <f t="shared" si="101"/>
        <v>-</v>
      </c>
      <c r="AJ298" s="609" t="str">
        <f t="shared" si="102"/>
        <v>-</v>
      </c>
      <c r="AM298" s="452"/>
      <c r="AN298" s="452"/>
      <c r="AO298" s="452"/>
      <c r="AP298" s="452"/>
      <c r="AQ298" s="452"/>
      <c r="AR298" s="452"/>
      <c r="AS298" s="452"/>
      <c r="AT298" s="452"/>
      <c r="AV298" s="454"/>
      <c r="AW298" s="454"/>
      <c r="AX298" s="455"/>
      <c r="AY298" s="455"/>
      <c r="AZ298" s="456"/>
      <c r="BB298" s="74">
        <f t="shared" si="87"/>
        <v>0</v>
      </c>
      <c r="BC298" s="11">
        <f t="shared" si="88"/>
        <v>0</v>
      </c>
      <c r="BF298" s="324"/>
      <c r="BH298" s="74">
        <f t="shared" si="89"/>
        <v>0</v>
      </c>
      <c r="BI298" s="313">
        <f t="shared" si="90"/>
        <v>0</v>
      </c>
      <c r="BQ298" s="11"/>
      <c r="BR298" s="11"/>
      <c r="BS298" s="11"/>
      <c r="BT298" s="11"/>
      <c r="CA298" s="314"/>
      <c r="CB298" s="315"/>
      <c r="CC298" s="316"/>
    </row>
    <row r="299" spans="2:81" x14ac:dyDescent="0.25">
      <c r="B299" s="88"/>
      <c r="C299" s="294"/>
      <c r="O299" s="89"/>
      <c r="P299" s="55"/>
      <c r="Q299" s="87"/>
      <c r="R299" s="78" t="s">
        <v>14</v>
      </c>
      <c r="S299" s="87"/>
      <c r="T299" s="78" t="s">
        <v>45</v>
      </c>
      <c r="U299" s="608" t="str">
        <f t="shared" si="93"/>
        <v>-</v>
      </c>
      <c r="V299" s="609" t="str">
        <f t="shared" si="94"/>
        <v>-</v>
      </c>
      <c r="W299" s="609" t="str">
        <f t="shared" si="95"/>
        <v>-</v>
      </c>
      <c r="X299" s="609" t="str">
        <f t="shared" si="96"/>
        <v>-</v>
      </c>
      <c r="Y299" s="609" t="str">
        <f t="shared" si="97"/>
        <v>-</v>
      </c>
      <c r="AD299" s="615" t="str">
        <f t="shared" si="91"/>
        <v>-</v>
      </c>
      <c r="AE299" s="73" t="str">
        <f t="shared" si="92"/>
        <v>-</v>
      </c>
      <c r="AF299" s="608" t="str">
        <f t="shared" si="98"/>
        <v>-</v>
      </c>
      <c r="AG299" s="609" t="str">
        <f t="shared" si="99"/>
        <v>-</v>
      </c>
      <c r="AH299" s="609" t="str">
        <f t="shared" si="100"/>
        <v>-</v>
      </c>
      <c r="AI299" s="609" t="str">
        <f t="shared" si="101"/>
        <v>-</v>
      </c>
      <c r="AJ299" s="609" t="str">
        <f t="shared" si="102"/>
        <v>-</v>
      </c>
      <c r="AM299" s="452"/>
      <c r="AN299" s="452"/>
      <c r="AO299" s="452"/>
      <c r="AP299" s="452"/>
      <c r="AQ299" s="452"/>
      <c r="AR299" s="452"/>
      <c r="AS299" s="452"/>
      <c r="AT299" s="452"/>
      <c r="AV299" s="454"/>
      <c r="AW299" s="454"/>
      <c r="AX299" s="455"/>
      <c r="AY299" s="455"/>
      <c r="AZ299" s="456"/>
      <c r="BB299" s="74">
        <f t="shared" si="87"/>
        <v>0</v>
      </c>
      <c r="BC299" s="11">
        <f t="shared" si="88"/>
        <v>0</v>
      </c>
      <c r="BF299" s="324"/>
      <c r="BH299" s="74">
        <f t="shared" si="89"/>
        <v>0</v>
      </c>
      <c r="BI299" s="313">
        <f t="shared" si="90"/>
        <v>0</v>
      </c>
      <c r="BQ299" s="11"/>
      <c r="BR299" s="11"/>
      <c r="BS299" s="11"/>
      <c r="BT299" s="11"/>
      <c r="CA299" s="314"/>
      <c r="CB299" s="315"/>
      <c r="CC299" s="316"/>
    </row>
    <row r="300" spans="2:81" x14ac:dyDescent="0.25">
      <c r="B300" s="88"/>
      <c r="C300" s="294"/>
      <c r="O300" s="89"/>
      <c r="P300" s="55"/>
      <c r="Q300" s="87"/>
      <c r="R300" s="78" t="s">
        <v>14</v>
      </c>
      <c r="S300" s="87"/>
      <c r="T300" s="78" t="s">
        <v>45</v>
      </c>
      <c r="U300" s="608" t="str">
        <f t="shared" si="93"/>
        <v>-</v>
      </c>
      <c r="V300" s="609" t="str">
        <f t="shared" si="94"/>
        <v>-</v>
      </c>
      <c r="W300" s="609" t="str">
        <f t="shared" si="95"/>
        <v>-</v>
      </c>
      <c r="X300" s="609" t="str">
        <f t="shared" si="96"/>
        <v>-</v>
      </c>
      <c r="Y300" s="609" t="str">
        <f t="shared" si="97"/>
        <v>-</v>
      </c>
      <c r="AD300" s="615" t="str">
        <f t="shared" si="91"/>
        <v>-</v>
      </c>
      <c r="AE300" s="73" t="str">
        <f t="shared" si="92"/>
        <v>-</v>
      </c>
      <c r="AF300" s="608" t="str">
        <f t="shared" si="98"/>
        <v>-</v>
      </c>
      <c r="AG300" s="609" t="str">
        <f t="shared" si="99"/>
        <v>-</v>
      </c>
      <c r="AH300" s="609" t="str">
        <f t="shared" si="100"/>
        <v>-</v>
      </c>
      <c r="AI300" s="609" t="str">
        <f t="shared" si="101"/>
        <v>-</v>
      </c>
      <c r="AJ300" s="609" t="str">
        <f t="shared" si="102"/>
        <v>-</v>
      </c>
      <c r="AM300" s="452"/>
      <c r="AN300" s="452"/>
      <c r="AO300" s="452"/>
      <c r="AP300" s="452"/>
      <c r="AQ300" s="452"/>
      <c r="AR300" s="452"/>
      <c r="AS300" s="452"/>
      <c r="AT300" s="452"/>
      <c r="AV300" s="454"/>
      <c r="AW300" s="454"/>
      <c r="AX300" s="455"/>
      <c r="AY300" s="455"/>
      <c r="AZ300" s="456"/>
      <c r="BB300" s="74">
        <f t="shared" si="87"/>
        <v>0</v>
      </c>
      <c r="BC300" s="11">
        <f t="shared" si="88"/>
        <v>0</v>
      </c>
      <c r="BF300" s="324"/>
      <c r="BH300" s="74">
        <f t="shared" si="89"/>
        <v>0</v>
      </c>
      <c r="BI300" s="313">
        <f t="shared" si="90"/>
        <v>0</v>
      </c>
      <c r="BQ300" s="11"/>
      <c r="BR300" s="11"/>
      <c r="BS300" s="11"/>
      <c r="BT300" s="11"/>
      <c r="CA300" s="314"/>
      <c r="CB300" s="315"/>
      <c r="CC300" s="316"/>
    </row>
    <row r="301" spans="2:81" x14ac:dyDescent="0.25">
      <c r="BQ301" s="11"/>
      <c r="BR301" s="11"/>
      <c r="BS301" s="11"/>
      <c r="BT301" s="11"/>
      <c r="CA301" s="314"/>
      <c r="CB301" s="315"/>
      <c r="CC301" s="316"/>
    </row>
    <row r="302" spans="2:81" x14ac:dyDescent="0.25">
      <c r="BQ302" s="11"/>
      <c r="BR302" s="11"/>
      <c r="BS302" s="11"/>
      <c r="BT302" s="11"/>
      <c r="CA302" s="314"/>
      <c r="CB302" s="315"/>
      <c r="CC302" s="316"/>
    </row>
    <row r="303" spans="2:81" x14ac:dyDescent="0.25">
      <c r="BQ303" s="11"/>
      <c r="BR303" s="11"/>
      <c r="BS303" s="11"/>
      <c r="BT303" s="11"/>
      <c r="CA303" s="314"/>
      <c r="CB303" s="315"/>
      <c r="CC303" s="316"/>
    </row>
    <row r="304" spans="2:81" x14ac:dyDescent="0.25">
      <c r="BQ304" s="11"/>
      <c r="BR304" s="11"/>
      <c r="BS304" s="11"/>
      <c r="BT304" s="11"/>
      <c r="CA304" s="314"/>
      <c r="CB304" s="315"/>
      <c r="CC304" s="316"/>
    </row>
    <row r="305" spans="69:81" x14ac:dyDescent="0.25">
      <c r="BQ305" s="11"/>
      <c r="BR305" s="11"/>
      <c r="BS305" s="11"/>
      <c r="BT305" s="11"/>
      <c r="CA305" s="314"/>
      <c r="CB305" s="315"/>
      <c r="CC305" s="316"/>
    </row>
    <row r="306" spans="69:81" x14ac:dyDescent="0.25">
      <c r="BQ306" s="11"/>
      <c r="BR306" s="11"/>
      <c r="BS306" s="11"/>
      <c r="BT306" s="11"/>
    </row>
    <row r="307" spans="69:81" x14ac:dyDescent="0.25">
      <c r="BQ307" s="11"/>
      <c r="BR307" s="11"/>
      <c r="BS307" s="11"/>
      <c r="BT307" s="11"/>
    </row>
    <row r="308" spans="69:81" x14ac:dyDescent="0.25">
      <c r="BQ308" s="11"/>
      <c r="BR308" s="11"/>
      <c r="BS308" s="11"/>
      <c r="BT308" s="11"/>
    </row>
    <row r="309" spans="69:81" x14ac:dyDescent="0.25">
      <c r="BQ309" s="11"/>
      <c r="BR309" s="11"/>
      <c r="BS309" s="11"/>
      <c r="BT309" s="11"/>
    </row>
    <row r="310" spans="69:81" x14ac:dyDescent="0.25">
      <c r="BQ310" s="11"/>
      <c r="BR310" s="11"/>
      <c r="BS310" s="11"/>
      <c r="BT310" s="11"/>
    </row>
    <row r="311" spans="69:81" x14ac:dyDescent="0.25">
      <c r="BQ311" s="11"/>
      <c r="BR311" s="11"/>
      <c r="BS311" s="11"/>
      <c r="BT311" s="11"/>
    </row>
    <row r="312" spans="69:81" x14ac:dyDescent="0.25">
      <c r="BQ312" s="11"/>
      <c r="BR312" s="11"/>
      <c r="BS312" s="11"/>
      <c r="BT312" s="11"/>
    </row>
    <row r="313" spans="69:81" x14ac:dyDescent="0.25">
      <c r="BQ313" s="11"/>
      <c r="BR313" s="11"/>
      <c r="BS313" s="11"/>
      <c r="BT313" s="11"/>
    </row>
    <row r="314" spans="69:81" x14ac:dyDescent="0.25">
      <c r="BQ314" s="11"/>
      <c r="BR314" s="11"/>
      <c r="BS314" s="11"/>
      <c r="BT314" s="11"/>
    </row>
    <row r="315" spans="69:81" x14ac:dyDescent="0.25">
      <c r="BQ315" s="11"/>
      <c r="BR315" s="11"/>
      <c r="BS315" s="11"/>
      <c r="BT315" s="11"/>
    </row>
    <row r="316" spans="69:81" x14ac:dyDescent="0.25">
      <c r="BQ316" s="11"/>
      <c r="BR316" s="11"/>
      <c r="BS316" s="11"/>
      <c r="BT316" s="11"/>
    </row>
    <row r="317" spans="69:81" x14ac:dyDescent="0.25">
      <c r="BQ317" s="11"/>
      <c r="BR317" s="11"/>
      <c r="BS317" s="11"/>
      <c r="BT317" s="11"/>
    </row>
    <row r="318" spans="69:81" x14ac:dyDescent="0.25">
      <c r="BQ318" s="11"/>
      <c r="BR318" s="11"/>
      <c r="BS318" s="11"/>
      <c r="BT318" s="11"/>
    </row>
    <row r="319" spans="69:81" x14ac:dyDescent="0.25">
      <c r="BQ319" s="11"/>
      <c r="BR319" s="11"/>
      <c r="BS319" s="11"/>
      <c r="BT319" s="11"/>
    </row>
    <row r="320" spans="69:81" x14ac:dyDescent="0.25">
      <c r="BQ320" s="11"/>
      <c r="BR320" s="11"/>
      <c r="BS320" s="11"/>
      <c r="BT320" s="11"/>
    </row>
    <row r="321" spans="69:72" x14ac:dyDescent="0.25">
      <c r="BQ321" s="11"/>
      <c r="BR321" s="11"/>
      <c r="BS321" s="11"/>
      <c r="BT321" s="11"/>
    </row>
    <row r="322" spans="69:72" x14ac:dyDescent="0.25">
      <c r="BQ322" s="11"/>
      <c r="BR322" s="11"/>
      <c r="BS322" s="11"/>
      <c r="BT322" s="11"/>
    </row>
    <row r="323" spans="69:72" x14ac:dyDescent="0.25">
      <c r="BQ323" s="11"/>
      <c r="BR323" s="11"/>
      <c r="BS323" s="11"/>
      <c r="BT323" s="11"/>
    </row>
    <row r="324" spans="69:72" x14ac:dyDescent="0.25">
      <c r="BQ324" s="11"/>
      <c r="BR324" s="11"/>
      <c r="BS324" s="11"/>
      <c r="BT324" s="11"/>
    </row>
    <row r="325" spans="69:72" x14ac:dyDescent="0.25">
      <c r="BQ325" s="11"/>
      <c r="BR325" s="11"/>
      <c r="BS325" s="11"/>
      <c r="BT325" s="11"/>
    </row>
    <row r="326" spans="69:72" x14ac:dyDescent="0.25">
      <c r="BQ326" s="11"/>
      <c r="BR326" s="11"/>
      <c r="BS326" s="11"/>
      <c r="BT326" s="11"/>
    </row>
    <row r="327" spans="69:72" x14ac:dyDescent="0.25">
      <c r="BQ327" s="11"/>
      <c r="BR327" s="11"/>
      <c r="BS327" s="11"/>
      <c r="BT327" s="11"/>
    </row>
    <row r="328" spans="69:72" x14ac:dyDescent="0.25">
      <c r="BQ328" s="11"/>
      <c r="BR328" s="11"/>
      <c r="BS328" s="11"/>
      <c r="BT328" s="11"/>
    </row>
    <row r="329" spans="69:72" x14ac:dyDescent="0.25">
      <c r="BQ329" s="11"/>
      <c r="BR329" s="11"/>
      <c r="BS329" s="11"/>
      <c r="BT329" s="11"/>
    </row>
    <row r="330" spans="69:72" x14ac:dyDescent="0.25">
      <c r="BQ330" s="11"/>
      <c r="BR330" s="11"/>
      <c r="BS330" s="11"/>
      <c r="BT330" s="11"/>
    </row>
    <row r="331" spans="69:72" x14ac:dyDescent="0.25">
      <c r="BQ331" s="11"/>
      <c r="BR331" s="11"/>
      <c r="BS331" s="11"/>
      <c r="BT331" s="11"/>
    </row>
    <row r="332" spans="69:72" x14ac:dyDescent="0.25">
      <c r="BQ332" s="11"/>
      <c r="BR332" s="11"/>
      <c r="BS332" s="11"/>
      <c r="BT332" s="11"/>
    </row>
    <row r="333" spans="69:72" x14ac:dyDescent="0.25">
      <c r="BQ333" s="11"/>
      <c r="BR333" s="11"/>
      <c r="BS333" s="11"/>
      <c r="BT333" s="11"/>
    </row>
    <row r="334" spans="69:72" x14ac:dyDescent="0.25">
      <c r="BQ334" s="11"/>
      <c r="BR334" s="11"/>
      <c r="BS334" s="11"/>
      <c r="BT334" s="11"/>
    </row>
    <row r="335" spans="69:72" x14ac:dyDescent="0.25">
      <c r="BQ335" s="11"/>
      <c r="BR335" s="11"/>
      <c r="BS335" s="11"/>
      <c r="BT335" s="11"/>
    </row>
    <row r="336" spans="69:72" x14ac:dyDescent="0.25">
      <c r="BQ336" s="11"/>
      <c r="BR336" s="11"/>
      <c r="BS336" s="11"/>
      <c r="BT336" s="11"/>
    </row>
    <row r="337" spans="69:72" x14ac:dyDescent="0.25">
      <c r="BQ337" s="11"/>
      <c r="BR337" s="11"/>
      <c r="BS337" s="11"/>
      <c r="BT337" s="11"/>
    </row>
    <row r="338" spans="69:72" x14ac:dyDescent="0.25">
      <c r="BQ338" s="11"/>
      <c r="BR338" s="11"/>
      <c r="BS338" s="11"/>
      <c r="BT338" s="11"/>
    </row>
    <row r="339" spans="69:72" x14ac:dyDescent="0.25">
      <c r="BQ339" s="11"/>
      <c r="BR339" s="11"/>
      <c r="BS339" s="11"/>
      <c r="BT339" s="11"/>
    </row>
    <row r="340" spans="69:72" x14ac:dyDescent="0.25">
      <c r="BQ340" s="11"/>
      <c r="BR340" s="11"/>
      <c r="BS340" s="11"/>
      <c r="BT340" s="11"/>
    </row>
    <row r="341" spans="69:72" x14ac:dyDescent="0.25">
      <c r="BQ341" s="11"/>
      <c r="BR341" s="11"/>
      <c r="BS341" s="11"/>
      <c r="BT341" s="11"/>
    </row>
    <row r="342" spans="69:72" x14ac:dyDescent="0.25">
      <c r="BQ342" s="11"/>
      <c r="BR342" s="11"/>
      <c r="BS342" s="11"/>
      <c r="BT342" s="11"/>
    </row>
    <row r="343" spans="69:72" x14ac:dyDescent="0.25">
      <c r="BQ343" s="11"/>
      <c r="BR343" s="11"/>
      <c r="BS343" s="11"/>
      <c r="BT343" s="11"/>
    </row>
    <row r="344" spans="69:72" x14ac:dyDescent="0.25">
      <c r="BQ344" s="11"/>
      <c r="BR344" s="11"/>
      <c r="BS344" s="11"/>
      <c r="BT344" s="11"/>
    </row>
    <row r="345" spans="69:72" x14ac:dyDescent="0.25">
      <c r="BQ345" s="11"/>
      <c r="BR345" s="11"/>
      <c r="BS345" s="11"/>
      <c r="BT345" s="11"/>
    </row>
    <row r="346" spans="69:72" x14ac:dyDescent="0.25">
      <c r="BQ346" s="11"/>
      <c r="BR346" s="11"/>
      <c r="BS346" s="11"/>
      <c r="BT346" s="11"/>
    </row>
    <row r="347" spans="69:72" x14ac:dyDescent="0.25">
      <c r="BQ347" s="11"/>
      <c r="BR347" s="11"/>
      <c r="BS347" s="11"/>
      <c r="BT347" s="11"/>
    </row>
    <row r="348" spans="69:72" x14ac:dyDescent="0.25">
      <c r="BQ348" s="11"/>
      <c r="BR348" s="11"/>
      <c r="BS348" s="11"/>
      <c r="BT348" s="11"/>
    </row>
    <row r="349" spans="69:72" x14ac:dyDescent="0.25">
      <c r="BQ349" s="11"/>
      <c r="BR349" s="11"/>
      <c r="BS349" s="11"/>
      <c r="BT349" s="11"/>
    </row>
    <row r="350" spans="69:72" x14ac:dyDescent="0.25">
      <c r="BQ350" s="11"/>
      <c r="BR350" s="11"/>
      <c r="BS350" s="11"/>
      <c r="BT350" s="11"/>
    </row>
    <row r="351" spans="69:72" x14ac:dyDescent="0.25">
      <c r="BQ351" s="11"/>
      <c r="BR351" s="11"/>
      <c r="BS351" s="11"/>
      <c r="BT351" s="11"/>
    </row>
    <row r="352" spans="69:72" x14ac:dyDescent="0.25">
      <c r="BQ352" s="11"/>
      <c r="BR352" s="11"/>
      <c r="BS352" s="11"/>
      <c r="BT352" s="11"/>
    </row>
    <row r="353" spans="69:72" x14ac:dyDescent="0.25">
      <c r="BQ353" s="11"/>
      <c r="BR353" s="11"/>
      <c r="BS353" s="11"/>
      <c r="BT353" s="11"/>
    </row>
    <row r="354" spans="69:72" x14ac:dyDescent="0.25">
      <c r="BQ354" s="11"/>
      <c r="BR354" s="11"/>
      <c r="BS354" s="11"/>
      <c r="BT354" s="11"/>
    </row>
    <row r="355" spans="69:72" x14ac:dyDescent="0.25">
      <c r="BQ355" s="11"/>
      <c r="BR355" s="11"/>
      <c r="BS355" s="11"/>
      <c r="BT355" s="11"/>
    </row>
    <row r="356" spans="69:72" x14ac:dyDescent="0.25">
      <c r="BQ356" s="11"/>
      <c r="BR356" s="11"/>
      <c r="BS356" s="11"/>
      <c r="BT356" s="11"/>
    </row>
    <row r="357" spans="69:72" x14ac:dyDescent="0.25">
      <c r="BQ357" s="11"/>
      <c r="BR357" s="11"/>
      <c r="BS357" s="11"/>
      <c r="BT357" s="11"/>
    </row>
    <row r="358" spans="69:72" x14ac:dyDescent="0.25">
      <c r="BQ358" s="11"/>
      <c r="BR358" s="11"/>
      <c r="BS358" s="11"/>
      <c r="BT358" s="11"/>
    </row>
    <row r="359" spans="69:72" x14ac:dyDescent="0.25">
      <c r="BQ359" s="11"/>
      <c r="BR359" s="11"/>
      <c r="BS359" s="11"/>
      <c r="BT359" s="11"/>
    </row>
    <row r="360" spans="69:72" x14ac:dyDescent="0.25">
      <c r="BQ360" s="11"/>
      <c r="BR360" s="11"/>
      <c r="BS360" s="11"/>
      <c r="BT360" s="11"/>
    </row>
    <row r="361" spans="69:72" x14ac:dyDescent="0.25">
      <c r="BQ361" s="11"/>
      <c r="BR361" s="11"/>
      <c r="BS361" s="11"/>
      <c r="BT361" s="11"/>
    </row>
    <row r="362" spans="69:72" x14ac:dyDescent="0.25">
      <c r="BQ362" s="11"/>
      <c r="BR362" s="11"/>
      <c r="BS362" s="11"/>
      <c r="BT362" s="11"/>
    </row>
    <row r="363" spans="69:72" x14ac:dyDescent="0.25">
      <c r="BQ363" s="11"/>
      <c r="BR363" s="11"/>
      <c r="BS363" s="11"/>
      <c r="BT363" s="11"/>
    </row>
    <row r="364" spans="69:72" x14ac:dyDescent="0.25">
      <c r="BQ364" s="11"/>
      <c r="BR364" s="11"/>
      <c r="BS364" s="11"/>
      <c r="BT364" s="11"/>
    </row>
    <row r="365" spans="69:72" x14ac:dyDescent="0.25">
      <c r="BQ365" s="11"/>
      <c r="BR365" s="11"/>
      <c r="BS365" s="11"/>
      <c r="BT365" s="11"/>
    </row>
    <row r="366" spans="69:72" x14ac:dyDescent="0.25">
      <c r="BQ366" s="11"/>
      <c r="BR366" s="11"/>
      <c r="BS366" s="11"/>
      <c r="BT366" s="11"/>
    </row>
    <row r="367" spans="69:72" x14ac:dyDescent="0.25">
      <c r="BQ367" s="11"/>
      <c r="BR367" s="11"/>
      <c r="BS367" s="11"/>
      <c r="BT367" s="11"/>
    </row>
    <row r="368" spans="69:72" x14ac:dyDescent="0.25">
      <c r="BQ368" s="11"/>
      <c r="BR368" s="11"/>
      <c r="BS368" s="11"/>
      <c r="BT368" s="11"/>
    </row>
    <row r="369" spans="69:72" x14ac:dyDescent="0.25">
      <c r="BQ369" s="11"/>
      <c r="BR369" s="11"/>
      <c r="BS369" s="11"/>
      <c r="BT369" s="11"/>
    </row>
    <row r="370" spans="69:72" x14ac:dyDescent="0.25">
      <c r="BQ370" s="11"/>
      <c r="BR370" s="11"/>
      <c r="BS370" s="11"/>
      <c r="BT370" s="11"/>
    </row>
    <row r="371" spans="69:72" x14ac:dyDescent="0.25">
      <c r="BQ371" s="11"/>
      <c r="BR371" s="11"/>
      <c r="BS371" s="11"/>
      <c r="BT371" s="11"/>
    </row>
    <row r="372" spans="69:72" x14ac:dyDescent="0.25">
      <c r="BQ372" s="11"/>
      <c r="BR372" s="11"/>
      <c r="BS372" s="11"/>
      <c r="BT372" s="11"/>
    </row>
    <row r="373" spans="69:72" x14ac:dyDescent="0.25">
      <c r="BQ373" s="11"/>
      <c r="BR373" s="11"/>
      <c r="BS373" s="11"/>
      <c r="BT373" s="11"/>
    </row>
    <row r="374" spans="69:72" x14ac:dyDescent="0.25">
      <c r="BQ374" s="11"/>
      <c r="BR374" s="11"/>
      <c r="BS374" s="11"/>
      <c r="BT374" s="11"/>
    </row>
    <row r="375" spans="69:72" x14ac:dyDescent="0.25">
      <c r="BQ375" s="11"/>
      <c r="BR375" s="11"/>
      <c r="BS375" s="11"/>
      <c r="BT375" s="11"/>
    </row>
    <row r="376" spans="69:72" x14ac:dyDescent="0.25">
      <c r="BQ376" s="11"/>
      <c r="BR376" s="11"/>
      <c r="BS376" s="11"/>
      <c r="BT376" s="11"/>
    </row>
    <row r="377" spans="69:72" x14ac:dyDescent="0.25">
      <c r="BQ377" s="11"/>
      <c r="BR377" s="11"/>
      <c r="BS377" s="11"/>
      <c r="BT377" s="11"/>
    </row>
    <row r="378" spans="69:72" x14ac:dyDescent="0.25">
      <c r="BQ378" s="11"/>
      <c r="BR378" s="11"/>
      <c r="BS378" s="11"/>
      <c r="BT378" s="11"/>
    </row>
    <row r="379" spans="69:72" x14ac:dyDescent="0.25">
      <c r="BQ379" s="11"/>
      <c r="BR379" s="11"/>
      <c r="BS379" s="11"/>
      <c r="BT379" s="11"/>
    </row>
    <row r="380" spans="69:72" x14ac:dyDescent="0.25">
      <c r="BQ380" s="11"/>
      <c r="BR380" s="11"/>
      <c r="BS380" s="11"/>
      <c r="BT380" s="11"/>
    </row>
    <row r="381" spans="69:72" x14ac:dyDescent="0.25">
      <c r="BQ381" s="11"/>
      <c r="BR381" s="11"/>
      <c r="BS381" s="11"/>
      <c r="BT381" s="11"/>
    </row>
    <row r="382" spans="69:72" x14ac:dyDescent="0.25">
      <c r="BQ382" s="11"/>
      <c r="BR382" s="11"/>
      <c r="BS382" s="11"/>
      <c r="BT382" s="11"/>
    </row>
    <row r="383" spans="69:72" x14ac:dyDescent="0.25">
      <c r="BQ383" s="11"/>
      <c r="BR383" s="11"/>
      <c r="BS383" s="11"/>
      <c r="BT383" s="11"/>
    </row>
    <row r="384" spans="69:72" x14ac:dyDescent="0.25">
      <c r="BQ384" s="11"/>
      <c r="BR384" s="11"/>
      <c r="BS384" s="11"/>
      <c r="BT384" s="11"/>
    </row>
    <row r="385" spans="69:72" x14ac:dyDescent="0.25">
      <c r="BQ385" s="11"/>
      <c r="BR385" s="11"/>
      <c r="BS385" s="11"/>
      <c r="BT385" s="11"/>
    </row>
    <row r="386" spans="69:72" x14ac:dyDescent="0.25">
      <c r="BQ386" s="11"/>
      <c r="BR386" s="11"/>
      <c r="BS386" s="11"/>
      <c r="BT386" s="11"/>
    </row>
    <row r="387" spans="69:72" x14ac:dyDescent="0.25">
      <c r="BQ387" s="11"/>
      <c r="BR387" s="11"/>
      <c r="BS387" s="11"/>
      <c r="BT387" s="11"/>
    </row>
    <row r="388" spans="69:72" x14ac:dyDescent="0.25">
      <c r="BQ388" s="11"/>
      <c r="BR388" s="11"/>
      <c r="BS388" s="11"/>
      <c r="BT388" s="11"/>
    </row>
    <row r="389" spans="69:72" x14ac:dyDescent="0.25">
      <c r="BQ389" s="11"/>
      <c r="BR389" s="11"/>
      <c r="BS389" s="11"/>
      <c r="BT389" s="11"/>
    </row>
    <row r="390" spans="69:72" x14ac:dyDescent="0.25">
      <c r="BQ390" s="11"/>
      <c r="BR390" s="11"/>
      <c r="BS390" s="11"/>
      <c r="BT390" s="11"/>
    </row>
    <row r="391" spans="69:72" x14ac:dyDescent="0.25">
      <c r="BQ391" s="11"/>
      <c r="BR391" s="11"/>
      <c r="BS391" s="11"/>
      <c r="BT391" s="11"/>
    </row>
    <row r="392" spans="69:72" x14ac:dyDescent="0.25">
      <c r="BQ392" s="11"/>
      <c r="BR392" s="11"/>
      <c r="BS392" s="11"/>
      <c r="BT392" s="11"/>
    </row>
    <row r="393" spans="69:72" x14ac:dyDescent="0.25">
      <c r="BQ393" s="11"/>
      <c r="BR393" s="11"/>
      <c r="BS393" s="11"/>
      <c r="BT393" s="11"/>
    </row>
    <row r="394" spans="69:72" x14ac:dyDescent="0.25">
      <c r="BQ394" s="11"/>
      <c r="BR394" s="11"/>
      <c r="BS394" s="11"/>
      <c r="BT394" s="11"/>
    </row>
    <row r="395" spans="69:72" x14ac:dyDescent="0.25">
      <c r="BQ395" s="11"/>
      <c r="BR395" s="11"/>
      <c r="BS395" s="11"/>
      <c r="BT395" s="11"/>
    </row>
    <row r="396" spans="69:72" x14ac:dyDescent="0.25">
      <c r="BQ396" s="11"/>
      <c r="BR396" s="11"/>
      <c r="BS396" s="11"/>
      <c r="BT396" s="11"/>
    </row>
    <row r="397" spans="69:72" x14ac:dyDescent="0.25">
      <c r="BQ397" s="11"/>
      <c r="BR397" s="11"/>
      <c r="BS397" s="11"/>
      <c r="BT397" s="11"/>
    </row>
    <row r="398" spans="69:72" x14ac:dyDescent="0.25">
      <c r="BQ398" s="11"/>
      <c r="BR398" s="11"/>
      <c r="BS398" s="11"/>
      <c r="BT398" s="11"/>
    </row>
    <row r="399" spans="69:72" x14ac:dyDescent="0.25">
      <c r="BQ399" s="11"/>
      <c r="BR399" s="11"/>
      <c r="BS399" s="11"/>
      <c r="BT399" s="11"/>
    </row>
    <row r="400" spans="69:72" x14ac:dyDescent="0.25">
      <c r="BQ400" s="11"/>
      <c r="BR400" s="11"/>
      <c r="BS400" s="11"/>
      <c r="BT400" s="11"/>
    </row>
    <row r="401" spans="69:72" x14ac:dyDescent="0.25">
      <c r="BQ401" s="11"/>
      <c r="BR401" s="11"/>
      <c r="BS401" s="11"/>
      <c r="BT401" s="11"/>
    </row>
    <row r="402" spans="69:72" x14ac:dyDescent="0.25">
      <c r="BQ402" s="11"/>
      <c r="BR402" s="11"/>
      <c r="BS402" s="11"/>
      <c r="BT402" s="11"/>
    </row>
    <row r="403" spans="69:72" x14ac:dyDescent="0.25">
      <c r="BQ403" s="11"/>
      <c r="BR403" s="11"/>
      <c r="BS403" s="11"/>
      <c r="BT403" s="11"/>
    </row>
    <row r="404" spans="69:72" x14ac:dyDescent="0.25">
      <c r="BQ404" s="11"/>
      <c r="BR404" s="11"/>
      <c r="BS404" s="11"/>
      <c r="BT404" s="11"/>
    </row>
    <row r="405" spans="69:72" x14ac:dyDescent="0.25">
      <c r="BQ405" s="11"/>
      <c r="BR405" s="11"/>
      <c r="BS405" s="11"/>
      <c r="BT405" s="11"/>
    </row>
    <row r="406" spans="69:72" x14ac:dyDescent="0.25">
      <c r="BQ406" s="11"/>
      <c r="BR406" s="11"/>
      <c r="BS406" s="11"/>
      <c r="BT406" s="11"/>
    </row>
    <row r="407" spans="69:72" x14ac:dyDescent="0.25">
      <c r="BQ407" s="11"/>
      <c r="BR407" s="11"/>
      <c r="BS407" s="11"/>
      <c r="BT407" s="11"/>
    </row>
    <row r="408" spans="69:72" x14ac:dyDescent="0.25">
      <c r="BQ408" s="11"/>
      <c r="BR408" s="11"/>
      <c r="BS408" s="11"/>
      <c r="BT408" s="11"/>
    </row>
    <row r="409" spans="69:72" x14ac:dyDescent="0.25">
      <c r="BQ409" s="11"/>
      <c r="BR409" s="11"/>
      <c r="BS409" s="11"/>
      <c r="BT409" s="11"/>
    </row>
    <row r="410" spans="69:72" x14ac:dyDescent="0.25">
      <c r="BQ410" s="11"/>
      <c r="BR410" s="11"/>
      <c r="BS410" s="11"/>
      <c r="BT410" s="11"/>
    </row>
    <row r="411" spans="69:72" x14ac:dyDescent="0.25">
      <c r="BQ411" s="11"/>
      <c r="BR411" s="11"/>
      <c r="BS411" s="11"/>
      <c r="BT411" s="11"/>
    </row>
    <row r="412" spans="69:72" x14ac:dyDescent="0.25">
      <c r="BQ412" s="11"/>
      <c r="BR412" s="11"/>
      <c r="BS412" s="11"/>
      <c r="BT412" s="11"/>
    </row>
    <row r="413" spans="69:72" x14ac:dyDescent="0.25">
      <c r="BQ413" s="11"/>
      <c r="BR413" s="11"/>
      <c r="BS413" s="11"/>
      <c r="BT413" s="11"/>
    </row>
    <row r="414" spans="69:72" x14ac:dyDescent="0.25">
      <c r="BQ414" s="11"/>
      <c r="BR414" s="11"/>
      <c r="BS414" s="11"/>
      <c r="BT414" s="11"/>
    </row>
    <row r="415" spans="69:72" x14ac:dyDescent="0.25">
      <c r="BQ415" s="11"/>
      <c r="BR415" s="11"/>
      <c r="BS415" s="11"/>
      <c r="BT415" s="11"/>
    </row>
    <row r="416" spans="69:72" x14ac:dyDescent="0.25">
      <c r="BQ416" s="11"/>
      <c r="BR416" s="11"/>
      <c r="BS416" s="11"/>
      <c r="BT416" s="11"/>
    </row>
    <row r="417" spans="69:72" x14ac:dyDescent="0.25">
      <c r="BQ417" s="11"/>
      <c r="BR417" s="11"/>
      <c r="BS417" s="11"/>
      <c r="BT417" s="11"/>
    </row>
    <row r="418" spans="69:72" x14ac:dyDescent="0.25">
      <c r="BQ418" s="11"/>
      <c r="BR418" s="11"/>
      <c r="BS418" s="11"/>
      <c r="BT418" s="11"/>
    </row>
    <row r="419" spans="69:72" x14ac:dyDescent="0.25">
      <c r="BQ419" s="11"/>
      <c r="BR419" s="11"/>
      <c r="BS419" s="11"/>
      <c r="BT419" s="11"/>
    </row>
    <row r="420" spans="69:72" x14ac:dyDescent="0.25">
      <c r="BQ420" s="11"/>
      <c r="BR420" s="11"/>
      <c r="BS420" s="11"/>
      <c r="BT420" s="11"/>
    </row>
    <row r="421" spans="69:72" x14ac:dyDescent="0.25">
      <c r="BQ421" s="11"/>
      <c r="BR421" s="11"/>
      <c r="BS421" s="11"/>
      <c r="BT421" s="11"/>
    </row>
    <row r="422" spans="69:72" x14ac:dyDescent="0.25">
      <c r="BQ422" s="11"/>
      <c r="BR422" s="11"/>
      <c r="BS422" s="11"/>
      <c r="BT422" s="11"/>
    </row>
    <row r="423" spans="69:72" x14ac:dyDescent="0.25">
      <c r="BQ423" s="11"/>
      <c r="BR423" s="11"/>
      <c r="BS423" s="11"/>
      <c r="BT423" s="11"/>
    </row>
    <row r="424" spans="69:72" x14ac:dyDescent="0.25">
      <c r="BQ424" s="11"/>
      <c r="BR424" s="11"/>
      <c r="BS424" s="11"/>
      <c r="BT424" s="11"/>
    </row>
    <row r="425" spans="69:72" x14ac:dyDescent="0.25">
      <c r="BQ425" s="11"/>
      <c r="BR425" s="11"/>
      <c r="BS425" s="11"/>
      <c r="BT425" s="11"/>
    </row>
    <row r="426" spans="69:72" x14ac:dyDescent="0.25">
      <c r="BQ426" s="11"/>
      <c r="BR426" s="11"/>
      <c r="BS426" s="11"/>
      <c r="BT426" s="11"/>
    </row>
    <row r="427" spans="69:72" x14ac:dyDescent="0.25">
      <c r="BQ427" s="11"/>
      <c r="BR427" s="11"/>
      <c r="BS427" s="11"/>
      <c r="BT427" s="11"/>
    </row>
    <row r="428" spans="69:72" x14ac:dyDescent="0.25">
      <c r="BQ428" s="11"/>
      <c r="BR428" s="11"/>
      <c r="BS428" s="11"/>
      <c r="BT428" s="11"/>
    </row>
    <row r="429" spans="69:72" x14ac:dyDescent="0.25">
      <c r="BQ429" s="11"/>
      <c r="BR429" s="11"/>
      <c r="BS429" s="11"/>
      <c r="BT429" s="11"/>
    </row>
    <row r="430" spans="69:72" x14ac:dyDescent="0.25">
      <c r="BQ430" s="11"/>
      <c r="BR430" s="11"/>
      <c r="BS430" s="11"/>
      <c r="BT430" s="11"/>
    </row>
    <row r="431" spans="69:72" x14ac:dyDescent="0.25">
      <c r="BQ431" s="11"/>
      <c r="BR431" s="11"/>
      <c r="BS431" s="11"/>
      <c r="BT431" s="11"/>
    </row>
    <row r="432" spans="69:72" x14ac:dyDescent="0.25">
      <c r="BQ432" s="11"/>
      <c r="BR432" s="11"/>
      <c r="BS432" s="11"/>
      <c r="BT432" s="11"/>
    </row>
    <row r="433" spans="69:72" x14ac:dyDescent="0.25">
      <c r="BQ433" s="11"/>
      <c r="BR433" s="11"/>
      <c r="BS433" s="11"/>
      <c r="BT433" s="11"/>
    </row>
    <row r="434" spans="69:72" x14ac:dyDescent="0.25">
      <c r="BQ434" s="11"/>
      <c r="BR434" s="11"/>
      <c r="BS434" s="11"/>
      <c r="BT434" s="11"/>
    </row>
    <row r="435" spans="69:72" x14ac:dyDescent="0.25">
      <c r="BQ435" s="11"/>
      <c r="BR435" s="11"/>
      <c r="BS435" s="11"/>
      <c r="BT435" s="11"/>
    </row>
    <row r="436" spans="69:72" x14ac:dyDescent="0.25">
      <c r="BQ436" s="11"/>
      <c r="BR436" s="11"/>
      <c r="BS436" s="11"/>
      <c r="BT436" s="11"/>
    </row>
    <row r="437" spans="69:72" x14ac:dyDescent="0.25">
      <c r="BQ437" s="11"/>
      <c r="BR437" s="11"/>
      <c r="BS437" s="11"/>
      <c r="BT437" s="11"/>
    </row>
    <row r="438" spans="69:72" x14ac:dyDescent="0.25">
      <c r="BQ438" s="11"/>
      <c r="BR438" s="11"/>
      <c r="BS438" s="11"/>
      <c r="BT438" s="11"/>
    </row>
    <row r="439" spans="69:72" x14ac:dyDescent="0.25">
      <c r="BQ439" s="11"/>
      <c r="BR439" s="11"/>
      <c r="BS439" s="11"/>
      <c r="BT439" s="11"/>
    </row>
    <row r="440" spans="69:72" x14ac:dyDescent="0.25">
      <c r="BQ440" s="11"/>
      <c r="BR440" s="11"/>
      <c r="BS440" s="11"/>
      <c r="BT440" s="11"/>
    </row>
    <row r="441" spans="69:72" x14ac:dyDescent="0.25">
      <c r="BQ441" s="11"/>
      <c r="BR441" s="11"/>
      <c r="BS441" s="11"/>
      <c r="BT441" s="11"/>
    </row>
    <row r="442" spans="69:72" x14ac:dyDescent="0.25">
      <c r="BQ442" s="11"/>
      <c r="BR442" s="11"/>
      <c r="BS442" s="11"/>
      <c r="BT442" s="11"/>
    </row>
    <row r="443" spans="69:72" x14ac:dyDescent="0.25">
      <c r="BQ443" s="11"/>
      <c r="BR443" s="11"/>
      <c r="BS443" s="11"/>
      <c r="BT443" s="11"/>
    </row>
    <row r="444" spans="69:72" x14ac:dyDescent="0.25">
      <c r="BQ444" s="11"/>
      <c r="BR444" s="11"/>
      <c r="BS444" s="11"/>
      <c r="BT444" s="11"/>
    </row>
    <row r="445" spans="69:72" x14ac:dyDescent="0.25">
      <c r="BQ445" s="11"/>
      <c r="BR445" s="11"/>
      <c r="BS445" s="11"/>
      <c r="BT445" s="11"/>
    </row>
    <row r="446" spans="69:72" x14ac:dyDescent="0.25">
      <c r="BQ446" s="11"/>
      <c r="BR446" s="11"/>
      <c r="BS446" s="11"/>
      <c r="BT446" s="11"/>
    </row>
    <row r="447" spans="69:72" x14ac:dyDescent="0.25">
      <c r="BQ447" s="11"/>
      <c r="BR447" s="11"/>
      <c r="BS447" s="11"/>
      <c r="BT447" s="11"/>
    </row>
    <row r="448" spans="69:72" x14ac:dyDescent="0.25">
      <c r="BQ448" s="11"/>
      <c r="BR448" s="11"/>
      <c r="BS448" s="11"/>
      <c r="BT448" s="11"/>
    </row>
    <row r="449" spans="69:72" x14ac:dyDescent="0.25">
      <c r="BQ449" s="11"/>
      <c r="BR449" s="11"/>
      <c r="BS449" s="11"/>
      <c r="BT449" s="11"/>
    </row>
    <row r="450" spans="69:72" x14ac:dyDescent="0.25">
      <c r="BQ450" s="11"/>
      <c r="BR450" s="11"/>
      <c r="BS450" s="11"/>
      <c r="BT450" s="11"/>
    </row>
    <row r="451" spans="69:72" x14ac:dyDescent="0.25">
      <c r="BQ451" s="11"/>
      <c r="BR451" s="11"/>
      <c r="BS451" s="11"/>
      <c r="BT451" s="11"/>
    </row>
    <row r="452" spans="69:72" x14ac:dyDescent="0.25">
      <c r="BQ452" s="11"/>
      <c r="BR452" s="11"/>
      <c r="BS452" s="11"/>
      <c r="BT452" s="11"/>
    </row>
    <row r="453" spans="69:72" x14ac:dyDescent="0.25">
      <c r="BQ453" s="11"/>
      <c r="BR453" s="11"/>
      <c r="BS453" s="11"/>
      <c r="BT453" s="11"/>
    </row>
    <row r="454" spans="69:72" x14ac:dyDescent="0.25">
      <c r="BQ454" s="11"/>
      <c r="BR454" s="11"/>
      <c r="BS454" s="11"/>
      <c r="BT454" s="11"/>
    </row>
    <row r="455" spans="69:72" x14ac:dyDescent="0.25">
      <c r="BQ455" s="11"/>
      <c r="BR455" s="11"/>
      <c r="BS455" s="11"/>
      <c r="BT455" s="11"/>
    </row>
    <row r="456" spans="69:72" x14ac:dyDescent="0.25">
      <c r="BQ456" s="11"/>
      <c r="BR456" s="11"/>
      <c r="BS456" s="11"/>
      <c r="BT456" s="11"/>
    </row>
    <row r="457" spans="69:72" x14ac:dyDescent="0.25">
      <c r="BQ457" s="11"/>
      <c r="BR457" s="11"/>
      <c r="BS457" s="11"/>
      <c r="BT457" s="11"/>
    </row>
    <row r="458" spans="69:72" x14ac:dyDescent="0.25">
      <c r="BQ458" s="11"/>
      <c r="BR458" s="11"/>
      <c r="BS458" s="11"/>
      <c r="BT458" s="11"/>
    </row>
    <row r="459" spans="69:72" x14ac:dyDescent="0.25">
      <c r="BQ459" s="11"/>
      <c r="BR459" s="11"/>
      <c r="BS459" s="11"/>
      <c r="BT459" s="11"/>
    </row>
    <row r="460" spans="69:72" x14ac:dyDescent="0.25">
      <c r="BQ460" s="11"/>
      <c r="BR460" s="11"/>
      <c r="BS460" s="11"/>
      <c r="BT460" s="11"/>
    </row>
    <row r="461" spans="69:72" x14ac:dyDescent="0.25">
      <c r="BQ461" s="11"/>
      <c r="BR461" s="11"/>
      <c r="BS461" s="11"/>
      <c r="BT461" s="11"/>
    </row>
    <row r="462" spans="69:72" x14ac:dyDescent="0.25">
      <c r="BQ462" s="11"/>
      <c r="BR462" s="11"/>
      <c r="BS462" s="11"/>
      <c r="BT462" s="11"/>
    </row>
    <row r="463" spans="69:72" x14ac:dyDescent="0.25">
      <c r="BQ463" s="11"/>
      <c r="BR463" s="11"/>
      <c r="BS463" s="11"/>
      <c r="BT463" s="11"/>
    </row>
    <row r="464" spans="69:72" x14ac:dyDescent="0.25">
      <c r="BQ464" s="11"/>
      <c r="BR464" s="11"/>
      <c r="BS464" s="11"/>
      <c r="BT464" s="11"/>
    </row>
    <row r="465" spans="69:72" x14ac:dyDescent="0.25">
      <c r="BQ465" s="11"/>
      <c r="BR465" s="11"/>
      <c r="BS465" s="11"/>
      <c r="BT465" s="11"/>
    </row>
    <row r="466" spans="69:72" x14ac:dyDescent="0.25">
      <c r="BQ466" s="11"/>
      <c r="BR466" s="11"/>
      <c r="BS466" s="11"/>
      <c r="BT466" s="11"/>
    </row>
    <row r="467" spans="69:72" x14ac:dyDescent="0.25">
      <c r="BQ467" s="11"/>
      <c r="BR467" s="11"/>
      <c r="BS467" s="11"/>
      <c r="BT467" s="11"/>
    </row>
    <row r="468" spans="69:72" x14ac:dyDescent="0.25">
      <c r="BQ468" s="11"/>
      <c r="BR468" s="11"/>
      <c r="BS468" s="11"/>
      <c r="BT468" s="11"/>
    </row>
    <row r="469" spans="69:72" x14ac:dyDescent="0.25">
      <c r="BQ469" s="11"/>
      <c r="BR469" s="11"/>
      <c r="BS469" s="11"/>
      <c r="BT469" s="11"/>
    </row>
    <row r="470" spans="69:72" x14ac:dyDescent="0.25">
      <c r="BQ470" s="11"/>
      <c r="BR470" s="11"/>
      <c r="BS470" s="11"/>
      <c r="BT470" s="11"/>
    </row>
    <row r="471" spans="69:72" x14ac:dyDescent="0.25">
      <c r="BQ471" s="11"/>
      <c r="BR471" s="11"/>
      <c r="BS471" s="11"/>
      <c r="BT471" s="11"/>
    </row>
    <row r="472" spans="69:72" x14ac:dyDescent="0.25">
      <c r="BQ472" s="11"/>
      <c r="BR472" s="11"/>
      <c r="BS472" s="11"/>
      <c r="BT472" s="11"/>
    </row>
    <row r="473" spans="69:72" x14ac:dyDescent="0.25">
      <c r="BQ473" s="11"/>
      <c r="BR473" s="11"/>
      <c r="BS473" s="11"/>
      <c r="BT473" s="11"/>
    </row>
    <row r="474" spans="69:72" x14ac:dyDescent="0.25">
      <c r="BQ474" s="11"/>
      <c r="BR474" s="11"/>
      <c r="BS474" s="11"/>
      <c r="BT474" s="11"/>
    </row>
    <row r="475" spans="69:72" x14ac:dyDescent="0.25">
      <c r="BQ475" s="11"/>
      <c r="BR475" s="11"/>
      <c r="BS475" s="11"/>
      <c r="BT475" s="11"/>
    </row>
    <row r="476" spans="69:72" x14ac:dyDescent="0.25">
      <c r="BQ476" s="11"/>
      <c r="BR476" s="11"/>
      <c r="BS476" s="11"/>
      <c r="BT476" s="11"/>
    </row>
    <row r="477" spans="69:72" x14ac:dyDescent="0.25">
      <c r="BQ477" s="11"/>
      <c r="BR477" s="11"/>
      <c r="BS477" s="11"/>
      <c r="BT477" s="11"/>
    </row>
    <row r="478" spans="69:72" x14ac:dyDescent="0.25">
      <c r="BQ478" s="11"/>
      <c r="BR478" s="11"/>
      <c r="BS478" s="11"/>
      <c r="BT478" s="11"/>
    </row>
    <row r="479" spans="69:72" x14ac:dyDescent="0.25">
      <c r="BQ479" s="11"/>
      <c r="BR479" s="11"/>
      <c r="BS479" s="11"/>
      <c r="BT479" s="11"/>
    </row>
    <row r="480" spans="69:72" x14ac:dyDescent="0.25">
      <c r="BQ480" s="11"/>
      <c r="BR480" s="11"/>
      <c r="BS480" s="11"/>
      <c r="BT480" s="11"/>
    </row>
    <row r="481" spans="69:72" x14ac:dyDescent="0.25">
      <c r="BQ481" s="11"/>
      <c r="BR481" s="11"/>
      <c r="BS481" s="11"/>
      <c r="BT481" s="11"/>
    </row>
    <row r="482" spans="69:72" x14ac:dyDescent="0.25">
      <c r="BQ482" s="11"/>
      <c r="BR482" s="11"/>
      <c r="BS482" s="11"/>
      <c r="BT482" s="11"/>
    </row>
    <row r="483" spans="69:72" x14ac:dyDescent="0.25">
      <c r="BQ483" s="11"/>
      <c r="BR483" s="11"/>
      <c r="BS483" s="11"/>
      <c r="BT483" s="11"/>
    </row>
    <row r="484" spans="69:72" x14ac:dyDescent="0.25">
      <c r="BQ484" s="11"/>
      <c r="BR484" s="11"/>
      <c r="BS484" s="11"/>
      <c r="BT484" s="11"/>
    </row>
    <row r="485" spans="69:72" x14ac:dyDescent="0.25">
      <c r="BQ485" s="11"/>
      <c r="BR485" s="11"/>
      <c r="BS485" s="11"/>
      <c r="BT485" s="11"/>
    </row>
    <row r="486" spans="69:72" x14ac:dyDescent="0.25">
      <c r="BQ486" s="11"/>
      <c r="BR486" s="11"/>
      <c r="BS486" s="11"/>
      <c r="BT486" s="11"/>
    </row>
    <row r="487" spans="69:72" x14ac:dyDescent="0.25">
      <c r="BQ487" s="11"/>
      <c r="BR487" s="11"/>
      <c r="BS487" s="11"/>
      <c r="BT487" s="11"/>
    </row>
    <row r="488" spans="69:72" x14ac:dyDescent="0.25">
      <c r="BQ488" s="11"/>
      <c r="BR488" s="11"/>
      <c r="BS488" s="11"/>
      <c r="BT488" s="11"/>
    </row>
    <row r="489" spans="69:72" x14ac:dyDescent="0.25">
      <c r="BQ489" s="11"/>
      <c r="BR489" s="11"/>
      <c r="BS489" s="11"/>
      <c r="BT489" s="11"/>
    </row>
    <row r="490" spans="69:72" x14ac:dyDescent="0.25">
      <c r="BQ490" s="11"/>
      <c r="BR490" s="11"/>
      <c r="BS490" s="11"/>
      <c r="BT490" s="11"/>
    </row>
    <row r="491" spans="69:72" x14ac:dyDescent="0.25">
      <c r="BQ491" s="11"/>
      <c r="BR491" s="11"/>
      <c r="BS491" s="11"/>
      <c r="BT491" s="11"/>
    </row>
    <row r="492" spans="69:72" x14ac:dyDescent="0.25">
      <c r="BQ492" s="11"/>
      <c r="BR492" s="11"/>
      <c r="BS492" s="11"/>
      <c r="BT492" s="11"/>
    </row>
    <row r="493" spans="69:72" x14ac:dyDescent="0.25">
      <c r="BQ493" s="11"/>
      <c r="BR493" s="11"/>
      <c r="BS493" s="11"/>
      <c r="BT493" s="11"/>
    </row>
    <row r="494" spans="69:72" x14ac:dyDescent="0.25">
      <c r="BQ494" s="11"/>
      <c r="BR494" s="11"/>
      <c r="BS494" s="11"/>
      <c r="BT494" s="11"/>
    </row>
    <row r="495" spans="69:72" x14ac:dyDescent="0.25">
      <c r="BQ495" s="11"/>
      <c r="BR495" s="11"/>
      <c r="BS495" s="11"/>
      <c r="BT495" s="11"/>
    </row>
    <row r="496" spans="69:72" x14ac:dyDescent="0.25">
      <c r="BQ496" s="11"/>
      <c r="BR496" s="11"/>
      <c r="BS496" s="11"/>
      <c r="BT496" s="11"/>
    </row>
    <row r="497" spans="69:72" x14ac:dyDescent="0.25">
      <c r="BQ497" s="11"/>
      <c r="BR497" s="11"/>
      <c r="BS497" s="11"/>
      <c r="BT497" s="11"/>
    </row>
    <row r="498" spans="69:72" x14ac:dyDescent="0.25">
      <c r="BQ498" s="11"/>
      <c r="BR498" s="11"/>
      <c r="BS498" s="11"/>
      <c r="BT498" s="11"/>
    </row>
    <row r="499" spans="69:72" x14ac:dyDescent="0.25">
      <c r="BQ499" s="11"/>
      <c r="BR499" s="11"/>
      <c r="BS499" s="11"/>
      <c r="BT499" s="11"/>
    </row>
    <row r="500" spans="69:72" x14ac:dyDescent="0.25">
      <c r="BQ500" s="11"/>
      <c r="BR500" s="11"/>
      <c r="BS500" s="11"/>
      <c r="BT500" s="11"/>
    </row>
    <row r="501" spans="69:72" x14ac:dyDescent="0.25">
      <c r="BQ501" s="11"/>
      <c r="BR501" s="11"/>
      <c r="BS501" s="11"/>
      <c r="BT501" s="11"/>
    </row>
    <row r="502" spans="69:72" x14ac:dyDescent="0.25">
      <c r="BQ502" s="11"/>
      <c r="BR502" s="11"/>
      <c r="BS502" s="11"/>
      <c r="BT502" s="11"/>
    </row>
    <row r="503" spans="69:72" x14ac:dyDescent="0.25">
      <c r="BQ503" s="11"/>
      <c r="BR503" s="11"/>
      <c r="BS503" s="11"/>
      <c r="BT503" s="11"/>
    </row>
    <row r="504" spans="69:72" x14ac:dyDescent="0.25">
      <c r="BQ504" s="11"/>
      <c r="BR504" s="11"/>
      <c r="BS504" s="11"/>
      <c r="BT504" s="11"/>
    </row>
    <row r="505" spans="69:72" x14ac:dyDescent="0.25">
      <c r="BQ505" s="11"/>
      <c r="BR505" s="11"/>
      <c r="BS505" s="11"/>
      <c r="BT505" s="11"/>
    </row>
    <row r="506" spans="69:72" x14ac:dyDescent="0.25">
      <c r="BQ506" s="11"/>
      <c r="BR506" s="11"/>
      <c r="BS506" s="11"/>
      <c r="BT506" s="11"/>
    </row>
    <row r="507" spans="69:72" x14ac:dyDescent="0.25">
      <c r="BQ507" s="11"/>
      <c r="BR507" s="11"/>
      <c r="BS507" s="11"/>
      <c r="BT507" s="11"/>
    </row>
    <row r="508" spans="69:72" x14ac:dyDescent="0.25">
      <c r="BQ508" s="11"/>
      <c r="BR508" s="11"/>
      <c r="BS508" s="11"/>
      <c r="BT508" s="11"/>
    </row>
    <row r="509" spans="69:72" x14ac:dyDescent="0.25">
      <c r="BQ509" s="11"/>
      <c r="BR509" s="11"/>
      <c r="BS509" s="11"/>
      <c r="BT509" s="11"/>
    </row>
    <row r="510" spans="69:72" x14ac:dyDescent="0.25">
      <c r="BQ510" s="11"/>
      <c r="BR510" s="11"/>
      <c r="BS510" s="11"/>
      <c r="BT510" s="11"/>
    </row>
    <row r="511" spans="69:72" x14ac:dyDescent="0.25">
      <c r="BQ511" s="11"/>
      <c r="BR511" s="11"/>
      <c r="BS511" s="11"/>
      <c r="BT511" s="11"/>
    </row>
    <row r="512" spans="69:72" x14ac:dyDescent="0.25">
      <c r="BQ512" s="11"/>
      <c r="BR512" s="11"/>
      <c r="BS512" s="11"/>
      <c r="BT512" s="11"/>
    </row>
    <row r="513" spans="69:72" x14ac:dyDescent="0.25">
      <c r="BQ513" s="11"/>
      <c r="BR513" s="11"/>
      <c r="BS513" s="11"/>
      <c r="BT513" s="11"/>
    </row>
    <row r="514" spans="69:72" x14ac:dyDescent="0.25">
      <c r="BQ514" s="11"/>
      <c r="BR514" s="11"/>
      <c r="BS514" s="11"/>
      <c r="BT514" s="11"/>
    </row>
    <row r="515" spans="69:72" x14ac:dyDescent="0.25">
      <c r="BQ515" s="11"/>
      <c r="BR515" s="11"/>
      <c r="BS515" s="11"/>
      <c r="BT515" s="11"/>
    </row>
    <row r="516" spans="69:72" x14ac:dyDescent="0.25">
      <c r="BQ516" s="11"/>
      <c r="BR516" s="11"/>
      <c r="BS516" s="11"/>
      <c r="BT516" s="11"/>
    </row>
    <row r="517" spans="69:72" x14ac:dyDescent="0.25">
      <c r="BQ517" s="11"/>
      <c r="BR517" s="11"/>
      <c r="BS517" s="11"/>
      <c r="BT517" s="11"/>
    </row>
    <row r="518" spans="69:72" x14ac:dyDescent="0.25">
      <c r="BQ518" s="11"/>
      <c r="BR518" s="11"/>
      <c r="BS518" s="11"/>
      <c r="BT518" s="11"/>
    </row>
    <row r="519" spans="69:72" x14ac:dyDescent="0.25">
      <c r="BQ519" s="11"/>
      <c r="BR519" s="11"/>
      <c r="BS519" s="11"/>
      <c r="BT519" s="11"/>
    </row>
    <row r="520" spans="69:72" x14ac:dyDescent="0.25">
      <c r="BQ520" s="11"/>
      <c r="BR520" s="11"/>
      <c r="BS520" s="11"/>
      <c r="BT520" s="11"/>
    </row>
    <row r="521" spans="69:72" x14ac:dyDescent="0.25">
      <c r="BQ521" s="11"/>
      <c r="BR521" s="11"/>
      <c r="BS521" s="11"/>
      <c r="BT521" s="11"/>
    </row>
    <row r="522" spans="69:72" x14ac:dyDescent="0.25">
      <c r="BQ522" s="11"/>
      <c r="BR522" s="11"/>
      <c r="BS522" s="11"/>
      <c r="BT522" s="11"/>
    </row>
    <row r="523" spans="69:72" x14ac:dyDescent="0.25">
      <c r="BQ523" s="11"/>
      <c r="BR523" s="11"/>
      <c r="BS523" s="11"/>
      <c r="BT523" s="11"/>
    </row>
    <row r="524" spans="69:72" x14ac:dyDescent="0.25">
      <c r="BQ524" s="11"/>
      <c r="BR524" s="11"/>
      <c r="BS524" s="11"/>
      <c r="BT524" s="11"/>
    </row>
    <row r="525" spans="69:72" x14ac:dyDescent="0.25">
      <c r="BQ525" s="11"/>
      <c r="BR525" s="11"/>
      <c r="BS525" s="11"/>
      <c r="BT525" s="11"/>
    </row>
    <row r="526" spans="69:72" x14ac:dyDescent="0.25">
      <c r="BQ526" s="11"/>
      <c r="BR526" s="11"/>
      <c r="BS526" s="11"/>
      <c r="BT526" s="11"/>
    </row>
    <row r="527" spans="69:72" x14ac:dyDescent="0.25">
      <c r="BQ527" s="11"/>
      <c r="BR527" s="11"/>
      <c r="BS527" s="11"/>
      <c r="BT527" s="11"/>
    </row>
    <row r="528" spans="69:72" x14ac:dyDescent="0.25">
      <c r="BQ528" s="11"/>
      <c r="BR528" s="11"/>
      <c r="BS528" s="11"/>
      <c r="BT528" s="11"/>
    </row>
    <row r="529" spans="69:72" x14ac:dyDescent="0.25">
      <c r="BQ529" s="11"/>
      <c r="BR529" s="11"/>
      <c r="BS529" s="11"/>
      <c r="BT529" s="11"/>
    </row>
    <row r="530" spans="69:72" x14ac:dyDescent="0.25">
      <c r="BQ530" s="11"/>
      <c r="BR530" s="11"/>
      <c r="BS530" s="11"/>
      <c r="BT530" s="11"/>
    </row>
    <row r="531" spans="69:72" x14ac:dyDescent="0.25">
      <c r="BQ531" s="11"/>
      <c r="BR531" s="11"/>
      <c r="BS531" s="11"/>
      <c r="BT531" s="11"/>
    </row>
    <row r="532" spans="69:72" x14ac:dyDescent="0.25">
      <c r="BQ532" s="11"/>
      <c r="BR532" s="11"/>
      <c r="BS532" s="11"/>
      <c r="BT532" s="11"/>
    </row>
    <row r="533" spans="69:72" x14ac:dyDescent="0.25">
      <c r="BQ533" s="11"/>
      <c r="BR533" s="11"/>
      <c r="BS533" s="11"/>
      <c r="BT533" s="11"/>
    </row>
    <row r="534" spans="69:72" x14ac:dyDescent="0.25">
      <c r="BQ534" s="11"/>
      <c r="BR534" s="11"/>
      <c r="BS534" s="11"/>
      <c r="BT534" s="11"/>
    </row>
    <row r="535" spans="69:72" x14ac:dyDescent="0.25">
      <c r="BQ535" s="11"/>
      <c r="BR535" s="11"/>
      <c r="BS535" s="11"/>
      <c r="BT535" s="11"/>
    </row>
    <row r="536" spans="69:72" x14ac:dyDescent="0.25">
      <c r="BQ536" s="11"/>
      <c r="BR536" s="11"/>
      <c r="BS536" s="11"/>
      <c r="BT536" s="11"/>
    </row>
    <row r="537" spans="69:72" x14ac:dyDescent="0.25">
      <c r="BQ537" s="11"/>
      <c r="BR537" s="11"/>
      <c r="BS537" s="11"/>
      <c r="BT537" s="11"/>
    </row>
    <row r="538" spans="69:72" x14ac:dyDescent="0.25">
      <c r="BQ538" s="11"/>
      <c r="BR538" s="11"/>
      <c r="BS538" s="11"/>
      <c r="BT538" s="11"/>
    </row>
    <row r="539" spans="69:72" x14ac:dyDescent="0.25">
      <c r="BQ539" s="11"/>
      <c r="BR539" s="11"/>
      <c r="BS539" s="11"/>
      <c r="BT539" s="11"/>
    </row>
    <row r="540" spans="69:72" x14ac:dyDescent="0.25">
      <c r="BQ540" s="11"/>
      <c r="BR540" s="11"/>
      <c r="BS540" s="11"/>
      <c r="BT540" s="11"/>
    </row>
    <row r="541" spans="69:72" x14ac:dyDescent="0.25">
      <c r="BQ541" s="11"/>
      <c r="BR541" s="11"/>
      <c r="BS541" s="11"/>
      <c r="BT541" s="11"/>
    </row>
    <row r="542" spans="69:72" x14ac:dyDescent="0.25">
      <c r="BQ542" s="11"/>
      <c r="BR542" s="11"/>
      <c r="BS542" s="11"/>
      <c r="BT542" s="11"/>
    </row>
    <row r="543" spans="69:72" x14ac:dyDescent="0.25">
      <c r="BQ543" s="11"/>
      <c r="BR543" s="11"/>
      <c r="BS543" s="11"/>
      <c r="BT543" s="11"/>
    </row>
    <row r="544" spans="69:72" x14ac:dyDescent="0.25">
      <c r="BQ544" s="11"/>
      <c r="BR544" s="11"/>
      <c r="BS544" s="11"/>
      <c r="BT544" s="11"/>
    </row>
    <row r="545" spans="69:72" x14ac:dyDescent="0.25">
      <c r="BQ545" s="11"/>
      <c r="BR545" s="11"/>
      <c r="BS545" s="11"/>
      <c r="BT545" s="11"/>
    </row>
    <row r="546" spans="69:72" x14ac:dyDescent="0.25">
      <c r="BQ546" s="11"/>
      <c r="BR546" s="11"/>
      <c r="BS546" s="11"/>
      <c r="BT546" s="11"/>
    </row>
    <row r="547" spans="69:72" x14ac:dyDescent="0.25">
      <c r="BQ547" s="11"/>
      <c r="BR547" s="11"/>
      <c r="BS547" s="11"/>
      <c r="BT547" s="11"/>
    </row>
    <row r="548" spans="69:72" x14ac:dyDescent="0.25">
      <c r="BQ548" s="11"/>
      <c r="BR548" s="11"/>
      <c r="BS548" s="11"/>
      <c r="BT548" s="11"/>
    </row>
    <row r="549" spans="69:72" x14ac:dyDescent="0.25">
      <c r="BQ549" s="11"/>
      <c r="BR549" s="11"/>
      <c r="BS549" s="11"/>
      <c r="BT549" s="11"/>
    </row>
    <row r="550" spans="69:72" x14ac:dyDescent="0.25">
      <c r="BQ550" s="11"/>
      <c r="BR550" s="11"/>
      <c r="BS550" s="11"/>
      <c r="BT550" s="11"/>
    </row>
    <row r="551" spans="69:72" x14ac:dyDescent="0.25">
      <c r="BQ551" s="11"/>
      <c r="BR551" s="11"/>
      <c r="BS551" s="11"/>
      <c r="BT551" s="11"/>
    </row>
    <row r="552" spans="69:72" x14ac:dyDescent="0.25">
      <c r="BQ552" s="11"/>
      <c r="BR552" s="11"/>
      <c r="BS552" s="11"/>
      <c r="BT552" s="11"/>
    </row>
    <row r="553" spans="69:72" x14ac:dyDescent="0.25">
      <c r="BQ553" s="11"/>
      <c r="BR553" s="11"/>
      <c r="BS553" s="11"/>
      <c r="BT553" s="11"/>
    </row>
    <row r="554" spans="69:72" x14ac:dyDescent="0.25">
      <c r="BQ554" s="11"/>
      <c r="BR554" s="11"/>
      <c r="BS554" s="11"/>
      <c r="BT554" s="11"/>
    </row>
    <row r="555" spans="69:72" x14ac:dyDescent="0.25">
      <c r="BQ555" s="11"/>
      <c r="BR555" s="11"/>
      <c r="BS555" s="11"/>
      <c r="BT555" s="11"/>
    </row>
    <row r="556" spans="69:72" x14ac:dyDescent="0.25">
      <c r="BQ556" s="11"/>
      <c r="BR556" s="11"/>
      <c r="BS556" s="11"/>
      <c r="BT556" s="11"/>
    </row>
    <row r="557" spans="69:72" x14ac:dyDescent="0.25">
      <c r="BQ557" s="11"/>
      <c r="BR557" s="11"/>
      <c r="BS557" s="11"/>
      <c r="BT557" s="11"/>
    </row>
    <row r="558" spans="69:72" x14ac:dyDescent="0.25">
      <c r="BQ558" s="11"/>
      <c r="BR558" s="11"/>
      <c r="BS558" s="11"/>
      <c r="BT558" s="11"/>
    </row>
    <row r="559" spans="69:72" x14ac:dyDescent="0.25">
      <c r="BQ559" s="11"/>
      <c r="BR559" s="11"/>
      <c r="BS559" s="11"/>
      <c r="BT559" s="11"/>
    </row>
    <row r="560" spans="69:72" x14ac:dyDescent="0.25">
      <c r="BQ560" s="11"/>
      <c r="BR560" s="11"/>
      <c r="BS560" s="11"/>
      <c r="BT560" s="11"/>
    </row>
    <row r="561" spans="69:72" x14ac:dyDescent="0.25">
      <c r="BQ561" s="11"/>
      <c r="BR561" s="11"/>
      <c r="BS561" s="11"/>
      <c r="BT561" s="11"/>
    </row>
    <row r="562" spans="69:72" x14ac:dyDescent="0.25">
      <c r="BQ562" s="11"/>
      <c r="BR562" s="11"/>
      <c r="BS562" s="11"/>
      <c r="BT562" s="11"/>
    </row>
    <row r="563" spans="69:72" x14ac:dyDescent="0.25">
      <c r="BQ563" s="11"/>
      <c r="BR563" s="11"/>
      <c r="BS563" s="11"/>
      <c r="BT563" s="11"/>
    </row>
    <row r="564" spans="69:72" x14ac:dyDescent="0.25">
      <c r="BQ564" s="11"/>
      <c r="BR564" s="11"/>
      <c r="BS564" s="11"/>
      <c r="BT564" s="11"/>
    </row>
    <row r="565" spans="69:72" x14ac:dyDescent="0.25">
      <c r="BQ565" s="11"/>
      <c r="BR565" s="11"/>
      <c r="BS565" s="11"/>
      <c r="BT565" s="11"/>
    </row>
    <row r="566" spans="69:72" x14ac:dyDescent="0.25">
      <c r="BQ566" s="11"/>
      <c r="BR566" s="11"/>
      <c r="BS566" s="11"/>
      <c r="BT566" s="11"/>
    </row>
    <row r="567" spans="69:72" x14ac:dyDescent="0.25">
      <c r="BQ567" s="11"/>
      <c r="BR567" s="11"/>
      <c r="BS567" s="11"/>
      <c r="BT567" s="11"/>
    </row>
    <row r="568" spans="69:72" x14ac:dyDescent="0.25">
      <c r="BQ568" s="11"/>
      <c r="BR568" s="11"/>
      <c r="BS568" s="11"/>
      <c r="BT568" s="11"/>
    </row>
    <row r="569" spans="69:72" x14ac:dyDescent="0.25">
      <c r="BQ569" s="11"/>
      <c r="BR569" s="11"/>
      <c r="BS569" s="11"/>
      <c r="BT569" s="11"/>
    </row>
    <row r="570" spans="69:72" x14ac:dyDescent="0.25">
      <c r="BQ570" s="11"/>
      <c r="BR570" s="11"/>
      <c r="BS570" s="11"/>
      <c r="BT570" s="11"/>
    </row>
    <row r="571" spans="69:72" x14ac:dyDescent="0.25">
      <c r="BQ571" s="11"/>
      <c r="BR571" s="11"/>
      <c r="BS571" s="11"/>
      <c r="BT571" s="11"/>
    </row>
    <row r="572" spans="69:72" x14ac:dyDescent="0.25">
      <c r="BQ572" s="11"/>
      <c r="BR572" s="11"/>
      <c r="BS572" s="11"/>
      <c r="BT572" s="11"/>
    </row>
    <row r="573" spans="69:72" x14ac:dyDescent="0.25">
      <c r="BQ573" s="11"/>
      <c r="BR573" s="11"/>
      <c r="BS573" s="11"/>
      <c r="BT573" s="11"/>
    </row>
    <row r="574" spans="69:72" x14ac:dyDescent="0.25">
      <c r="BQ574" s="11"/>
      <c r="BR574" s="11"/>
      <c r="BS574" s="11"/>
      <c r="BT574" s="11"/>
    </row>
    <row r="575" spans="69:72" x14ac:dyDescent="0.25">
      <c r="BQ575" s="11"/>
      <c r="BR575" s="11"/>
      <c r="BS575" s="11"/>
      <c r="BT575" s="11"/>
    </row>
    <row r="576" spans="69:72" x14ac:dyDescent="0.25">
      <c r="BQ576" s="11"/>
      <c r="BR576" s="11"/>
      <c r="BS576" s="11"/>
      <c r="BT576" s="11"/>
    </row>
    <row r="577" spans="69:72" x14ac:dyDescent="0.25">
      <c r="BQ577" s="11"/>
      <c r="BR577" s="11"/>
      <c r="BS577" s="11"/>
      <c r="BT577" s="11"/>
    </row>
    <row r="578" spans="69:72" x14ac:dyDescent="0.25">
      <c r="BQ578" s="11"/>
      <c r="BR578" s="11"/>
      <c r="BS578" s="11"/>
      <c r="BT578" s="11"/>
    </row>
    <row r="579" spans="69:72" x14ac:dyDescent="0.25">
      <c r="BQ579" s="11"/>
      <c r="BR579" s="11"/>
      <c r="BS579" s="11"/>
      <c r="BT579" s="11"/>
    </row>
    <row r="580" spans="69:72" x14ac:dyDescent="0.25">
      <c r="BQ580" s="11"/>
      <c r="BR580" s="11"/>
      <c r="BS580" s="11"/>
      <c r="BT580" s="11"/>
    </row>
    <row r="581" spans="69:72" x14ac:dyDescent="0.25">
      <c r="BQ581" s="11"/>
      <c r="BR581" s="11"/>
      <c r="BS581" s="11"/>
      <c r="BT581" s="11"/>
    </row>
    <row r="582" spans="69:72" x14ac:dyDescent="0.25">
      <c r="BQ582" s="11"/>
      <c r="BR582" s="11"/>
      <c r="BS582" s="11"/>
      <c r="BT582" s="11"/>
    </row>
    <row r="583" spans="69:72" x14ac:dyDescent="0.25">
      <c r="BQ583" s="11"/>
      <c r="BR583" s="11"/>
      <c r="BS583" s="11"/>
      <c r="BT583" s="11"/>
    </row>
    <row r="584" spans="69:72" x14ac:dyDescent="0.25">
      <c r="BQ584" s="11"/>
      <c r="BR584" s="11"/>
      <c r="BS584" s="11"/>
      <c r="BT584" s="11"/>
    </row>
    <row r="585" spans="69:72" x14ac:dyDescent="0.25">
      <c r="BQ585" s="11"/>
      <c r="BR585" s="11"/>
      <c r="BS585" s="11"/>
      <c r="BT585" s="11"/>
    </row>
    <row r="586" spans="69:72" x14ac:dyDescent="0.25">
      <c r="BQ586" s="11"/>
      <c r="BR586" s="11"/>
      <c r="BS586" s="11"/>
      <c r="BT586" s="11"/>
    </row>
    <row r="587" spans="69:72" x14ac:dyDescent="0.25">
      <c r="BQ587" s="11"/>
      <c r="BR587" s="11"/>
      <c r="BS587" s="11"/>
      <c r="BT587" s="11"/>
    </row>
    <row r="588" spans="69:72" x14ac:dyDescent="0.25">
      <c r="BQ588" s="11"/>
      <c r="BR588" s="11"/>
      <c r="BS588" s="11"/>
      <c r="BT588" s="11"/>
    </row>
    <row r="589" spans="69:72" x14ac:dyDescent="0.25">
      <c r="BQ589" s="11"/>
      <c r="BR589" s="11"/>
      <c r="BS589" s="11"/>
      <c r="BT589" s="11"/>
    </row>
    <row r="590" spans="69:72" x14ac:dyDescent="0.25">
      <c r="BQ590" s="11"/>
      <c r="BR590" s="11"/>
      <c r="BS590" s="11"/>
      <c r="BT590" s="11"/>
    </row>
    <row r="591" spans="69:72" x14ac:dyDescent="0.25">
      <c r="BQ591" s="11"/>
      <c r="BR591" s="11"/>
      <c r="BS591" s="11"/>
      <c r="BT591" s="11"/>
    </row>
    <row r="592" spans="69:72" x14ac:dyDescent="0.25">
      <c r="BQ592" s="11"/>
      <c r="BR592" s="11"/>
      <c r="BS592" s="11"/>
      <c r="BT592" s="11"/>
    </row>
    <row r="593" spans="69:72" x14ac:dyDescent="0.25">
      <c r="BQ593" s="11"/>
      <c r="BR593" s="11"/>
      <c r="BS593" s="11"/>
      <c r="BT593" s="11"/>
    </row>
    <row r="594" spans="69:72" x14ac:dyDescent="0.25">
      <c r="BQ594" s="11"/>
      <c r="BR594" s="11"/>
      <c r="BS594" s="11"/>
      <c r="BT594" s="11"/>
    </row>
    <row r="595" spans="69:72" x14ac:dyDescent="0.25">
      <c r="BQ595" s="11"/>
      <c r="BR595" s="11"/>
      <c r="BS595" s="11"/>
      <c r="BT595" s="11"/>
    </row>
    <row r="596" spans="69:72" x14ac:dyDescent="0.25">
      <c r="BQ596" s="11"/>
      <c r="BR596" s="11"/>
      <c r="BS596" s="11"/>
      <c r="BT596" s="11"/>
    </row>
    <row r="597" spans="69:72" x14ac:dyDescent="0.25">
      <c r="BQ597" s="11"/>
      <c r="BR597" s="11"/>
      <c r="BS597" s="11"/>
      <c r="BT597" s="11"/>
    </row>
    <row r="598" spans="69:72" x14ac:dyDescent="0.25">
      <c r="BQ598" s="11"/>
      <c r="BR598" s="11"/>
      <c r="BS598" s="11"/>
      <c r="BT598" s="11"/>
    </row>
    <row r="599" spans="69:72" x14ac:dyDescent="0.25">
      <c r="BQ599" s="11"/>
      <c r="BR599" s="11"/>
      <c r="BS599" s="11"/>
      <c r="BT599" s="11"/>
    </row>
    <row r="600" spans="69:72" x14ac:dyDescent="0.25">
      <c r="BQ600" s="11"/>
      <c r="BR600" s="11"/>
      <c r="BS600" s="11"/>
      <c r="BT600" s="11"/>
    </row>
    <row r="601" spans="69:72" x14ac:dyDescent="0.25">
      <c r="BQ601" s="11"/>
      <c r="BR601" s="11"/>
      <c r="BS601" s="11"/>
      <c r="BT601" s="11"/>
    </row>
    <row r="602" spans="69:72" x14ac:dyDescent="0.25">
      <c r="BQ602" s="11"/>
      <c r="BR602" s="11"/>
      <c r="BS602" s="11"/>
      <c r="BT602" s="11"/>
    </row>
    <row r="603" spans="69:72" x14ac:dyDescent="0.25">
      <c r="BQ603" s="11"/>
      <c r="BR603" s="11"/>
      <c r="BS603" s="11"/>
      <c r="BT603" s="11"/>
    </row>
    <row r="604" spans="69:72" x14ac:dyDescent="0.25">
      <c r="BQ604" s="11"/>
      <c r="BR604" s="11"/>
      <c r="BS604" s="11"/>
      <c r="BT604" s="11"/>
    </row>
    <row r="605" spans="69:72" x14ac:dyDescent="0.25">
      <c r="BQ605" s="11"/>
      <c r="BR605" s="11"/>
      <c r="BS605" s="11"/>
      <c r="BT605" s="11"/>
    </row>
    <row r="606" spans="69:72" x14ac:dyDescent="0.25">
      <c r="BQ606" s="11"/>
      <c r="BR606" s="11"/>
      <c r="BS606" s="11"/>
      <c r="BT606" s="11"/>
    </row>
    <row r="607" spans="69:72" x14ac:dyDescent="0.25">
      <c r="BQ607" s="11"/>
      <c r="BR607" s="11"/>
      <c r="BS607" s="11"/>
      <c r="BT607" s="11"/>
    </row>
    <row r="608" spans="69:72" x14ac:dyDescent="0.25">
      <c r="BQ608" s="11"/>
      <c r="BR608" s="11"/>
      <c r="BS608" s="11"/>
      <c r="BT608" s="11"/>
    </row>
    <row r="609" spans="69:72" x14ac:dyDescent="0.25">
      <c r="BQ609" s="11"/>
      <c r="BR609" s="11"/>
      <c r="BS609" s="11"/>
      <c r="BT609" s="11"/>
    </row>
    <row r="610" spans="69:72" x14ac:dyDescent="0.25">
      <c r="BQ610" s="11"/>
      <c r="BR610" s="11"/>
      <c r="BS610" s="11"/>
      <c r="BT610" s="11"/>
    </row>
    <row r="611" spans="69:72" x14ac:dyDescent="0.25">
      <c r="BQ611" s="11"/>
      <c r="BR611" s="11"/>
      <c r="BS611" s="11"/>
      <c r="BT611" s="11"/>
    </row>
    <row r="612" spans="69:72" x14ac:dyDescent="0.25">
      <c r="BQ612" s="11"/>
      <c r="BR612" s="11"/>
      <c r="BS612" s="11"/>
      <c r="BT612" s="11"/>
    </row>
    <row r="613" spans="69:72" x14ac:dyDescent="0.25">
      <c r="BQ613" s="11"/>
      <c r="BR613" s="11"/>
      <c r="BS613" s="11"/>
      <c r="BT613" s="11"/>
    </row>
    <row r="614" spans="69:72" x14ac:dyDescent="0.25">
      <c r="BQ614" s="11"/>
      <c r="BR614" s="11"/>
      <c r="BS614" s="11"/>
      <c r="BT614" s="11"/>
    </row>
    <row r="615" spans="69:72" x14ac:dyDescent="0.25">
      <c r="BQ615" s="11"/>
      <c r="BR615" s="11"/>
      <c r="BS615" s="11"/>
      <c r="BT615" s="11"/>
    </row>
    <row r="616" spans="69:72" x14ac:dyDescent="0.25">
      <c r="BQ616" s="11"/>
      <c r="BR616" s="11"/>
      <c r="BS616" s="11"/>
      <c r="BT616" s="11"/>
    </row>
    <row r="617" spans="69:72" x14ac:dyDescent="0.25">
      <c r="BQ617" s="11"/>
      <c r="BR617" s="11"/>
      <c r="BS617" s="11"/>
      <c r="BT617" s="11"/>
    </row>
    <row r="618" spans="69:72" x14ac:dyDescent="0.25">
      <c r="BQ618" s="11"/>
      <c r="BR618" s="11"/>
      <c r="BS618" s="11"/>
      <c r="BT618" s="11"/>
    </row>
    <row r="619" spans="69:72" x14ac:dyDescent="0.25">
      <c r="BQ619" s="11"/>
      <c r="BR619" s="11"/>
      <c r="BS619" s="11"/>
      <c r="BT619" s="11"/>
    </row>
    <row r="620" spans="69:72" x14ac:dyDescent="0.25">
      <c r="BQ620" s="11"/>
      <c r="BR620" s="11"/>
      <c r="BS620" s="11"/>
      <c r="BT620" s="11"/>
    </row>
    <row r="621" spans="69:72" x14ac:dyDescent="0.25">
      <c r="BQ621" s="11"/>
      <c r="BR621" s="11"/>
      <c r="BS621" s="11"/>
      <c r="BT621" s="11"/>
    </row>
    <row r="622" spans="69:72" x14ac:dyDescent="0.25">
      <c r="BQ622" s="11"/>
      <c r="BR622" s="11"/>
      <c r="BS622" s="11"/>
      <c r="BT622" s="11"/>
    </row>
    <row r="623" spans="69:72" x14ac:dyDescent="0.25">
      <c r="BQ623" s="11"/>
      <c r="BR623" s="11"/>
      <c r="BS623" s="11"/>
      <c r="BT623" s="11"/>
    </row>
    <row r="624" spans="69:72" x14ac:dyDescent="0.25">
      <c r="BQ624" s="11"/>
      <c r="BR624" s="11"/>
      <c r="BS624" s="11"/>
      <c r="BT624" s="11"/>
    </row>
    <row r="625" spans="69:72" x14ac:dyDescent="0.25">
      <c r="BQ625" s="11"/>
      <c r="BR625" s="11"/>
      <c r="BS625" s="11"/>
      <c r="BT625" s="11"/>
    </row>
    <row r="626" spans="69:72" x14ac:dyDescent="0.25">
      <c r="BQ626" s="11"/>
      <c r="BR626" s="11"/>
      <c r="BS626" s="11"/>
      <c r="BT626" s="11"/>
    </row>
    <row r="627" spans="69:72" x14ac:dyDescent="0.25">
      <c r="BQ627" s="11"/>
      <c r="BR627" s="11"/>
      <c r="BS627" s="11"/>
      <c r="BT627" s="11"/>
    </row>
    <row r="628" spans="69:72" x14ac:dyDescent="0.25">
      <c r="BQ628" s="11"/>
      <c r="BR628" s="11"/>
      <c r="BS628" s="11"/>
      <c r="BT628" s="11"/>
    </row>
    <row r="629" spans="69:72" x14ac:dyDescent="0.25">
      <c r="BQ629" s="11"/>
      <c r="BR629" s="11"/>
      <c r="BS629" s="11"/>
      <c r="BT629" s="11"/>
    </row>
    <row r="630" spans="69:72" x14ac:dyDescent="0.25">
      <c r="BQ630" s="11"/>
      <c r="BR630" s="11"/>
      <c r="BS630" s="11"/>
      <c r="BT630" s="11"/>
    </row>
    <row r="631" spans="69:72" x14ac:dyDescent="0.25">
      <c r="BQ631" s="11"/>
      <c r="BR631" s="11"/>
      <c r="BS631" s="11"/>
      <c r="BT631" s="11"/>
    </row>
    <row r="632" spans="69:72" x14ac:dyDescent="0.25">
      <c r="BQ632" s="11"/>
      <c r="BR632" s="11"/>
      <c r="BS632" s="11"/>
      <c r="BT632" s="11"/>
    </row>
    <row r="633" spans="69:72" x14ac:dyDescent="0.25">
      <c r="BQ633" s="11"/>
      <c r="BR633" s="11"/>
      <c r="BS633" s="11"/>
      <c r="BT633" s="11"/>
    </row>
    <row r="634" spans="69:72" x14ac:dyDescent="0.25">
      <c r="BQ634" s="11"/>
      <c r="BR634" s="11"/>
      <c r="BS634" s="11"/>
      <c r="BT634" s="11"/>
    </row>
    <row r="635" spans="69:72" x14ac:dyDescent="0.25">
      <c r="BQ635" s="11"/>
      <c r="BR635" s="11"/>
      <c r="BS635" s="11"/>
      <c r="BT635" s="11"/>
    </row>
    <row r="636" spans="69:72" x14ac:dyDescent="0.25">
      <c r="BQ636" s="11"/>
      <c r="BR636" s="11"/>
      <c r="BS636" s="11"/>
      <c r="BT636" s="11"/>
    </row>
    <row r="637" spans="69:72" x14ac:dyDescent="0.25">
      <c r="BQ637" s="11"/>
      <c r="BR637" s="11"/>
      <c r="BS637" s="11"/>
      <c r="BT637" s="11"/>
    </row>
    <row r="638" spans="69:72" x14ac:dyDescent="0.25">
      <c r="BQ638" s="11"/>
      <c r="BR638" s="11"/>
      <c r="BS638" s="11"/>
      <c r="BT638" s="11"/>
    </row>
    <row r="639" spans="69:72" x14ac:dyDescent="0.25">
      <c r="BQ639" s="11"/>
      <c r="BR639" s="11"/>
      <c r="BS639" s="11"/>
      <c r="BT639" s="11"/>
    </row>
    <row r="640" spans="69:72" x14ac:dyDescent="0.25">
      <c r="BQ640" s="11"/>
      <c r="BR640" s="11"/>
      <c r="BS640" s="11"/>
      <c r="BT640" s="11"/>
    </row>
    <row r="641" spans="69:72" x14ac:dyDescent="0.25">
      <c r="BQ641" s="11"/>
      <c r="BR641" s="11"/>
      <c r="BS641" s="11"/>
      <c r="BT641" s="11"/>
    </row>
    <row r="642" spans="69:72" x14ac:dyDescent="0.25">
      <c r="BQ642" s="11"/>
      <c r="BR642" s="11"/>
      <c r="BS642" s="11"/>
      <c r="BT642" s="11"/>
    </row>
    <row r="643" spans="69:72" x14ac:dyDescent="0.25">
      <c r="BQ643" s="11"/>
      <c r="BR643" s="11"/>
      <c r="BS643" s="11"/>
      <c r="BT643" s="11"/>
    </row>
    <row r="644" spans="69:72" x14ac:dyDescent="0.25">
      <c r="BQ644" s="11"/>
      <c r="BR644" s="11"/>
      <c r="BS644" s="11"/>
      <c r="BT644" s="11"/>
    </row>
    <row r="645" spans="69:72" x14ac:dyDescent="0.25">
      <c r="BQ645" s="11"/>
      <c r="BR645" s="11"/>
      <c r="BS645" s="11"/>
      <c r="BT645" s="11"/>
    </row>
    <row r="646" spans="69:72" x14ac:dyDescent="0.25">
      <c r="BQ646" s="11"/>
      <c r="BR646" s="11"/>
      <c r="BS646" s="11"/>
      <c r="BT646" s="11"/>
    </row>
    <row r="647" spans="69:72" x14ac:dyDescent="0.25">
      <c r="BQ647" s="11"/>
      <c r="BR647" s="11"/>
      <c r="BS647" s="11"/>
      <c r="BT647" s="11"/>
    </row>
    <row r="648" spans="69:72" x14ac:dyDescent="0.25">
      <c r="BQ648" s="11"/>
      <c r="BR648" s="11"/>
      <c r="BS648" s="11"/>
      <c r="BT648" s="11"/>
    </row>
    <row r="649" spans="69:72" x14ac:dyDescent="0.25">
      <c r="BQ649" s="11"/>
      <c r="BR649" s="11"/>
      <c r="BS649" s="11"/>
      <c r="BT649" s="11"/>
    </row>
    <row r="650" spans="69:72" x14ac:dyDescent="0.25">
      <c r="BQ650" s="11"/>
      <c r="BR650" s="11"/>
      <c r="BS650" s="11"/>
      <c r="BT650" s="11"/>
    </row>
    <row r="651" spans="69:72" x14ac:dyDescent="0.25">
      <c r="BQ651" s="11"/>
      <c r="BR651" s="11"/>
      <c r="BS651" s="11"/>
      <c r="BT651" s="11"/>
    </row>
    <row r="652" spans="69:72" x14ac:dyDescent="0.25">
      <c r="BQ652" s="11"/>
      <c r="BR652" s="11"/>
      <c r="BS652" s="11"/>
      <c r="BT652" s="11"/>
    </row>
    <row r="653" spans="69:72" x14ac:dyDescent="0.25">
      <c r="BQ653" s="11"/>
      <c r="BR653" s="11"/>
      <c r="BS653" s="11"/>
      <c r="BT653" s="11"/>
    </row>
    <row r="654" spans="69:72" x14ac:dyDescent="0.25">
      <c r="BQ654" s="11"/>
      <c r="BR654" s="11"/>
      <c r="BS654" s="11"/>
      <c r="BT654" s="11"/>
    </row>
    <row r="655" spans="69:72" x14ac:dyDescent="0.25">
      <c r="BQ655" s="11"/>
      <c r="BR655" s="11"/>
      <c r="BS655" s="11"/>
      <c r="BT655" s="11"/>
    </row>
    <row r="656" spans="69:72" x14ac:dyDescent="0.25">
      <c r="BQ656" s="11"/>
      <c r="BR656" s="11"/>
      <c r="BS656" s="11"/>
      <c r="BT656" s="11"/>
    </row>
    <row r="657" spans="69:72" x14ac:dyDescent="0.25">
      <c r="BQ657" s="11"/>
      <c r="BR657" s="11"/>
      <c r="BS657" s="11"/>
      <c r="BT657" s="11"/>
    </row>
    <row r="658" spans="69:72" x14ac:dyDescent="0.25">
      <c r="BQ658" s="11"/>
      <c r="BR658" s="11"/>
      <c r="BS658" s="11"/>
      <c r="BT658" s="11"/>
    </row>
    <row r="659" spans="69:72" x14ac:dyDescent="0.25">
      <c r="BQ659" s="11"/>
      <c r="BR659" s="11"/>
      <c r="BS659" s="11"/>
      <c r="BT659" s="11"/>
    </row>
    <row r="660" spans="69:72" x14ac:dyDescent="0.25">
      <c r="BQ660" s="11"/>
      <c r="BR660" s="11"/>
      <c r="BS660" s="11"/>
      <c r="BT660" s="11"/>
    </row>
    <row r="661" spans="69:72" x14ac:dyDescent="0.25">
      <c r="BQ661" s="11"/>
      <c r="BR661" s="11"/>
      <c r="BS661" s="11"/>
      <c r="BT661" s="11"/>
    </row>
    <row r="662" spans="69:72" x14ac:dyDescent="0.25">
      <c r="BQ662" s="11"/>
      <c r="BR662" s="11"/>
      <c r="BS662" s="11"/>
      <c r="BT662" s="11"/>
    </row>
    <row r="663" spans="69:72" x14ac:dyDescent="0.25">
      <c r="BQ663" s="11"/>
      <c r="BR663" s="11"/>
      <c r="BS663" s="11"/>
      <c r="BT663" s="11"/>
    </row>
    <row r="664" spans="69:72" x14ac:dyDescent="0.25">
      <c r="BQ664" s="11"/>
      <c r="BR664" s="11"/>
      <c r="BS664" s="11"/>
      <c r="BT664" s="11"/>
    </row>
    <row r="665" spans="69:72" x14ac:dyDescent="0.25">
      <c r="BQ665" s="11"/>
      <c r="BR665" s="11"/>
      <c r="BS665" s="11"/>
      <c r="BT665" s="11"/>
    </row>
    <row r="666" spans="69:72" x14ac:dyDescent="0.25">
      <c r="BQ666" s="11"/>
      <c r="BR666" s="11"/>
      <c r="BS666" s="11"/>
      <c r="BT666" s="11"/>
    </row>
    <row r="667" spans="69:72" x14ac:dyDescent="0.25">
      <c r="BQ667" s="11"/>
      <c r="BR667" s="11"/>
      <c r="BS667" s="11"/>
      <c r="BT667" s="11"/>
    </row>
    <row r="668" spans="69:72" x14ac:dyDescent="0.25">
      <c r="BQ668" s="11"/>
      <c r="BR668" s="11"/>
      <c r="BS668" s="11"/>
      <c r="BT668" s="11"/>
    </row>
    <row r="669" spans="69:72" x14ac:dyDescent="0.25">
      <c r="BQ669" s="11"/>
      <c r="BR669" s="11"/>
      <c r="BS669" s="11"/>
      <c r="BT669" s="11"/>
    </row>
    <row r="670" spans="69:72" x14ac:dyDescent="0.25">
      <c r="BQ670" s="11"/>
      <c r="BR670" s="11"/>
      <c r="BS670" s="11"/>
      <c r="BT670" s="11"/>
    </row>
    <row r="671" spans="69:72" x14ac:dyDescent="0.25">
      <c r="BQ671" s="11"/>
      <c r="BR671" s="11"/>
      <c r="BS671" s="11"/>
      <c r="BT671" s="11"/>
    </row>
    <row r="672" spans="69:72" x14ac:dyDescent="0.25">
      <c r="BQ672" s="11"/>
      <c r="BR672" s="11"/>
      <c r="BS672" s="11"/>
      <c r="BT672" s="11"/>
    </row>
    <row r="673" spans="69:72" x14ac:dyDescent="0.25">
      <c r="BQ673" s="11"/>
      <c r="BR673" s="11"/>
      <c r="BS673" s="11"/>
      <c r="BT673" s="11"/>
    </row>
    <row r="674" spans="69:72" x14ac:dyDescent="0.25">
      <c r="BQ674" s="11"/>
      <c r="BR674" s="11"/>
      <c r="BS674" s="11"/>
      <c r="BT674" s="11"/>
    </row>
    <row r="675" spans="69:72" x14ac:dyDescent="0.25">
      <c r="BQ675" s="11"/>
      <c r="BR675" s="11"/>
      <c r="BS675" s="11"/>
      <c r="BT675" s="11"/>
    </row>
    <row r="676" spans="69:72" x14ac:dyDescent="0.25">
      <c r="BQ676" s="11"/>
      <c r="BR676" s="11"/>
      <c r="BS676" s="11"/>
      <c r="BT676" s="11"/>
    </row>
    <row r="677" spans="69:72" x14ac:dyDescent="0.25">
      <c r="BQ677" s="11"/>
      <c r="BR677" s="11"/>
      <c r="BS677" s="11"/>
      <c r="BT677" s="11"/>
    </row>
    <row r="678" spans="69:72" x14ac:dyDescent="0.25">
      <c r="BQ678" s="11"/>
      <c r="BR678" s="11"/>
      <c r="BS678" s="11"/>
      <c r="BT678" s="11"/>
    </row>
    <row r="679" spans="69:72" x14ac:dyDescent="0.25">
      <c r="BQ679" s="11"/>
      <c r="BR679" s="11"/>
      <c r="BS679" s="11"/>
      <c r="BT679" s="11"/>
    </row>
    <row r="680" spans="69:72" x14ac:dyDescent="0.25">
      <c r="BQ680" s="11"/>
      <c r="BR680" s="11"/>
      <c r="BS680" s="11"/>
      <c r="BT680" s="11"/>
    </row>
    <row r="681" spans="69:72" x14ac:dyDescent="0.25">
      <c r="BQ681" s="11"/>
      <c r="BR681" s="11"/>
      <c r="BS681" s="11"/>
      <c r="BT681" s="11"/>
    </row>
    <row r="682" spans="69:72" x14ac:dyDescent="0.25">
      <c r="BQ682" s="11"/>
      <c r="BR682" s="11"/>
      <c r="BS682" s="11"/>
      <c r="BT682" s="11"/>
    </row>
    <row r="683" spans="69:72" x14ac:dyDescent="0.25">
      <c r="BQ683" s="11"/>
      <c r="BR683" s="11"/>
      <c r="BS683" s="11"/>
      <c r="BT683" s="11"/>
    </row>
    <row r="684" spans="69:72" x14ac:dyDescent="0.25">
      <c r="BQ684" s="11"/>
      <c r="BR684" s="11"/>
      <c r="BS684" s="11"/>
      <c r="BT684" s="11"/>
    </row>
    <row r="685" spans="69:72" x14ac:dyDescent="0.25">
      <c r="BQ685" s="11"/>
      <c r="BR685" s="11"/>
      <c r="BS685" s="11"/>
      <c r="BT685" s="11"/>
    </row>
    <row r="686" spans="69:72" x14ac:dyDescent="0.25">
      <c r="BQ686" s="11"/>
      <c r="BR686" s="11"/>
      <c r="BS686" s="11"/>
      <c r="BT686" s="11"/>
    </row>
    <row r="687" spans="69:72" x14ac:dyDescent="0.25">
      <c r="BQ687" s="11"/>
      <c r="BR687" s="11"/>
      <c r="BS687" s="11"/>
      <c r="BT687" s="11"/>
    </row>
    <row r="688" spans="69:72" x14ac:dyDescent="0.25">
      <c r="BQ688" s="11"/>
      <c r="BR688" s="11"/>
      <c r="BS688" s="11"/>
      <c r="BT688" s="11"/>
    </row>
    <row r="689" spans="69:72" x14ac:dyDescent="0.25">
      <c r="BQ689" s="11"/>
      <c r="BR689" s="11"/>
      <c r="BS689" s="11"/>
      <c r="BT689" s="11"/>
    </row>
    <row r="690" spans="69:72" x14ac:dyDescent="0.25">
      <c r="BQ690" s="11"/>
      <c r="BR690" s="11"/>
      <c r="BS690" s="11"/>
      <c r="BT690" s="11"/>
    </row>
    <row r="691" spans="69:72" x14ac:dyDescent="0.25">
      <c r="BQ691" s="11"/>
      <c r="BR691" s="11"/>
      <c r="BS691" s="11"/>
      <c r="BT691" s="11"/>
    </row>
    <row r="692" spans="69:72" x14ac:dyDescent="0.25">
      <c r="BQ692" s="11"/>
      <c r="BR692" s="11"/>
      <c r="BS692" s="11"/>
      <c r="BT692" s="11"/>
    </row>
    <row r="693" spans="69:72" x14ac:dyDescent="0.25">
      <c r="BQ693" s="11"/>
      <c r="BR693" s="11"/>
      <c r="BS693" s="11"/>
      <c r="BT693" s="11"/>
    </row>
    <row r="694" spans="69:72" x14ac:dyDescent="0.25">
      <c r="BQ694" s="11"/>
      <c r="BR694" s="11"/>
      <c r="BS694" s="11"/>
      <c r="BT694" s="11"/>
    </row>
    <row r="695" spans="69:72" x14ac:dyDescent="0.25">
      <c r="BQ695" s="11"/>
      <c r="BR695" s="11"/>
      <c r="BS695" s="11"/>
      <c r="BT695" s="11"/>
    </row>
    <row r="696" spans="69:72" x14ac:dyDescent="0.25">
      <c r="BQ696" s="11"/>
      <c r="BR696" s="11"/>
      <c r="BS696" s="11"/>
      <c r="BT696" s="11"/>
    </row>
    <row r="697" spans="69:72" x14ac:dyDescent="0.25">
      <c r="BQ697" s="11"/>
      <c r="BR697" s="11"/>
      <c r="BS697" s="11"/>
      <c r="BT697" s="11"/>
    </row>
    <row r="698" spans="69:72" x14ac:dyDescent="0.25">
      <c r="BQ698" s="11"/>
      <c r="BR698" s="11"/>
      <c r="BS698" s="11"/>
      <c r="BT698" s="11"/>
    </row>
    <row r="699" spans="69:72" x14ac:dyDescent="0.25">
      <c r="BQ699" s="11"/>
      <c r="BR699" s="11"/>
      <c r="BS699" s="11"/>
      <c r="BT699" s="11"/>
    </row>
    <row r="700" spans="69:72" x14ac:dyDescent="0.25">
      <c r="BQ700" s="11"/>
      <c r="BR700" s="11"/>
      <c r="BS700" s="11"/>
      <c r="BT700" s="11"/>
    </row>
    <row r="701" spans="69:72" x14ac:dyDescent="0.25">
      <c r="BQ701" s="11"/>
      <c r="BR701" s="11"/>
      <c r="BS701" s="11"/>
      <c r="BT701" s="11"/>
    </row>
    <row r="702" spans="69:72" x14ac:dyDescent="0.25">
      <c r="BQ702" s="11"/>
      <c r="BR702" s="11"/>
      <c r="BS702" s="11"/>
      <c r="BT702" s="11"/>
    </row>
    <row r="703" spans="69:72" x14ac:dyDescent="0.25">
      <c r="BQ703" s="11"/>
      <c r="BR703" s="11"/>
      <c r="BS703" s="11"/>
      <c r="BT703" s="11"/>
    </row>
    <row r="704" spans="69:72" x14ac:dyDescent="0.25">
      <c r="BQ704" s="11"/>
      <c r="BR704" s="11"/>
      <c r="BS704" s="11"/>
      <c r="BT704" s="11"/>
    </row>
    <row r="705" spans="69:72" x14ac:dyDescent="0.25">
      <c r="BQ705" s="11"/>
      <c r="BR705" s="11"/>
      <c r="BS705" s="11"/>
      <c r="BT705" s="11"/>
    </row>
    <row r="706" spans="69:72" x14ac:dyDescent="0.25">
      <c r="BQ706" s="11"/>
      <c r="BR706" s="11"/>
      <c r="BS706" s="11"/>
      <c r="BT706" s="11"/>
    </row>
    <row r="707" spans="69:72" x14ac:dyDescent="0.25">
      <c r="BQ707" s="11"/>
      <c r="BR707" s="11"/>
      <c r="BS707" s="11"/>
      <c r="BT707" s="11"/>
    </row>
    <row r="708" spans="69:72" x14ac:dyDescent="0.25">
      <c r="BQ708" s="11"/>
      <c r="BR708" s="11"/>
      <c r="BS708" s="11"/>
      <c r="BT708" s="11"/>
    </row>
    <row r="709" spans="69:72" x14ac:dyDescent="0.25">
      <c r="BQ709" s="11"/>
      <c r="BR709" s="11"/>
      <c r="BS709" s="11"/>
      <c r="BT709" s="11"/>
    </row>
    <row r="710" spans="69:72" x14ac:dyDescent="0.25">
      <c r="BQ710" s="11"/>
      <c r="BR710" s="11"/>
      <c r="BS710" s="11"/>
      <c r="BT710" s="11"/>
    </row>
    <row r="711" spans="69:72" x14ac:dyDescent="0.25">
      <c r="BQ711" s="11"/>
      <c r="BR711" s="11"/>
      <c r="BS711" s="11"/>
      <c r="BT711" s="11"/>
    </row>
    <row r="712" spans="69:72" x14ac:dyDescent="0.25">
      <c r="BQ712" s="11"/>
      <c r="BR712" s="11"/>
      <c r="BS712" s="11"/>
      <c r="BT712" s="11"/>
    </row>
    <row r="713" spans="69:72" x14ac:dyDescent="0.25">
      <c r="BQ713" s="11"/>
      <c r="BR713" s="11"/>
      <c r="BS713" s="11"/>
      <c r="BT713" s="11"/>
    </row>
    <row r="714" spans="69:72" x14ac:dyDescent="0.25">
      <c r="BQ714" s="11"/>
      <c r="BR714" s="11"/>
      <c r="BS714" s="11"/>
      <c r="BT714" s="11"/>
    </row>
    <row r="715" spans="69:72" x14ac:dyDescent="0.25">
      <c r="BQ715" s="11"/>
      <c r="BR715" s="11"/>
      <c r="BS715" s="11"/>
      <c r="BT715" s="11"/>
    </row>
    <row r="716" spans="69:72" x14ac:dyDescent="0.25">
      <c r="BQ716" s="11"/>
      <c r="BR716" s="11"/>
      <c r="BS716" s="11"/>
      <c r="BT716" s="11"/>
    </row>
    <row r="717" spans="69:72" x14ac:dyDescent="0.25">
      <c r="BQ717" s="11"/>
      <c r="BR717" s="11"/>
      <c r="BS717" s="11"/>
      <c r="BT717" s="11"/>
    </row>
    <row r="718" spans="69:72" x14ac:dyDescent="0.25">
      <c r="BQ718" s="11"/>
      <c r="BR718" s="11"/>
      <c r="BS718" s="11"/>
      <c r="BT718" s="11"/>
    </row>
    <row r="719" spans="69:72" x14ac:dyDescent="0.25">
      <c r="BQ719" s="11"/>
      <c r="BR719" s="11"/>
      <c r="BS719" s="11"/>
      <c r="BT719" s="11"/>
    </row>
    <row r="720" spans="69:72" x14ac:dyDescent="0.25">
      <c r="BQ720" s="11"/>
      <c r="BR720" s="11"/>
      <c r="BS720" s="11"/>
      <c r="BT720" s="11"/>
    </row>
    <row r="721" spans="69:72" x14ac:dyDescent="0.25">
      <c r="BQ721" s="11"/>
      <c r="BR721" s="11"/>
      <c r="BS721" s="11"/>
      <c r="BT721" s="11"/>
    </row>
    <row r="722" spans="69:72" x14ac:dyDescent="0.25">
      <c r="BQ722" s="11"/>
      <c r="BR722" s="11"/>
      <c r="BS722" s="11"/>
      <c r="BT722" s="11"/>
    </row>
    <row r="723" spans="69:72" x14ac:dyDescent="0.25">
      <c r="BQ723" s="11"/>
      <c r="BR723" s="11"/>
      <c r="BS723" s="11"/>
      <c r="BT723" s="11"/>
    </row>
    <row r="724" spans="69:72" x14ac:dyDescent="0.25">
      <c r="BQ724" s="11"/>
      <c r="BR724" s="11"/>
      <c r="BS724" s="11"/>
      <c r="BT724" s="11"/>
    </row>
    <row r="725" spans="69:72" x14ac:dyDescent="0.25">
      <c r="BQ725" s="11"/>
      <c r="BR725" s="11"/>
      <c r="BS725" s="11"/>
      <c r="BT725" s="11"/>
    </row>
    <row r="726" spans="69:72" x14ac:dyDescent="0.25">
      <c r="BQ726" s="11"/>
      <c r="BR726" s="11"/>
      <c r="BS726" s="11"/>
      <c r="BT726" s="11"/>
    </row>
    <row r="727" spans="69:72" x14ac:dyDescent="0.25">
      <c r="BQ727" s="11"/>
      <c r="BR727" s="11"/>
      <c r="BS727" s="11"/>
      <c r="BT727" s="11"/>
    </row>
    <row r="728" spans="69:72" x14ac:dyDescent="0.25">
      <c r="BQ728" s="11"/>
      <c r="BR728" s="11"/>
      <c r="BS728" s="11"/>
      <c r="BT728" s="11"/>
    </row>
    <row r="729" spans="69:72" x14ac:dyDescent="0.25">
      <c r="BQ729" s="11"/>
      <c r="BR729" s="11"/>
      <c r="BS729" s="11"/>
      <c r="BT729" s="11"/>
    </row>
    <row r="730" spans="69:72" x14ac:dyDescent="0.25">
      <c r="BQ730" s="11"/>
      <c r="BR730" s="11"/>
      <c r="BS730" s="11"/>
      <c r="BT730" s="11"/>
    </row>
    <row r="731" spans="69:72" x14ac:dyDescent="0.25">
      <c r="BQ731" s="11"/>
      <c r="BR731" s="11"/>
      <c r="BS731" s="11"/>
      <c r="BT731" s="11"/>
    </row>
    <row r="732" spans="69:72" x14ac:dyDescent="0.25">
      <c r="BQ732" s="11"/>
      <c r="BR732" s="11"/>
      <c r="BS732" s="11"/>
      <c r="BT732" s="11"/>
    </row>
    <row r="733" spans="69:72" x14ac:dyDescent="0.25">
      <c r="BQ733" s="11"/>
      <c r="BR733" s="11"/>
      <c r="BS733" s="11"/>
      <c r="BT733" s="11"/>
    </row>
    <row r="734" spans="69:72" x14ac:dyDescent="0.25">
      <c r="BQ734" s="11"/>
      <c r="BR734" s="11"/>
      <c r="BS734" s="11"/>
      <c r="BT734" s="11"/>
    </row>
    <row r="735" spans="69:72" x14ac:dyDescent="0.25">
      <c r="BQ735" s="11"/>
      <c r="BR735" s="11"/>
      <c r="BS735" s="11"/>
      <c r="BT735" s="11"/>
    </row>
    <row r="736" spans="69:72" x14ac:dyDescent="0.25">
      <c r="BQ736" s="11"/>
      <c r="BR736" s="11"/>
      <c r="BS736" s="11"/>
      <c r="BT736" s="11"/>
    </row>
    <row r="737" spans="69:72" x14ac:dyDescent="0.25">
      <c r="BQ737" s="11"/>
      <c r="BR737" s="11"/>
      <c r="BS737" s="11"/>
      <c r="BT737" s="11"/>
    </row>
    <row r="738" spans="69:72" x14ac:dyDescent="0.25">
      <c r="BQ738" s="11"/>
      <c r="BR738" s="11"/>
      <c r="BS738" s="11"/>
      <c r="BT738" s="11"/>
    </row>
    <row r="739" spans="69:72" x14ac:dyDescent="0.25">
      <c r="BQ739" s="11"/>
      <c r="BR739" s="11"/>
      <c r="BS739" s="11"/>
      <c r="BT739" s="11"/>
    </row>
    <row r="740" spans="69:72" x14ac:dyDescent="0.25">
      <c r="BQ740" s="11"/>
      <c r="BR740" s="11"/>
      <c r="BS740" s="11"/>
      <c r="BT740" s="11"/>
    </row>
    <row r="741" spans="69:72" x14ac:dyDescent="0.25">
      <c r="BQ741" s="11"/>
      <c r="BR741" s="11"/>
      <c r="BS741" s="11"/>
      <c r="BT741" s="11"/>
    </row>
    <row r="742" spans="69:72" x14ac:dyDescent="0.25">
      <c r="BQ742" s="11"/>
      <c r="BR742" s="11"/>
      <c r="BS742" s="11"/>
      <c r="BT742" s="11"/>
    </row>
    <row r="743" spans="69:72" x14ac:dyDescent="0.25">
      <c r="BQ743" s="11"/>
      <c r="BR743" s="11"/>
      <c r="BS743" s="11"/>
      <c r="BT743" s="11"/>
    </row>
    <row r="744" spans="69:72" x14ac:dyDescent="0.25">
      <c r="BQ744" s="11"/>
      <c r="BR744" s="11"/>
      <c r="BS744" s="11"/>
      <c r="BT744" s="11"/>
    </row>
    <row r="745" spans="69:72" x14ac:dyDescent="0.25">
      <c r="BQ745" s="11"/>
      <c r="BR745" s="11"/>
      <c r="BS745" s="11"/>
      <c r="BT745" s="11"/>
    </row>
    <row r="746" spans="69:72" x14ac:dyDescent="0.25">
      <c r="BQ746" s="11"/>
      <c r="BR746" s="11"/>
      <c r="BS746" s="11"/>
      <c r="BT746" s="11"/>
    </row>
    <row r="747" spans="69:72" x14ac:dyDescent="0.25">
      <c r="BQ747" s="11"/>
      <c r="BR747" s="11"/>
      <c r="BS747" s="11"/>
      <c r="BT747" s="11"/>
    </row>
    <row r="748" spans="69:72" x14ac:dyDescent="0.25">
      <c r="BQ748" s="11"/>
      <c r="BR748" s="11"/>
      <c r="BS748" s="11"/>
      <c r="BT748" s="11"/>
    </row>
    <row r="749" spans="69:72" x14ac:dyDescent="0.25">
      <c r="BQ749" s="11"/>
      <c r="BR749" s="11"/>
      <c r="BS749" s="11"/>
      <c r="BT749" s="11"/>
    </row>
    <row r="750" spans="69:72" x14ac:dyDescent="0.25">
      <c r="BQ750" s="11"/>
      <c r="BR750" s="11"/>
      <c r="BS750" s="11"/>
      <c r="BT750" s="11"/>
    </row>
    <row r="751" spans="69:72" x14ac:dyDescent="0.25">
      <c r="BQ751" s="11"/>
      <c r="BR751" s="11"/>
      <c r="BS751" s="11"/>
      <c r="BT751" s="11"/>
    </row>
    <row r="752" spans="69:72" x14ac:dyDescent="0.25">
      <c r="BQ752" s="11"/>
      <c r="BR752" s="11"/>
      <c r="BS752" s="11"/>
      <c r="BT752" s="11"/>
    </row>
    <row r="753" spans="69:72" x14ac:dyDescent="0.25">
      <c r="BQ753" s="11"/>
      <c r="BR753" s="11"/>
      <c r="BS753" s="11"/>
      <c r="BT753" s="11"/>
    </row>
    <row r="754" spans="69:72" x14ac:dyDescent="0.25">
      <c r="BQ754" s="11"/>
      <c r="BR754" s="11"/>
      <c r="BS754" s="11"/>
      <c r="BT754" s="11"/>
    </row>
    <row r="755" spans="69:72" x14ac:dyDescent="0.25">
      <c r="BQ755" s="11"/>
      <c r="BR755" s="11"/>
      <c r="BS755" s="11"/>
      <c r="BT755" s="11"/>
    </row>
    <row r="756" spans="69:72" x14ac:dyDescent="0.25">
      <c r="BQ756" s="11"/>
      <c r="BR756" s="11"/>
      <c r="BS756" s="11"/>
      <c r="BT756" s="11"/>
    </row>
    <row r="757" spans="69:72" x14ac:dyDescent="0.25">
      <c r="BQ757" s="11"/>
      <c r="BR757" s="11"/>
      <c r="BS757" s="11"/>
      <c r="BT757" s="11"/>
    </row>
    <row r="758" spans="69:72" x14ac:dyDescent="0.25">
      <c r="BQ758" s="11"/>
      <c r="BR758" s="11"/>
      <c r="BS758" s="11"/>
      <c r="BT758" s="11"/>
    </row>
    <row r="759" spans="69:72" x14ac:dyDescent="0.25">
      <c r="BQ759" s="11"/>
      <c r="BR759" s="11"/>
      <c r="BS759" s="11"/>
      <c r="BT759" s="11"/>
    </row>
    <row r="760" spans="69:72" x14ac:dyDescent="0.25">
      <c r="BQ760" s="11"/>
      <c r="BR760" s="11"/>
      <c r="BS760" s="11"/>
      <c r="BT760" s="11"/>
    </row>
    <row r="761" spans="69:72" x14ac:dyDescent="0.25">
      <c r="BQ761" s="11"/>
      <c r="BR761" s="11"/>
      <c r="BS761" s="11"/>
      <c r="BT761" s="11"/>
    </row>
    <row r="762" spans="69:72" x14ac:dyDescent="0.25">
      <c r="BQ762" s="11"/>
      <c r="BR762" s="11"/>
      <c r="BS762" s="11"/>
      <c r="BT762" s="11"/>
    </row>
    <row r="763" spans="69:72" x14ac:dyDescent="0.25">
      <c r="BQ763" s="11"/>
      <c r="BR763" s="11"/>
      <c r="BS763" s="11"/>
      <c r="BT763" s="11"/>
    </row>
    <row r="764" spans="69:72" x14ac:dyDescent="0.25">
      <c r="BQ764" s="11"/>
      <c r="BR764" s="11"/>
      <c r="BS764" s="11"/>
      <c r="BT764" s="11"/>
    </row>
    <row r="765" spans="69:72" x14ac:dyDescent="0.25">
      <c r="BQ765" s="11"/>
      <c r="BR765" s="11"/>
      <c r="BS765" s="11"/>
      <c r="BT765" s="11"/>
    </row>
    <row r="766" spans="69:72" x14ac:dyDescent="0.25">
      <c r="BQ766" s="11"/>
      <c r="BR766" s="11"/>
      <c r="BS766" s="11"/>
      <c r="BT766" s="11"/>
    </row>
    <row r="767" spans="69:72" x14ac:dyDescent="0.25">
      <c r="BQ767" s="11"/>
      <c r="BR767" s="11"/>
      <c r="BS767" s="11"/>
      <c r="BT767" s="11"/>
    </row>
    <row r="768" spans="69:72" x14ac:dyDescent="0.25">
      <c r="BQ768" s="11"/>
      <c r="BR768" s="11"/>
      <c r="BS768" s="11"/>
      <c r="BT768" s="11"/>
    </row>
    <row r="769" spans="69:72" x14ac:dyDescent="0.25">
      <c r="BQ769" s="11"/>
      <c r="BR769" s="11"/>
      <c r="BS769" s="11"/>
      <c r="BT769" s="11"/>
    </row>
    <row r="770" spans="69:72" x14ac:dyDescent="0.25">
      <c r="BQ770" s="11"/>
      <c r="BR770" s="11"/>
      <c r="BS770" s="11"/>
      <c r="BT770" s="11"/>
    </row>
    <row r="771" spans="69:72" x14ac:dyDescent="0.25">
      <c r="BQ771" s="11"/>
      <c r="BR771" s="11"/>
      <c r="BS771" s="11"/>
      <c r="BT771" s="11"/>
    </row>
    <row r="772" spans="69:72" x14ac:dyDescent="0.25">
      <c r="BQ772" s="11"/>
      <c r="BR772" s="11"/>
      <c r="BS772" s="11"/>
      <c r="BT772" s="11"/>
    </row>
    <row r="773" spans="69:72" x14ac:dyDescent="0.25">
      <c r="BQ773" s="11"/>
      <c r="BR773" s="11"/>
      <c r="BS773" s="11"/>
      <c r="BT773" s="11"/>
    </row>
    <row r="774" spans="69:72" x14ac:dyDescent="0.25">
      <c r="BQ774" s="11"/>
      <c r="BR774" s="11"/>
      <c r="BS774" s="11"/>
      <c r="BT774" s="11"/>
    </row>
    <row r="775" spans="69:72" x14ac:dyDescent="0.25">
      <c r="BQ775" s="11"/>
      <c r="BR775" s="11"/>
      <c r="BS775" s="11"/>
      <c r="BT775" s="11"/>
    </row>
    <row r="776" spans="69:72" x14ac:dyDescent="0.25">
      <c r="BQ776" s="11"/>
      <c r="BR776" s="11"/>
      <c r="BS776" s="11"/>
      <c r="BT776" s="11"/>
    </row>
    <row r="777" spans="69:72" x14ac:dyDescent="0.25">
      <c r="BQ777" s="11"/>
      <c r="BR777" s="11"/>
      <c r="BS777" s="11"/>
      <c r="BT777" s="11"/>
    </row>
    <row r="778" spans="69:72" x14ac:dyDescent="0.25">
      <c r="BQ778" s="11"/>
      <c r="BR778" s="11"/>
      <c r="BS778" s="11"/>
      <c r="BT778" s="11"/>
    </row>
    <row r="779" spans="69:72" x14ac:dyDescent="0.25">
      <c r="BQ779" s="11"/>
      <c r="BR779" s="11"/>
      <c r="BS779" s="11"/>
      <c r="BT779" s="11"/>
    </row>
    <row r="780" spans="69:72" x14ac:dyDescent="0.25">
      <c r="BQ780" s="11"/>
      <c r="BR780" s="11"/>
      <c r="BS780" s="11"/>
      <c r="BT780" s="11"/>
    </row>
    <row r="781" spans="69:72" x14ac:dyDescent="0.25">
      <c r="BQ781" s="11"/>
      <c r="BR781" s="11"/>
      <c r="BS781" s="11"/>
      <c r="BT781" s="11"/>
    </row>
    <row r="782" spans="69:72" x14ac:dyDescent="0.25">
      <c r="BQ782" s="11"/>
      <c r="BR782" s="11"/>
      <c r="BS782" s="11"/>
      <c r="BT782" s="11"/>
    </row>
    <row r="783" spans="69:72" x14ac:dyDescent="0.25">
      <c r="BQ783" s="11"/>
      <c r="BR783" s="11"/>
      <c r="BS783" s="11"/>
      <c r="BT783" s="11"/>
    </row>
    <row r="784" spans="69:72" x14ac:dyDescent="0.25">
      <c r="BQ784" s="11"/>
      <c r="BR784" s="11"/>
      <c r="BS784" s="11"/>
      <c r="BT784" s="11"/>
    </row>
    <row r="785" spans="69:72" x14ac:dyDescent="0.25">
      <c r="BQ785" s="11"/>
      <c r="BR785" s="11"/>
      <c r="BS785" s="11"/>
      <c r="BT785" s="11"/>
    </row>
    <row r="786" spans="69:72" x14ac:dyDescent="0.25">
      <c r="BQ786" s="11"/>
      <c r="BR786" s="11"/>
      <c r="BS786" s="11"/>
      <c r="BT786" s="11"/>
    </row>
    <row r="787" spans="69:72" x14ac:dyDescent="0.25">
      <c r="BQ787" s="11"/>
      <c r="BR787" s="11"/>
      <c r="BS787" s="11"/>
      <c r="BT787" s="11"/>
    </row>
    <row r="788" spans="69:72" x14ac:dyDescent="0.25">
      <c r="BQ788" s="11"/>
      <c r="BR788" s="11"/>
      <c r="BS788" s="11"/>
      <c r="BT788" s="11"/>
    </row>
    <row r="789" spans="69:72" x14ac:dyDescent="0.25">
      <c r="BQ789" s="11"/>
      <c r="BR789" s="11"/>
      <c r="BS789" s="11"/>
      <c r="BT789" s="11"/>
    </row>
    <row r="790" spans="69:72" x14ac:dyDescent="0.25">
      <c r="BQ790" s="11"/>
      <c r="BR790" s="11"/>
      <c r="BS790" s="11"/>
      <c r="BT790" s="11"/>
    </row>
    <row r="791" spans="69:72" x14ac:dyDescent="0.25">
      <c r="BQ791" s="11"/>
      <c r="BR791" s="11"/>
      <c r="BS791" s="11"/>
      <c r="BT791" s="11"/>
    </row>
    <row r="792" spans="69:72" x14ac:dyDescent="0.25">
      <c r="BQ792" s="11"/>
      <c r="BR792" s="11"/>
      <c r="BS792" s="11"/>
      <c r="BT792" s="11"/>
    </row>
    <row r="793" spans="69:72" x14ac:dyDescent="0.25">
      <c r="BQ793" s="11"/>
      <c r="BR793" s="11"/>
      <c r="BS793" s="11"/>
      <c r="BT793" s="11"/>
    </row>
    <row r="794" spans="69:72" x14ac:dyDescent="0.25">
      <c r="BQ794" s="11"/>
      <c r="BR794" s="11"/>
      <c r="BS794" s="11"/>
      <c r="BT794" s="11"/>
    </row>
    <row r="795" spans="69:72" x14ac:dyDescent="0.25">
      <c r="BQ795" s="11"/>
      <c r="BR795" s="11"/>
      <c r="BS795" s="11"/>
      <c r="BT795" s="11"/>
    </row>
    <row r="796" spans="69:72" x14ac:dyDescent="0.25">
      <c r="BQ796" s="11"/>
      <c r="BR796" s="11"/>
      <c r="BS796" s="11"/>
      <c r="BT796" s="11"/>
    </row>
    <row r="797" spans="69:72" x14ac:dyDescent="0.25">
      <c r="BQ797" s="11"/>
      <c r="BR797" s="11"/>
      <c r="BS797" s="11"/>
      <c r="BT797" s="11"/>
    </row>
    <row r="798" spans="69:72" x14ac:dyDescent="0.25">
      <c r="BQ798" s="11"/>
      <c r="BR798" s="11"/>
      <c r="BS798" s="11"/>
      <c r="BT798" s="11"/>
    </row>
    <row r="799" spans="69:72" x14ac:dyDescent="0.25">
      <c r="BQ799" s="11"/>
      <c r="BR799" s="11"/>
      <c r="BS799" s="11"/>
      <c r="BT799" s="11"/>
    </row>
    <row r="800" spans="69:72" x14ac:dyDescent="0.25">
      <c r="BQ800" s="11"/>
      <c r="BR800" s="11"/>
      <c r="BS800" s="11"/>
      <c r="BT800" s="11"/>
    </row>
    <row r="801" spans="69:72" x14ac:dyDescent="0.25">
      <c r="BQ801" s="11"/>
      <c r="BR801" s="11"/>
      <c r="BS801" s="11"/>
      <c r="BT801" s="11"/>
    </row>
    <row r="802" spans="69:72" x14ac:dyDescent="0.25">
      <c r="BQ802" s="11"/>
      <c r="BR802" s="11"/>
      <c r="BS802" s="11"/>
      <c r="BT802" s="11"/>
    </row>
    <row r="803" spans="69:72" x14ac:dyDescent="0.25">
      <c r="BQ803" s="11"/>
      <c r="BR803" s="11"/>
      <c r="BS803" s="11"/>
      <c r="BT803" s="11"/>
    </row>
    <row r="804" spans="69:72" x14ac:dyDescent="0.25">
      <c r="BQ804" s="11"/>
      <c r="BR804" s="11"/>
      <c r="BS804" s="11"/>
      <c r="BT804" s="11"/>
    </row>
    <row r="805" spans="69:72" x14ac:dyDescent="0.25">
      <c r="BQ805" s="11"/>
      <c r="BR805" s="11"/>
      <c r="BS805" s="11"/>
      <c r="BT805" s="11"/>
    </row>
    <row r="806" spans="69:72" x14ac:dyDescent="0.25">
      <c r="BQ806" s="11"/>
      <c r="BR806" s="11"/>
      <c r="BS806" s="11"/>
      <c r="BT806" s="11"/>
    </row>
    <row r="807" spans="69:72" x14ac:dyDescent="0.25">
      <c r="BQ807" s="11"/>
      <c r="BR807" s="11"/>
      <c r="BS807" s="11"/>
      <c r="BT807" s="11"/>
    </row>
    <row r="808" spans="69:72" x14ac:dyDescent="0.25">
      <c r="BQ808" s="11"/>
      <c r="BR808" s="11"/>
      <c r="BS808" s="11"/>
      <c r="BT808" s="11"/>
    </row>
    <row r="809" spans="69:72" x14ac:dyDescent="0.25">
      <c r="BQ809" s="11"/>
      <c r="BR809" s="11"/>
      <c r="BS809" s="11"/>
      <c r="BT809" s="11"/>
    </row>
    <row r="810" spans="69:72" x14ac:dyDescent="0.25">
      <c r="BQ810" s="11"/>
      <c r="BR810" s="11"/>
      <c r="BS810" s="11"/>
      <c r="BT810" s="11"/>
    </row>
    <row r="811" spans="69:72" x14ac:dyDescent="0.25">
      <c r="BQ811" s="11"/>
      <c r="BR811" s="11"/>
      <c r="BS811" s="11"/>
      <c r="BT811" s="11"/>
    </row>
    <row r="812" spans="69:72" x14ac:dyDescent="0.25">
      <c r="BQ812" s="11"/>
      <c r="BR812" s="11"/>
      <c r="BS812" s="11"/>
      <c r="BT812" s="11"/>
    </row>
    <row r="813" spans="69:72" x14ac:dyDescent="0.25">
      <c r="BQ813" s="11"/>
      <c r="BR813" s="11"/>
      <c r="BS813" s="11"/>
      <c r="BT813" s="11"/>
    </row>
    <row r="814" spans="69:72" x14ac:dyDescent="0.25">
      <c r="BQ814" s="11"/>
      <c r="BR814" s="11"/>
      <c r="BS814" s="11"/>
      <c r="BT814" s="11"/>
    </row>
    <row r="815" spans="69:72" x14ac:dyDescent="0.25">
      <c r="BQ815" s="11"/>
      <c r="BR815" s="11"/>
      <c r="BS815" s="11"/>
      <c r="BT815" s="11"/>
    </row>
    <row r="816" spans="69:72" x14ac:dyDescent="0.25">
      <c r="BQ816" s="11"/>
      <c r="BR816" s="11"/>
      <c r="BS816" s="11"/>
      <c r="BT816" s="11"/>
    </row>
    <row r="817" spans="69:72" x14ac:dyDescent="0.25">
      <c r="BQ817" s="11"/>
      <c r="BR817" s="11"/>
      <c r="BS817" s="11"/>
      <c r="BT817" s="11"/>
    </row>
    <row r="818" spans="69:72" x14ac:dyDescent="0.25">
      <c r="BQ818" s="11"/>
      <c r="BR818" s="11"/>
      <c r="BS818" s="11"/>
      <c r="BT818" s="11"/>
    </row>
    <row r="819" spans="69:72" x14ac:dyDescent="0.25">
      <c r="BQ819" s="11"/>
      <c r="BR819" s="11"/>
      <c r="BS819" s="11"/>
      <c r="BT819" s="11"/>
    </row>
    <row r="820" spans="69:72" x14ac:dyDescent="0.25">
      <c r="BQ820" s="11"/>
      <c r="BR820" s="11"/>
      <c r="BS820" s="11"/>
      <c r="BT820" s="11"/>
    </row>
    <row r="821" spans="69:72" x14ac:dyDescent="0.25">
      <c r="BQ821" s="11"/>
      <c r="BR821" s="11"/>
      <c r="BS821" s="11"/>
      <c r="BT821" s="11"/>
    </row>
    <row r="822" spans="69:72" x14ac:dyDescent="0.25">
      <c r="BQ822" s="11"/>
      <c r="BR822" s="11"/>
      <c r="BS822" s="11"/>
      <c r="BT822" s="11"/>
    </row>
    <row r="823" spans="69:72" x14ac:dyDescent="0.25">
      <c r="BQ823" s="11"/>
      <c r="BR823" s="11"/>
      <c r="BS823" s="11"/>
      <c r="BT823" s="11"/>
    </row>
    <row r="824" spans="69:72" x14ac:dyDescent="0.25">
      <c r="BQ824" s="11"/>
      <c r="BR824" s="11"/>
      <c r="BS824" s="11"/>
      <c r="BT824" s="11"/>
    </row>
    <row r="825" spans="69:72" x14ac:dyDescent="0.25">
      <c r="BQ825" s="11"/>
      <c r="BR825" s="11"/>
      <c r="BS825" s="11"/>
      <c r="BT825" s="11"/>
    </row>
    <row r="826" spans="69:72" x14ac:dyDescent="0.25">
      <c r="BQ826" s="11"/>
      <c r="BR826" s="11"/>
      <c r="BS826" s="11"/>
      <c r="BT826" s="11"/>
    </row>
    <row r="827" spans="69:72" x14ac:dyDescent="0.25">
      <c r="BQ827" s="11"/>
      <c r="BR827" s="11"/>
      <c r="BS827" s="11"/>
      <c r="BT827" s="11"/>
    </row>
    <row r="828" spans="69:72" x14ac:dyDescent="0.25">
      <c r="BQ828" s="11"/>
      <c r="BR828" s="11"/>
      <c r="BS828" s="11"/>
      <c r="BT828" s="11"/>
    </row>
    <row r="829" spans="69:72" x14ac:dyDescent="0.25">
      <c r="BQ829" s="11"/>
      <c r="BR829" s="11"/>
      <c r="BS829" s="11"/>
      <c r="BT829" s="11"/>
    </row>
    <row r="830" spans="69:72" x14ac:dyDescent="0.25">
      <c r="BQ830" s="11"/>
      <c r="BR830" s="11"/>
      <c r="BS830" s="11"/>
      <c r="BT830" s="11"/>
    </row>
    <row r="831" spans="69:72" x14ac:dyDescent="0.25">
      <c r="BQ831" s="11"/>
      <c r="BR831" s="11"/>
      <c r="BS831" s="11"/>
      <c r="BT831" s="11"/>
    </row>
    <row r="832" spans="69:72" x14ac:dyDescent="0.25">
      <c r="BQ832" s="11"/>
      <c r="BR832" s="11"/>
      <c r="BS832" s="11"/>
      <c r="BT832" s="11"/>
    </row>
    <row r="833" spans="69:72" x14ac:dyDescent="0.25">
      <c r="BQ833" s="11"/>
      <c r="BR833" s="11"/>
      <c r="BS833" s="11"/>
      <c r="BT833" s="11"/>
    </row>
    <row r="834" spans="69:72" x14ac:dyDescent="0.25">
      <c r="BQ834" s="11"/>
      <c r="BR834" s="11"/>
      <c r="BS834" s="11"/>
      <c r="BT834" s="11"/>
    </row>
    <row r="835" spans="69:72" x14ac:dyDescent="0.25">
      <c r="BQ835" s="11"/>
      <c r="BR835" s="11"/>
      <c r="BS835" s="11"/>
      <c r="BT835" s="11"/>
    </row>
    <row r="836" spans="69:72" x14ac:dyDescent="0.25">
      <c r="BQ836" s="11"/>
      <c r="BR836" s="11"/>
      <c r="BS836" s="11"/>
      <c r="BT836" s="11"/>
    </row>
    <row r="837" spans="69:72" x14ac:dyDescent="0.25">
      <c r="BQ837" s="11"/>
      <c r="BR837" s="11"/>
      <c r="BS837" s="11"/>
      <c r="BT837" s="11"/>
    </row>
    <row r="838" spans="69:72" x14ac:dyDescent="0.25">
      <c r="BQ838" s="11"/>
      <c r="BR838" s="11"/>
      <c r="BS838" s="11"/>
      <c r="BT838" s="11"/>
    </row>
    <row r="839" spans="69:72" x14ac:dyDescent="0.25">
      <c r="BQ839" s="11"/>
      <c r="BR839" s="11"/>
      <c r="BS839" s="11"/>
      <c r="BT839" s="11"/>
    </row>
    <row r="840" spans="69:72" x14ac:dyDescent="0.25">
      <c r="BQ840" s="11"/>
      <c r="BR840" s="11"/>
      <c r="BS840" s="11"/>
      <c r="BT840" s="11"/>
    </row>
    <row r="841" spans="69:72" x14ac:dyDescent="0.25">
      <c r="BQ841" s="11"/>
      <c r="BR841" s="11"/>
      <c r="BS841" s="11"/>
      <c r="BT841" s="11"/>
    </row>
    <row r="842" spans="69:72" x14ac:dyDescent="0.25">
      <c r="BQ842" s="11"/>
      <c r="BR842" s="11"/>
      <c r="BS842" s="11"/>
      <c r="BT842" s="11"/>
    </row>
    <row r="843" spans="69:72" x14ac:dyDescent="0.25">
      <c r="BQ843" s="11"/>
      <c r="BR843" s="11"/>
      <c r="BS843" s="11"/>
      <c r="BT843" s="11"/>
    </row>
    <row r="844" spans="69:72" x14ac:dyDescent="0.25">
      <c r="BQ844" s="11"/>
      <c r="BR844" s="11"/>
      <c r="BS844" s="11"/>
      <c r="BT844" s="11"/>
    </row>
    <row r="845" spans="69:72" x14ac:dyDescent="0.25">
      <c r="BQ845" s="11"/>
      <c r="BR845" s="11"/>
      <c r="BS845" s="11"/>
      <c r="BT845" s="11"/>
    </row>
    <row r="846" spans="69:72" x14ac:dyDescent="0.25">
      <c r="BQ846" s="11"/>
      <c r="BR846" s="11"/>
      <c r="BS846" s="11"/>
      <c r="BT846" s="11"/>
    </row>
    <row r="847" spans="69:72" x14ac:dyDescent="0.25">
      <c r="BQ847" s="11"/>
      <c r="BR847" s="11"/>
      <c r="BS847" s="11"/>
      <c r="BT847" s="11"/>
    </row>
    <row r="848" spans="69:72" x14ac:dyDescent="0.25">
      <c r="BQ848" s="11"/>
      <c r="BR848" s="11"/>
      <c r="BS848" s="11"/>
      <c r="BT848" s="11"/>
    </row>
    <row r="849" spans="69:72" x14ac:dyDescent="0.25">
      <c r="BQ849" s="11"/>
      <c r="BR849" s="11"/>
      <c r="BS849" s="11"/>
      <c r="BT849" s="11"/>
    </row>
    <row r="850" spans="69:72" x14ac:dyDescent="0.25">
      <c r="BQ850" s="11"/>
      <c r="BR850" s="11"/>
      <c r="BS850" s="11"/>
      <c r="BT850" s="11"/>
    </row>
    <row r="851" spans="69:72" x14ac:dyDescent="0.25">
      <c r="BQ851" s="11"/>
      <c r="BR851" s="11"/>
      <c r="BS851" s="11"/>
      <c r="BT851" s="11"/>
    </row>
    <row r="852" spans="69:72" x14ac:dyDescent="0.25">
      <c r="BQ852" s="11"/>
      <c r="BR852" s="11"/>
      <c r="BS852" s="11"/>
      <c r="BT852" s="11"/>
    </row>
    <row r="853" spans="69:72" x14ac:dyDescent="0.25">
      <c r="BQ853" s="11"/>
      <c r="BR853" s="11"/>
      <c r="BS853" s="11"/>
      <c r="BT853" s="11"/>
    </row>
    <row r="854" spans="69:72" x14ac:dyDescent="0.25">
      <c r="BQ854" s="11"/>
      <c r="BR854" s="11"/>
      <c r="BS854" s="11"/>
      <c r="BT854" s="11"/>
    </row>
    <row r="855" spans="69:72" x14ac:dyDescent="0.25">
      <c r="BQ855" s="11"/>
      <c r="BR855" s="11"/>
      <c r="BS855" s="11"/>
      <c r="BT855" s="11"/>
    </row>
    <row r="856" spans="69:72" x14ac:dyDescent="0.25">
      <c r="BQ856" s="11"/>
      <c r="BR856" s="11"/>
      <c r="BS856" s="11"/>
      <c r="BT856" s="11"/>
    </row>
    <row r="857" spans="69:72" x14ac:dyDescent="0.25">
      <c r="BQ857" s="11"/>
      <c r="BR857" s="11"/>
      <c r="BS857" s="11"/>
      <c r="BT857" s="11"/>
    </row>
    <row r="858" spans="69:72" x14ac:dyDescent="0.25">
      <c r="BQ858" s="11"/>
      <c r="BR858" s="11"/>
      <c r="BS858" s="11"/>
      <c r="BT858" s="11"/>
    </row>
    <row r="859" spans="69:72" x14ac:dyDescent="0.25">
      <c r="BQ859" s="11"/>
      <c r="BR859" s="11"/>
      <c r="BS859" s="11"/>
      <c r="BT859" s="11"/>
    </row>
    <row r="860" spans="69:72" x14ac:dyDescent="0.25">
      <c r="BQ860" s="11"/>
      <c r="BR860" s="11"/>
      <c r="BS860" s="11"/>
      <c r="BT860" s="11"/>
    </row>
    <row r="861" spans="69:72" x14ac:dyDescent="0.25">
      <c r="BQ861" s="11"/>
      <c r="BR861" s="11"/>
      <c r="BS861" s="11"/>
      <c r="BT861" s="11"/>
    </row>
    <row r="862" spans="69:72" x14ac:dyDescent="0.25">
      <c r="BQ862" s="11"/>
      <c r="BR862" s="11"/>
      <c r="BS862" s="11"/>
      <c r="BT862" s="11"/>
    </row>
    <row r="863" spans="69:72" x14ac:dyDescent="0.25">
      <c r="BQ863" s="11"/>
      <c r="BR863" s="11"/>
      <c r="BS863" s="11"/>
      <c r="BT863" s="11"/>
    </row>
    <row r="864" spans="69:72" x14ac:dyDescent="0.25">
      <c r="BQ864" s="11"/>
      <c r="BR864" s="11"/>
      <c r="BS864" s="11"/>
      <c r="BT864" s="11"/>
    </row>
    <row r="865" spans="69:72" x14ac:dyDescent="0.25">
      <c r="BQ865" s="11"/>
      <c r="BR865" s="11"/>
      <c r="BS865" s="11"/>
      <c r="BT865" s="11"/>
    </row>
    <row r="866" spans="69:72" x14ac:dyDescent="0.25">
      <c r="BQ866" s="11"/>
      <c r="BR866" s="11"/>
      <c r="BS866" s="11"/>
      <c r="BT866" s="11"/>
    </row>
    <row r="867" spans="69:72" x14ac:dyDescent="0.25">
      <c r="BQ867" s="11"/>
      <c r="BR867" s="11"/>
      <c r="BS867" s="11"/>
      <c r="BT867" s="11"/>
    </row>
    <row r="868" spans="69:72" x14ac:dyDescent="0.25">
      <c r="BQ868" s="11"/>
      <c r="BR868" s="11"/>
      <c r="BS868" s="11"/>
      <c r="BT868" s="11"/>
    </row>
    <row r="869" spans="69:72" x14ac:dyDescent="0.25">
      <c r="BQ869" s="11"/>
      <c r="BR869" s="11"/>
      <c r="BS869" s="11"/>
      <c r="BT869" s="11"/>
    </row>
    <row r="870" spans="69:72" x14ac:dyDescent="0.25">
      <c r="BQ870" s="11"/>
      <c r="BR870" s="11"/>
      <c r="BS870" s="11"/>
      <c r="BT870" s="11"/>
    </row>
    <row r="871" spans="69:72" x14ac:dyDescent="0.25">
      <c r="BQ871" s="11"/>
      <c r="BR871" s="11"/>
      <c r="BS871" s="11"/>
      <c r="BT871" s="11"/>
    </row>
    <row r="872" spans="69:72" x14ac:dyDescent="0.25">
      <c r="BQ872" s="11"/>
      <c r="BR872" s="11"/>
      <c r="BS872" s="11"/>
      <c r="BT872" s="11"/>
    </row>
    <row r="873" spans="69:72" x14ac:dyDescent="0.25">
      <c r="BQ873" s="11"/>
      <c r="BR873" s="11"/>
      <c r="BS873" s="11"/>
      <c r="BT873" s="11"/>
    </row>
    <row r="874" spans="69:72" x14ac:dyDescent="0.25">
      <c r="BQ874" s="11"/>
      <c r="BR874" s="11"/>
      <c r="BS874" s="11"/>
      <c r="BT874" s="11"/>
    </row>
    <row r="875" spans="69:72" x14ac:dyDescent="0.25">
      <c r="BQ875" s="11"/>
      <c r="BR875" s="11"/>
      <c r="BS875" s="11"/>
      <c r="BT875" s="11"/>
    </row>
    <row r="876" spans="69:72" x14ac:dyDescent="0.25">
      <c r="BQ876" s="11"/>
      <c r="BR876" s="11"/>
      <c r="BS876" s="11"/>
      <c r="BT876" s="11"/>
    </row>
    <row r="877" spans="69:72" x14ac:dyDescent="0.25">
      <c r="BQ877" s="11"/>
      <c r="BR877" s="11"/>
      <c r="BS877" s="11"/>
      <c r="BT877" s="11"/>
    </row>
    <row r="878" spans="69:72" x14ac:dyDescent="0.25">
      <c r="BQ878" s="11"/>
      <c r="BR878" s="11"/>
      <c r="BS878" s="11"/>
      <c r="BT878" s="11"/>
    </row>
    <row r="879" spans="69:72" x14ac:dyDescent="0.25">
      <c r="BQ879" s="11"/>
      <c r="BR879" s="11"/>
      <c r="BS879" s="11"/>
      <c r="BT879" s="11"/>
    </row>
    <row r="880" spans="69:72" x14ac:dyDescent="0.25">
      <c r="BQ880" s="11"/>
      <c r="BR880" s="11"/>
      <c r="BS880" s="11"/>
      <c r="BT880" s="11"/>
    </row>
    <row r="881" spans="69:72" x14ac:dyDescent="0.25">
      <c r="BQ881" s="11"/>
      <c r="BR881" s="11"/>
      <c r="BS881" s="11"/>
      <c r="BT881" s="11"/>
    </row>
    <row r="882" spans="69:72" x14ac:dyDescent="0.25">
      <c r="BQ882" s="11"/>
      <c r="BR882" s="11"/>
      <c r="BS882" s="11"/>
      <c r="BT882" s="11"/>
    </row>
    <row r="883" spans="69:72" x14ac:dyDescent="0.25">
      <c r="BQ883" s="11"/>
      <c r="BR883" s="11"/>
      <c r="BS883" s="11"/>
      <c r="BT883" s="11"/>
    </row>
    <row r="884" spans="69:72" x14ac:dyDescent="0.25">
      <c r="BQ884" s="11"/>
      <c r="BR884" s="11"/>
      <c r="BS884" s="11"/>
      <c r="BT884" s="11"/>
    </row>
    <row r="885" spans="69:72" x14ac:dyDescent="0.25">
      <c r="BQ885" s="11"/>
      <c r="BR885" s="11"/>
      <c r="BS885" s="11"/>
      <c r="BT885" s="11"/>
    </row>
    <row r="886" spans="69:72" x14ac:dyDescent="0.25">
      <c r="BQ886" s="11"/>
      <c r="BR886" s="11"/>
      <c r="BS886" s="11"/>
      <c r="BT886" s="11"/>
    </row>
    <row r="887" spans="69:72" x14ac:dyDescent="0.25">
      <c r="BQ887" s="11"/>
      <c r="BR887" s="11"/>
      <c r="BS887" s="11"/>
      <c r="BT887" s="11"/>
    </row>
    <row r="888" spans="69:72" x14ac:dyDescent="0.25">
      <c r="BQ888" s="11"/>
      <c r="BR888" s="11"/>
      <c r="BS888" s="11"/>
      <c r="BT888" s="11"/>
    </row>
    <row r="889" spans="69:72" x14ac:dyDescent="0.25">
      <c r="BQ889" s="11"/>
      <c r="BR889" s="11"/>
      <c r="BS889" s="11"/>
      <c r="BT889" s="11"/>
    </row>
    <row r="890" spans="69:72" x14ac:dyDescent="0.25">
      <c r="BQ890" s="11"/>
      <c r="BR890" s="11"/>
      <c r="BS890" s="11"/>
      <c r="BT890" s="11"/>
    </row>
    <row r="891" spans="69:72" x14ac:dyDescent="0.25">
      <c r="BQ891" s="11"/>
      <c r="BR891" s="11"/>
      <c r="BS891" s="11"/>
      <c r="BT891" s="11"/>
    </row>
    <row r="892" spans="69:72" x14ac:dyDescent="0.25">
      <c r="BQ892" s="11"/>
      <c r="BR892" s="11"/>
      <c r="BS892" s="11"/>
      <c r="BT892" s="11"/>
    </row>
    <row r="893" spans="69:72" x14ac:dyDescent="0.25">
      <c r="BQ893" s="11"/>
      <c r="BR893" s="11"/>
      <c r="BS893" s="11"/>
      <c r="BT893" s="11"/>
    </row>
    <row r="894" spans="69:72" x14ac:dyDescent="0.25">
      <c r="BQ894" s="11"/>
      <c r="BR894" s="11"/>
      <c r="BS894" s="11"/>
      <c r="BT894" s="11"/>
    </row>
    <row r="895" spans="69:72" x14ac:dyDescent="0.25">
      <c r="BQ895" s="11"/>
      <c r="BR895" s="11"/>
      <c r="BS895" s="11"/>
      <c r="BT895" s="11"/>
    </row>
    <row r="896" spans="69:72" x14ac:dyDescent="0.25">
      <c r="BQ896" s="11"/>
      <c r="BR896" s="11"/>
      <c r="BS896" s="11"/>
      <c r="BT896" s="11"/>
    </row>
    <row r="897" spans="69:72" x14ac:dyDescent="0.25">
      <c r="BQ897" s="11"/>
      <c r="BR897" s="11"/>
      <c r="BS897" s="11"/>
      <c r="BT897" s="11"/>
    </row>
    <row r="898" spans="69:72" x14ac:dyDescent="0.25">
      <c r="BQ898" s="11"/>
      <c r="BR898" s="11"/>
      <c r="BS898" s="11"/>
      <c r="BT898" s="11"/>
    </row>
    <row r="899" spans="69:72" x14ac:dyDescent="0.25">
      <c r="BQ899" s="11"/>
      <c r="BR899" s="11"/>
      <c r="BS899" s="11"/>
      <c r="BT899" s="11"/>
    </row>
    <row r="900" spans="69:72" x14ac:dyDescent="0.25">
      <c r="BQ900" s="11"/>
      <c r="BR900" s="11"/>
      <c r="BS900" s="11"/>
      <c r="BT900" s="11"/>
    </row>
    <row r="901" spans="69:72" x14ac:dyDescent="0.25">
      <c r="BQ901" s="11"/>
      <c r="BR901" s="11"/>
      <c r="BS901" s="11"/>
      <c r="BT901" s="11"/>
    </row>
    <row r="902" spans="69:72" x14ac:dyDescent="0.25">
      <c r="BQ902" s="11"/>
      <c r="BR902" s="11"/>
      <c r="BS902" s="11"/>
      <c r="BT902" s="11"/>
    </row>
    <row r="903" spans="69:72" x14ac:dyDescent="0.25">
      <c r="BQ903" s="11"/>
      <c r="BR903" s="11"/>
      <c r="BS903" s="11"/>
      <c r="BT903" s="11"/>
    </row>
    <row r="904" spans="69:72" x14ac:dyDescent="0.25">
      <c r="BQ904" s="11"/>
      <c r="BR904" s="11"/>
      <c r="BS904" s="11"/>
      <c r="BT904" s="11"/>
    </row>
    <row r="905" spans="69:72" x14ac:dyDescent="0.25">
      <c r="BQ905" s="11"/>
      <c r="BR905" s="11"/>
      <c r="BS905" s="11"/>
      <c r="BT905" s="11"/>
    </row>
    <row r="906" spans="69:72" x14ac:dyDescent="0.25">
      <c r="BQ906" s="11"/>
      <c r="BR906" s="11"/>
      <c r="BS906" s="11"/>
      <c r="BT906" s="11"/>
    </row>
    <row r="907" spans="69:72" x14ac:dyDescent="0.25">
      <c r="BQ907" s="11"/>
      <c r="BR907" s="11"/>
      <c r="BS907" s="11"/>
      <c r="BT907" s="11"/>
    </row>
    <row r="908" spans="69:72" x14ac:dyDescent="0.25">
      <c r="BQ908" s="11"/>
      <c r="BR908" s="11"/>
      <c r="BS908" s="11"/>
      <c r="BT908" s="11"/>
    </row>
    <row r="909" spans="69:72" x14ac:dyDescent="0.25">
      <c r="BQ909" s="11"/>
      <c r="BR909" s="11"/>
      <c r="BS909" s="11"/>
      <c r="BT909" s="11"/>
    </row>
    <row r="910" spans="69:72" x14ac:dyDescent="0.25">
      <c r="BQ910" s="11"/>
      <c r="BR910" s="11"/>
      <c r="BS910" s="11"/>
      <c r="BT910" s="11"/>
    </row>
    <row r="911" spans="69:72" x14ac:dyDescent="0.25">
      <c r="BQ911" s="11"/>
      <c r="BR911" s="11"/>
      <c r="BS911" s="11"/>
      <c r="BT911" s="11"/>
    </row>
    <row r="912" spans="69:72" x14ac:dyDescent="0.25">
      <c r="BQ912" s="11"/>
      <c r="BR912" s="11"/>
      <c r="BS912" s="11"/>
      <c r="BT912" s="11"/>
    </row>
    <row r="913" spans="69:72" x14ac:dyDescent="0.25">
      <c r="BQ913" s="11"/>
      <c r="BR913" s="11"/>
      <c r="BS913" s="11"/>
      <c r="BT913" s="11"/>
    </row>
    <row r="914" spans="69:72" x14ac:dyDescent="0.25">
      <c r="BQ914" s="11"/>
      <c r="BR914" s="11"/>
      <c r="BS914" s="11"/>
      <c r="BT914" s="11"/>
    </row>
    <row r="915" spans="69:72" x14ac:dyDescent="0.25">
      <c r="BQ915" s="11"/>
      <c r="BR915" s="11"/>
      <c r="BS915" s="11"/>
      <c r="BT915" s="11"/>
    </row>
    <row r="916" spans="69:72" x14ac:dyDescent="0.25">
      <c r="BQ916" s="11"/>
      <c r="BR916" s="11"/>
      <c r="BS916" s="11"/>
      <c r="BT916" s="11"/>
    </row>
    <row r="917" spans="69:72" x14ac:dyDescent="0.25">
      <c r="BQ917" s="11"/>
      <c r="BR917" s="11"/>
      <c r="BS917" s="11"/>
      <c r="BT917" s="11"/>
    </row>
    <row r="918" spans="69:72" x14ac:dyDescent="0.25">
      <c r="BQ918" s="11"/>
      <c r="BR918" s="11"/>
      <c r="BS918" s="11"/>
      <c r="BT918" s="11"/>
    </row>
    <row r="919" spans="69:72" x14ac:dyDescent="0.25">
      <c r="BQ919" s="11"/>
      <c r="BR919" s="11"/>
      <c r="BS919" s="11"/>
      <c r="BT919" s="11"/>
    </row>
    <row r="920" spans="69:72" x14ac:dyDescent="0.25">
      <c r="BQ920" s="11"/>
      <c r="BR920" s="11"/>
      <c r="BS920" s="11"/>
      <c r="BT920" s="11"/>
    </row>
    <row r="921" spans="69:72" x14ac:dyDescent="0.25">
      <c r="BQ921" s="11"/>
      <c r="BR921" s="11"/>
      <c r="BS921" s="11"/>
      <c r="BT921" s="11"/>
    </row>
    <row r="922" spans="69:72" x14ac:dyDescent="0.25">
      <c r="BQ922" s="11"/>
      <c r="BR922" s="11"/>
      <c r="BS922" s="11"/>
      <c r="BT922" s="11"/>
    </row>
    <row r="923" spans="69:72" x14ac:dyDescent="0.25">
      <c r="BQ923" s="11"/>
      <c r="BR923" s="11"/>
      <c r="BS923" s="11"/>
      <c r="BT923" s="11"/>
    </row>
    <row r="924" spans="69:72" x14ac:dyDescent="0.25">
      <c r="BQ924" s="11"/>
      <c r="BR924" s="11"/>
      <c r="BS924" s="11"/>
      <c r="BT924" s="11"/>
    </row>
    <row r="925" spans="69:72" x14ac:dyDescent="0.25">
      <c r="BQ925" s="11"/>
      <c r="BR925" s="11"/>
      <c r="BS925" s="11"/>
      <c r="BT925" s="11"/>
    </row>
    <row r="926" spans="69:72" x14ac:dyDescent="0.25">
      <c r="BQ926" s="11"/>
      <c r="BR926" s="11"/>
      <c r="BS926" s="11"/>
      <c r="BT926" s="11"/>
    </row>
    <row r="927" spans="69:72" x14ac:dyDescent="0.25">
      <c r="BQ927" s="11"/>
      <c r="BR927" s="11"/>
      <c r="BS927" s="11"/>
      <c r="BT927" s="11"/>
    </row>
    <row r="928" spans="69:72" x14ac:dyDescent="0.25">
      <c r="BQ928" s="11"/>
      <c r="BR928" s="11"/>
      <c r="BS928" s="11"/>
      <c r="BT928" s="11"/>
    </row>
    <row r="929" spans="69:72" x14ac:dyDescent="0.25">
      <c r="BQ929" s="11"/>
      <c r="BR929" s="11"/>
      <c r="BS929" s="11"/>
      <c r="BT929" s="11"/>
    </row>
    <row r="930" spans="69:72" x14ac:dyDescent="0.25">
      <c r="BQ930" s="11"/>
      <c r="BR930" s="11"/>
      <c r="BS930" s="11"/>
      <c r="BT930" s="11"/>
    </row>
    <row r="931" spans="69:72" x14ac:dyDescent="0.25">
      <c r="BQ931" s="11"/>
      <c r="BR931" s="11"/>
      <c r="BS931" s="11"/>
      <c r="BT931" s="11"/>
    </row>
    <row r="932" spans="69:72" x14ac:dyDescent="0.25">
      <c r="BQ932" s="11"/>
      <c r="BR932" s="11"/>
      <c r="BS932" s="11"/>
      <c r="BT932" s="11"/>
    </row>
    <row r="933" spans="69:72" x14ac:dyDescent="0.25">
      <c r="BQ933" s="11"/>
      <c r="BR933" s="11"/>
      <c r="BS933" s="11"/>
      <c r="BT933" s="11"/>
    </row>
    <row r="934" spans="69:72" x14ac:dyDescent="0.25">
      <c r="BQ934" s="11"/>
      <c r="BR934" s="11"/>
      <c r="BS934" s="11"/>
      <c r="BT934" s="11"/>
    </row>
    <row r="935" spans="69:72" x14ac:dyDescent="0.25">
      <c r="BQ935" s="11"/>
      <c r="BR935" s="11"/>
      <c r="BS935" s="11"/>
      <c r="BT935" s="11"/>
    </row>
    <row r="936" spans="69:72" x14ac:dyDescent="0.25">
      <c r="BQ936" s="11"/>
      <c r="BR936" s="11"/>
      <c r="BS936" s="11"/>
      <c r="BT936" s="11"/>
    </row>
    <row r="937" spans="69:72" x14ac:dyDescent="0.25">
      <c r="BQ937" s="11"/>
      <c r="BR937" s="11"/>
      <c r="BS937" s="11"/>
      <c r="BT937" s="11"/>
    </row>
    <row r="938" spans="69:72" x14ac:dyDescent="0.25">
      <c r="BQ938" s="11"/>
      <c r="BR938" s="11"/>
      <c r="BS938" s="11"/>
      <c r="BT938" s="11"/>
    </row>
    <row r="939" spans="69:72" x14ac:dyDescent="0.25">
      <c r="BQ939" s="11"/>
      <c r="BR939" s="11"/>
      <c r="BS939" s="11"/>
      <c r="BT939" s="11"/>
    </row>
    <row r="940" spans="69:72" x14ac:dyDescent="0.25">
      <c r="BQ940" s="11"/>
      <c r="BR940" s="11"/>
      <c r="BS940" s="11"/>
      <c r="BT940" s="11"/>
    </row>
    <row r="941" spans="69:72" x14ac:dyDescent="0.25">
      <c r="BQ941" s="11"/>
      <c r="BR941" s="11"/>
      <c r="BS941" s="11"/>
      <c r="BT941" s="11"/>
    </row>
    <row r="942" spans="69:72" x14ac:dyDescent="0.25">
      <c r="BQ942" s="11"/>
      <c r="BR942" s="11"/>
      <c r="BS942" s="11"/>
      <c r="BT942" s="11"/>
    </row>
    <row r="943" spans="69:72" x14ac:dyDescent="0.25">
      <c r="BQ943" s="11"/>
      <c r="BR943" s="11"/>
      <c r="BS943" s="11"/>
      <c r="BT943" s="11"/>
    </row>
    <row r="944" spans="69:72" x14ac:dyDescent="0.25">
      <c r="BQ944" s="11"/>
      <c r="BR944" s="11"/>
      <c r="BS944" s="11"/>
      <c r="BT944" s="11"/>
    </row>
    <row r="945" spans="69:72" x14ac:dyDescent="0.25">
      <c r="BQ945" s="11"/>
      <c r="BR945" s="11"/>
      <c r="BS945" s="11"/>
      <c r="BT945" s="11"/>
    </row>
    <row r="946" spans="69:72" x14ac:dyDescent="0.25">
      <c r="BQ946" s="11"/>
      <c r="BR946" s="11"/>
      <c r="BS946" s="11"/>
      <c r="BT946" s="11"/>
    </row>
    <row r="947" spans="69:72" x14ac:dyDescent="0.25">
      <c r="BQ947" s="11"/>
      <c r="BR947" s="11"/>
      <c r="BS947" s="11"/>
      <c r="BT947" s="11"/>
    </row>
    <row r="948" spans="69:72" x14ac:dyDescent="0.25">
      <c r="BQ948" s="11"/>
      <c r="BR948" s="11"/>
      <c r="BS948" s="11"/>
      <c r="BT948" s="11"/>
    </row>
    <row r="949" spans="69:72" x14ac:dyDescent="0.25">
      <c r="BQ949" s="11"/>
      <c r="BR949" s="11"/>
      <c r="BS949" s="11"/>
      <c r="BT949" s="11"/>
    </row>
    <row r="950" spans="69:72" x14ac:dyDescent="0.25">
      <c r="BQ950" s="11"/>
      <c r="BR950" s="11"/>
      <c r="BS950" s="11"/>
      <c r="BT950" s="11"/>
    </row>
    <row r="951" spans="69:72" x14ac:dyDescent="0.25">
      <c r="BQ951" s="11"/>
      <c r="BR951" s="11"/>
      <c r="BS951" s="11"/>
      <c r="BT951" s="11"/>
    </row>
    <row r="952" spans="69:72" x14ac:dyDescent="0.25">
      <c r="BQ952" s="11"/>
      <c r="BR952" s="11"/>
      <c r="BS952" s="11"/>
      <c r="BT952" s="11"/>
    </row>
    <row r="953" spans="69:72" x14ac:dyDescent="0.25">
      <c r="BQ953" s="11"/>
      <c r="BR953" s="11"/>
      <c r="BS953" s="11"/>
      <c r="BT953" s="11"/>
    </row>
    <row r="954" spans="69:72" x14ac:dyDescent="0.25">
      <c r="BQ954" s="11"/>
      <c r="BR954" s="11"/>
      <c r="BS954" s="11"/>
      <c r="BT954" s="11"/>
    </row>
    <row r="955" spans="69:72" x14ac:dyDescent="0.25">
      <c r="BQ955" s="11"/>
      <c r="BR955" s="11"/>
      <c r="BS955" s="11"/>
      <c r="BT955" s="11"/>
    </row>
    <row r="956" spans="69:72" x14ac:dyDescent="0.25">
      <c r="BQ956" s="11"/>
      <c r="BR956" s="11"/>
      <c r="BS956" s="11"/>
      <c r="BT956" s="11"/>
    </row>
    <row r="957" spans="69:72" x14ac:dyDescent="0.25">
      <c r="BQ957" s="11"/>
      <c r="BR957" s="11"/>
      <c r="BS957" s="11"/>
      <c r="BT957" s="11"/>
    </row>
    <row r="958" spans="69:72" x14ac:dyDescent="0.25">
      <c r="BQ958" s="11"/>
      <c r="BR958" s="11"/>
      <c r="BS958" s="11"/>
      <c r="BT958" s="11"/>
    </row>
    <row r="959" spans="69:72" x14ac:dyDescent="0.25">
      <c r="BQ959" s="11"/>
      <c r="BR959" s="11"/>
      <c r="BS959" s="11"/>
      <c r="BT959" s="11"/>
    </row>
    <row r="960" spans="69:72" x14ac:dyDescent="0.25">
      <c r="BQ960" s="11"/>
      <c r="BR960" s="11"/>
      <c r="BS960" s="11"/>
      <c r="BT960" s="11"/>
    </row>
    <row r="961" spans="69:72" x14ac:dyDescent="0.25">
      <c r="BQ961" s="11"/>
      <c r="BR961" s="11"/>
      <c r="BS961" s="11"/>
      <c r="BT961" s="11"/>
    </row>
    <row r="962" spans="69:72" x14ac:dyDescent="0.25">
      <c r="BQ962" s="11"/>
      <c r="BR962" s="11"/>
      <c r="BS962" s="11"/>
      <c r="BT962" s="11"/>
    </row>
    <row r="963" spans="69:72" x14ac:dyDescent="0.25">
      <c r="BQ963" s="11"/>
      <c r="BR963" s="11"/>
      <c r="BS963" s="11"/>
      <c r="BT963" s="11"/>
    </row>
    <row r="964" spans="69:72" x14ac:dyDescent="0.25">
      <c r="BQ964" s="11"/>
      <c r="BR964" s="11"/>
      <c r="BS964" s="11"/>
      <c r="BT964" s="11"/>
    </row>
    <row r="965" spans="69:72" x14ac:dyDescent="0.25">
      <c r="BQ965" s="11"/>
      <c r="BR965" s="11"/>
      <c r="BS965" s="11"/>
      <c r="BT965" s="11"/>
    </row>
    <row r="966" spans="69:72" x14ac:dyDescent="0.25">
      <c r="BQ966" s="11"/>
      <c r="BR966" s="11"/>
      <c r="BS966" s="11"/>
      <c r="BT966" s="11"/>
    </row>
    <row r="967" spans="69:72" x14ac:dyDescent="0.25">
      <c r="BQ967" s="11"/>
      <c r="BR967" s="11"/>
      <c r="BS967" s="11"/>
      <c r="BT967" s="11"/>
    </row>
    <row r="968" spans="69:72" x14ac:dyDescent="0.25">
      <c r="BQ968" s="11"/>
      <c r="BR968" s="11"/>
      <c r="BS968" s="11"/>
      <c r="BT968" s="11"/>
    </row>
    <row r="969" spans="69:72" x14ac:dyDescent="0.25">
      <c r="BQ969" s="11"/>
      <c r="BR969" s="11"/>
      <c r="BS969" s="11"/>
      <c r="BT969" s="11"/>
    </row>
    <row r="970" spans="69:72" x14ac:dyDescent="0.25">
      <c r="BQ970" s="11"/>
      <c r="BR970" s="11"/>
      <c r="BS970" s="11"/>
      <c r="BT970" s="11"/>
    </row>
    <row r="971" spans="69:72" x14ac:dyDescent="0.25">
      <c r="BQ971" s="11"/>
      <c r="BR971" s="11"/>
      <c r="BS971" s="11"/>
      <c r="BT971" s="11"/>
    </row>
    <row r="972" spans="69:72" x14ac:dyDescent="0.25">
      <c r="BQ972" s="11"/>
      <c r="BR972" s="11"/>
      <c r="BS972" s="11"/>
      <c r="BT972" s="11"/>
    </row>
    <row r="973" spans="69:72" x14ac:dyDescent="0.25">
      <c r="BQ973" s="11"/>
      <c r="BR973" s="11"/>
      <c r="BS973" s="11"/>
      <c r="BT973" s="11"/>
    </row>
    <row r="974" spans="69:72" x14ac:dyDescent="0.25">
      <c r="BQ974" s="11"/>
      <c r="BR974" s="11"/>
      <c r="BS974" s="11"/>
      <c r="BT974" s="11"/>
    </row>
    <row r="975" spans="69:72" x14ac:dyDescent="0.25">
      <c r="BQ975" s="11"/>
      <c r="BR975" s="11"/>
      <c r="BS975" s="11"/>
      <c r="BT975" s="11"/>
    </row>
    <row r="976" spans="69:72" x14ac:dyDescent="0.25">
      <c r="BQ976" s="11"/>
      <c r="BR976" s="11"/>
      <c r="BS976" s="11"/>
      <c r="BT976" s="11"/>
    </row>
    <row r="977" spans="69:72" x14ac:dyDescent="0.25">
      <c r="BQ977" s="11"/>
      <c r="BR977" s="11"/>
      <c r="BS977" s="11"/>
      <c r="BT977" s="11"/>
    </row>
    <row r="978" spans="69:72" x14ac:dyDescent="0.25">
      <c r="BQ978" s="11"/>
      <c r="BR978" s="11"/>
      <c r="BS978" s="11"/>
      <c r="BT978" s="11"/>
    </row>
    <row r="979" spans="69:72" x14ac:dyDescent="0.25">
      <c r="BQ979" s="11"/>
      <c r="BR979" s="11"/>
      <c r="BS979" s="11"/>
      <c r="BT979" s="11"/>
    </row>
    <row r="980" spans="69:72" x14ac:dyDescent="0.25">
      <c r="BQ980" s="11"/>
      <c r="BR980" s="11"/>
      <c r="BS980" s="11"/>
      <c r="BT980" s="11"/>
    </row>
    <row r="981" spans="69:72" x14ac:dyDescent="0.25">
      <c r="BQ981" s="11"/>
      <c r="BR981" s="11"/>
      <c r="BS981" s="11"/>
      <c r="BT981" s="11"/>
    </row>
    <row r="982" spans="69:72" x14ac:dyDescent="0.25">
      <c r="BQ982" s="11"/>
      <c r="BR982" s="11"/>
      <c r="BS982" s="11"/>
      <c r="BT982" s="11"/>
    </row>
    <row r="983" spans="69:72" x14ac:dyDescent="0.25">
      <c r="BQ983" s="11"/>
      <c r="BR983" s="11"/>
      <c r="BS983" s="11"/>
      <c r="BT983" s="11"/>
    </row>
    <row r="984" spans="69:72" x14ac:dyDescent="0.25">
      <c r="BQ984" s="11"/>
      <c r="BR984" s="11"/>
      <c r="BS984" s="11"/>
      <c r="BT984" s="11"/>
    </row>
    <row r="985" spans="69:72" x14ac:dyDescent="0.25">
      <c r="BQ985" s="11"/>
      <c r="BR985" s="11"/>
      <c r="BS985" s="11"/>
      <c r="BT985" s="11"/>
    </row>
    <row r="986" spans="69:72" x14ac:dyDescent="0.25">
      <c r="BQ986" s="11"/>
      <c r="BR986" s="11"/>
      <c r="BS986" s="11"/>
      <c r="BT986" s="11"/>
    </row>
    <row r="987" spans="69:72" x14ac:dyDescent="0.25">
      <c r="BQ987" s="11"/>
      <c r="BR987" s="11"/>
      <c r="BS987" s="11"/>
      <c r="BT987" s="11"/>
    </row>
    <row r="988" spans="69:72" x14ac:dyDescent="0.25">
      <c r="BQ988" s="11"/>
      <c r="BR988" s="11"/>
      <c r="BS988" s="11"/>
      <c r="BT988" s="11"/>
    </row>
    <row r="989" spans="69:72" x14ac:dyDescent="0.25">
      <c r="BQ989" s="11"/>
      <c r="BR989" s="11"/>
      <c r="BS989" s="11"/>
      <c r="BT989" s="11"/>
    </row>
    <row r="990" spans="69:72" x14ac:dyDescent="0.25">
      <c r="BQ990" s="11"/>
      <c r="BR990" s="11"/>
      <c r="BS990" s="11"/>
      <c r="BT990" s="11"/>
    </row>
    <row r="991" spans="69:72" x14ac:dyDescent="0.25">
      <c r="BQ991" s="11"/>
      <c r="BR991" s="11"/>
      <c r="BS991" s="11"/>
      <c r="BT991" s="11"/>
    </row>
    <row r="992" spans="69:72" x14ac:dyDescent="0.25">
      <c r="BQ992" s="11"/>
      <c r="BR992" s="11"/>
      <c r="BS992" s="11"/>
      <c r="BT992" s="11"/>
    </row>
    <row r="993" spans="69:72" x14ac:dyDescent="0.25">
      <c r="BQ993" s="11"/>
      <c r="BR993" s="11"/>
      <c r="BS993" s="11"/>
      <c r="BT993" s="11"/>
    </row>
    <row r="994" spans="69:72" x14ac:dyDescent="0.25">
      <c r="BQ994" s="11"/>
      <c r="BR994" s="11"/>
      <c r="BS994" s="11"/>
      <c r="BT994" s="11"/>
    </row>
    <row r="995" spans="69:72" x14ac:dyDescent="0.25">
      <c r="BQ995" s="11"/>
      <c r="BR995" s="11"/>
      <c r="BS995" s="11"/>
      <c r="BT995" s="11"/>
    </row>
    <row r="996" spans="69:72" x14ac:dyDescent="0.25">
      <c r="BQ996" s="11"/>
      <c r="BR996" s="11"/>
      <c r="BS996" s="11"/>
      <c r="BT996" s="11"/>
    </row>
    <row r="997" spans="69:72" x14ac:dyDescent="0.25">
      <c r="BQ997" s="11"/>
      <c r="BR997" s="11"/>
      <c r="BS997" s="11"/>
      <c r="BT997" s="11"/>
    </row>
    <row r="998" spans="69:72" x14ac:dyDescent="0.25">
      <c r="BQ998" s="11"/>
      <c r="BR998" s="11"/>
      <c r="BS998" s="11"/>
      <c r="BT998" s="11"/>
    </row>
    <row r="999" spans="69:72" x14ac:dyDescent="0.25">
      <c r="BQ999" s="11"/>
      <c r="BR999" s="11"/>
      <c r="BS999" s="11"/>
      <c r="BT999" s="11"/>
    </row>
    <row r="1000" spans="69:72" x14ac:dyDescent="0.25">
      <c r="BQ1000" s="11"/>
      <c r="BR1000" s="11"/>
      <c r="BS1000" s="11"/>
      <c r="BT1000" s="11"/>
    </row>
    <row r="1001" spans="69:72" x14ac:dyDescent="0.25">
      <c r="BQ1001" s="11"/>
      <c r="BR1001" s="11"/>
      <c r="BS1001" s="11"/>
      <c r="BT1001" s="11"/>
    </row>
    <row r="1002" spans="69:72" x14ac:dyDescent="0.25">
      <c r="BQ1002" s="11"/>
      <c r="BR1002" s="11"/>
      <c r="BS1002" s="11"/>
      <c r="BT1002" s="11"/>
    </row>
    <row r="1003" spans="69:72" x14ac:dyDescent="0.25">
      <c r="BQ1003" s="11"/>
      <c r="BR1003" s="11"/>
      <c r="BS1003" s="11"/>
      <c r="BT1003" s="11"/>
    </row>
    <row r="1004" spans="69:72" x14ac:dyDescent="0.25">
      <c r="BQ1004" s="11"/>
      <c r="BR1004" s="11"/>
      <c r="BS1004" s="11"/>
      <c r="BT1004" s="11"/>
    </row>
    <row r="1005" spans="69:72" x14ac:dyDescent="0.25">
      <c r="BQ1005" s="11"/>
      <c r="BR1005" s="11"/>
      <c r="BS1005" s="11"/>
      <c r="BT1005" s="11"/>
    </row>
    <row r="1006" spans="69:72" x14ac:dyDescent="0.25">
      <c r="BQ1006" s="11"/>
      <c r="BR1006" s="11"/>
      <c r="BS1006" s="11"/>
      <c r="BT1006" s="11"/>
    </row>
    <row r="1007" spans="69:72" x14ac:dyDescent="0.25">
      <c r="BQ1007" s="11"/>
      <c r="BR1007" s="11"/>
      <c r="BS1007" s="11"/>
      <c r="BT1007" s="11"/>
    </row>
    <row r="1008" spans="69:72" x14ac:dyDescent="0.25">
      <c r="BQ1008" s="11"/>
      <c r="BR1008" s="11"/>
      <c r="BS1008" s="11"/>
      <c r="BT1008" s="11"/>
    </row>
    <row r="1009" spans="69:72" x14ac:dyDescent="0.25">
      <c r="BQ1009" s="11"/>
      <c r="BR1009" s="11"/>
      <c r="BS1009" s="11"/>
      <c r="BT1009" s="11"/>
    </row>
    <row r="1010" spans="69:72" x14ac:dyDescent="0.25">
      <c r="BQ1010" s="11"/>
      <c r="BR1010" s="11"/>
      <c r="BS1010" s="11"/>
      <c r="BT1010" s="11"/>
    </row>
    <row r="1011" spans="69:72" x14ac:dyDescent="0.25">
      <c r="BQ1011" s="11"/>
      <c r="BR1011" s="11"/>
      <c r="BS1011" s="11"/>
      <c r="BT1011" s="11"/>
    </row>
    <row r="1012" spans="69:72" x14ac:dyDescent="0.25">
      <c r="BQ1012" s="11"/>
      <c r="BR1012" s="11"/>
      <c r="BS1012" s="11"/>
      <c r="BT1012" s="11"/>
    </row>
    <row r="1013" spans="69:72" x14ac:dyDescent="0.25">
      <c r="BQ1013" s="11"/>
      <c r="BR1013" s="11"/>
      <c r="BS1013" s="11"/>
      <c r="BT1013" s="11"/>
    </row>
    <row r="1014" spans="69:72" x14ac:dyDescent="0.25">
      <c r="BQ1014" s="11"/>
      <c r="BR1014" s="11"/>
      <c r="BS1014" s="11"/>
      <c r="BT1014" s="11"/>
    </row>
    <row r="1015" spans="69:72" x14ac:dyDescent="0.25">
      <c r="BQ1015" s="11"/>
      <c r="BR1015" s="11"/>
      <c r="BS1015" s="11"/>
      <c r="BT1015" s="11"/>
    </row>
    <row r="1016" spans="69:72" x14ac:dyDescent="0.25">
      <c r="BQ1016" s="11"/>
      <c r="BR1016" s="11"/>
      <c r="BS1016" s="11"/>
      <c r="BT1016" s="11"/>
    </row>
    <row r="1017" spans="69:72" x14ac:dyDescent="0.25">
      <c r="BQ1017" s="11"/>
      <c r="BR1017" s="11"/>
      <c r="BS1017" s="11"/>
      <c r="BT1017" s="11"/>
    </row>
    <row r="1018" spans="69:72" x14ac:dyDescent="0.25">
      <c r="BQ1018" s="11"/>
      <c r="BR1018" s="11"/>
      <c r="BS1018" s="11"/>
      <c r="BT1018" s="11"/>
    </row>
    <row r="1019" spans="69:72" x14ac:dyDescent="0.25">
      <c r="BQ1019" s="11"/>
      <c r="BR1019" s="11"/>
      <c r="BS1019" s="11"/>
      <c r="BT1019" s="11"/>
    </row>
    <row r="1020" spans="69:72" x14ac:dyDescent="0.25">
      <c r="BQ1020" s="11"/>
      <c r="BR1020" s="11"/>
      <c r="BS1020" s="11"/>
      <c r="BT1020" s="11"/>
    </row>
    <row r="1021" spans="69:72" x14ac:dyDescent="0.25">
      <c r="BQ1021" s="11"/>
      <c r="BR1021" s="11"/>
      <c r="BS1021" s="11"/>
      <c r="BT1021" s="11"/>
    </row>
    <row r="1022" spans="69:72" x14ac:dyDescent="0.25">
      <c r="BQ1022" s="11"/>
      <c r="BR1022" s="11"/>
      <c r="BS1022" s="11"/>
      <c r="BT1022" s="11"/>
    </row>
    <row r="1023" spans="69:72" x14ac:dyDescent="0.25">
      <c r="BQ1023" s="11"/>
      <c r="BR1023" s="11"/>
      <c r="BS1023" s="11"/>
      <c r="BT1023" s="11"/>
    </row>
    <row r="1024" spans="69:72" x14ac:dyDescent="0.25">
      <c r="BQ1024" s="11"/>
      <c r="BR1024" s="11"/>
      <c r="BS1024" s="11"/>
      <c r="BT1024" s="11"/>
    </row>
    <row r="1025" spans="69:72" x14ac:dyDescent="0.25">
      <c r="BQ1025" s="11"/>
      <c r="BR1025" s="11"/>
      <c r="BS1025" s="11"/>
      <c r="BT1025" s="11"/>
    </row>
    <row r="1026" spans="69:72" x14ac:dyDescent="0.25">
      <c r="BQ1026" s="11"/>
      <c r="BR1026" s="11"/>
      <c r="BS1026" s="11"/>
      <c r="BT1026" s="11"/>
    </row>
    <row r="1027" spans="69:72" x14ac:dyDescent="0.25">
      <c r="BQ1027" s="11"/>
      <c r="BR1027" s="11"/>
      <c r="BS1027" s="11"/>
      <c r="BT1027" s="11"/>
    </row>
    <row r="1028" spans="69:72" x14ac:dyDescent="0.25">
      <c r="BQ1028" s="11"/>
      <c r="BR1028" s="11"/>
      <c r="BS1028" s="11"/>
      <c r="BT1028" s="11"/>
    </row>
    <row r="1029" spans="69:72" x14ac:dyDescent="0.25">
      <c r="BQ1029" s="11"/>
      <c r="BR1029" s="11"/>
      <c r="BS1029" s="11"/>
      <c r="BT1029" s="11"/>
    </row>
    <row r="1030" spans="69:72" x14ac:dyDescent="0.25">
      <c r="BQ1030" s="11"/>
      <c r="BR1030" s="11"/>
      <c r="BS1030" s="11"/>
      <c r="BT1030" s="11"/>
    </row>
    <row r="1031" spans="69:72" x14ac:dyDescent="0.25">
      <c r="BQ1031" s="11"/>
      <c r="BR1031" s="11"/>
      <c r="BS1031" s="11"/>
      <c r="BT1031" s="11"/>
    </row>
    <row r="1032" spans="69:72" x14ac:dyDescent="0.25">
      <c r="BQ1032" s="11"/>
      <c r="BR1032" s="11"/>
      <c r="BS1032" s="11"/>
      <c r="BT1032" s="11"/>
    </row>
    <row r="1033" spans="69:72" x14ac:dyDescent="0.25">
      <c r="BQ1033" s="11"/>
      <c r="BR1033" s="11"/>
      <c r="BS1033" s="11"/>
      <c r="BT1033" s="11"/>
    </row>
    <row r="1034" spans="69:72" x14ac:dyDescent="0.25">
      <c r="BQ1034" s="11"/>
      <c r="BR1034" s="11"/>
      <c r="BS1034" s="11"/>
      <c r="BT1034" s="11"/>
    </row>
    <row r="1035" spans="69:72" x14ac:dyDescent="0.25">
      <c r="BQ1035" s="11"/>
      <c r="BR1035" s="11"/>
      <c r="BS1035" s="11"/>
      <c r="BT1035" s="11"/>
    </row>
    <row r="1036" spans="69:72" x14ac:dyDescent="0.25">
      <c r="BQ1036" s="11"/>
      <c r="BR1036" s="11"/>
      <c r="BS1036" s="11"/>
      <c r="BT1036" s="11"/>
    </row>
    <row r="1037" spans="69:72" x14ac:dyDescent="0.25">
      <c r="BQ1037" s="11"/>
      <c r="BR1037" s="11"/>
      <c r="BS1037" s="11"/>
      <c r="BT1037" s="11"/>
    </row>
    <row r="1038" spans="69:72" x14ac:dyDescent="0.25">
      <c r="BQ1038" s="11"/>
      <c r="BR1038" s="11"/>
      <c r="BS1038" s="11"/>
      <c r="BT1038" s="11"/>
    </row>
    <row r="1039" spans="69:72" x14ac:dyDescent="0.25">
      <c r="BQ1039" s="11"/>
      <c r="BR1039" s="11"/>
      <c r="BS1039" s="11"/>
      <c r="BT1039" s="11"/>
    </row>
    <row r="1040" spans="69:72" x14ac:dyDescent="0.25">
      <c r="BQ1040" s="11"/>
      <c r="BR1040" s="11"/>
      <c r="BS1040" s="11"/>
      <c r="BT1040" s="11"/>
    </row>
    <row r="1041" spans="69:72" x14ac:dyDescent="0.25">
      <c r="BQ1041" s="11"/>
      <c r="BR1041" s="11"/>
      <c r="BS1041" s="11"/>
      <c r="BT1041" s="11"/>
    </row>
    <row r="1042" spans="69:72" x14ac:dyDescent="0.25">
      <c r="BQ1042" s="11"/>
      <c r="BR1042" s="11"/>
      <c r="BS1042" s="11"/>
      <c r="BT1042" s="11"/>
    </row>
    <row r="1043" spans="69:72" x14ac:dyDescent="0.25">
      <c r="BQ1043" s="11"/>
      <c r="BR1043" s="11"/>
      <c r="BS1043" s="11"/>
      <c r="BT1043" s="11"/>
    </row>
    <row r="1044" spans="69:72" x14ac:dyDescent="0.25">
      <c r="BQ1044" s="11"/>
      <c r="BR1044" s="11"/>
      <c r="BS1044" s="11"/>
      <c r="BT1044" s="11"/>
    </row>
    <row r="1045" spans="69:72" x14ac:dyDescent="0.25">
      <c r="BQ1045" s="11"/>
      <c r="BR1045" s="11"/>
      <c r="BS1045" s="11"/>
      <c r="BT1045" s="11"/>
    </row>
    <row r="1046" spans="69:72" x14ac:dyDescent="0.25">
      <c r="BQ1046" s="11"/>
      <c r="BR1046" s="11"/>
      <c r="BS1046" s="11"/>
      <c r="BT1046" s="11"/>
    </row>
    <row r="1047" spans="69:72" x14ac:dyDescent="0.25">
      <c r="BQ1047" s="11"/>
      <c r="BR1047" s="11"/>
      <c r="BS1047" s="11"/>
      <c r="BT1047" s="11"/>
    </row>
    <row r="1048" spans="69:72" x14ac:dyDescent="0.25">
      <c r="BQ1048" s="11"/>
      <c r="BR1048" s="11"/>
      <c r="BS1048" s="11"/>
      <c r="BT1048" s="11"/>
    </row>
    <row r="1049" spans="69:72" x14ac:dyDescent="0.25">
      <c r="BQ1049" s="11"/>
      <c r="BR1049" s="11"/>
      <c r="BS1049" s="11"/>
      <c r="BT1049" s="11"/>
    </row>
    <row r="1050" spans="69:72" x14ac:dyDescent="0.25">
      <c r="BQ1050" s="11"/>
      <c r="BR1050" s="11"/>
      <c r="BS1050" s="11"/>
      <c r="BT1050" s="11"/>
    </row>
    <row r="1051" spans="69:72" x14ac:dyDescent="0.25">
      <c r="BQ1051" s="11"/>
      <c r="BR1051" s="11"/>
      <c r="BS1051" s="11"/>
      <c r="BT1051" s="11"/>
    </row>
    <row r="1052" spans="69:72" x14ac:dyDescent="0.25">
      <c r="BQ1052" s="11"/>
      <c r="BR1052" s="11"/>
      <c r="BS1052" s="11"/>
      <c r="BT1052" s="11"/>
    </row>
    <row r="1053" spans="69:72" x14ac:dyDescent="0.25">
      <c r="BQ1053" s="11"/>
      <c r="BR1053" s="11"/>
      <c r="BS1053" s="11"/>
      <c r="BT1053" s="11"/>
    </row>
    <row r="1054" spans="69:72" x14ac:dyDescent="0.25">
      <c r="BQ1054" s="11"/>
      <c r="BR1054" s="11"/>
      <c r="BS1054" s="11"/>
      <c r="BT1054" s="11"/>
    </row>
    <row r="1055" spans="69:72" x14ac:dyDescent="0.25">
      <c r="BQ1055" s="11"/>
      <c r="BR1055" s="11"/>
      <c r="BS1055" s="11"/>
      <c r="BT1055" s="11"/>
    </row>
    <row r="1056" spans="69:72" x14ac:dyDescent="0.25">
      <c r="BQ1056" s="11"/>
      <c r="BR1056" s="11"/>
      <c r="BS1056" s="11"/>
      <c r="BT1056" s="11"/>
    </row>
    <row r="1057" spans="69:72" x14ac:dyDescent="0.25">
      <c r="BQ1057" s="11"/>
      <c r="BR1057" s="11"/>
      <c r="BS1057" s="11"/>
      <c r="BT1057" s="11"/>
    </row>
    <row r="1058" spans="69:72" x14ac:dyDescent="0.25">
      <c r="BQ1058" s="11"/>
      <c r="BR1058" s="11"/>
      <c r="BS1058" s="11"/>
      <c r="BT1058" s="11"/>
    </row>
    <row r="1059" spans="69:72" x14ac:dyDescent="0.25">
      <c r="BQ1059" s="11"/>
      <c r="BR1059" s="11"/>
      <c r="BS1059" s="11"/>
      <c r="BT1059" s="11"/>
    </row>
    <row r="1060" spans="69:72" x14ac:dyDescent="0.25">
      <c r="BQ1060" s="11"/>
      <c r="BR1060" s="11"/>
      <c r="BS1060" s="11"/>
      <c r="BT1060" s="11"/>
    </row>
    <row r="1061" spans="69:72" x14ac:dyDescent="0.25">
      <c r="BQ1061" s="11"/>
      <c r="BR1061" s="11"/>
      <c r="BS1061" s="11"/>
      <c r="BT1061" s="11"/>
    </row>
    <row r="1062" spans="69:72" x14ac:dyDescent="0.25">
      <c r="BQ1062" s="11"/>
      <c r="BR1062" s="11"/>
      <c r="BS1062" s="11"/>
      <c r="BT1062" s="11"/>
    </row>
    <row r="1063" spans="69:72" x14ac:dyDescent="0.25">
      <c r="BQ1063" s="11"/>
      <c r="BR1063" s="11"/>
      <c r="BS1063" s="11"/>
      <c r="BT1063" s="11"/>
    </row>
    <row r="1064" spans="69:72" x14ac:dyDescent="0.25">
      <c r="BQ1064" s="11"/>
      <c r="BR1064" s="11"/>
      <c r="BS1064" s="11"/>
      <c r="BT1064" s="11"/>
    </row>
    <row r="1065" spans="69:72" x14ac:dyDescent="0.25">
      <c r="BQ1065" s="11"/>
      <c r="BR1065" s="11"/>
      <c r="BS1065" s="11"/>
      <c r="BT1065" s="11"/>
    </row>
    <row r="1066" spans="69:72" x14ac:dyDescent="0.25">
      <c r="BQ1066" s="11"/>
      <c r="BR1066" s="11"/>
      <c r="BS1066" s="11"/>
      <c r="BT1066" s="11"/>
    </row>
    <row r="1067" spans="69:72" x14ac:dyDescent="0.25">
      <c r="BQ1067" s="11"/>
      <c r="BR1067" s="11"/>
      <c r="BS1067" s="11"/>
      <c r="BT1067" s="11"/>
    </row>
    <row r="1068" spans="69:72" x14ac:dyDescent="0.25">
      <c r="BQ1068" s="11"/>
      <c r="BR1068" s="11"/>
      <c r="BS1068" s="11"/>
      <c r="BT1068" s="11"/>
    </row>
    <row r="1069" spans="69:72" x14ac:dyDescent="0.25">
      <c r="BQ1069" s="11"/>
      <c r="BR1069" s="11"/>
      <c r="BS1069" s="11"/>
      <c r="BT1069" s="11"/>
    </row>
    <row r="1070" spans="69:72" x14ac:dyDescent="0.25">
      <c r="BQ1070" s="11"/>
      <c r="BR1070" s="11"/>
      <c r="BS1070" s="11"/>
      <c r="BT1070" s="11"/>
    </row>
    <row r="1071" spans="69:72" x14ac:dyDescent="0.25">
      <c r="BQ1071" s="11"/>
      <c r="BR1071" s="11"/>
      <c r="BS1071" s="11"/>
      <c r="BT1071" s="11"/>
    </row>
    <row r="1072" spans="69:72" x14ac:dyDescent="0.25">
      <c r="BQ1072" s="11"/>
      <c r="BR1072" s="11"/>
      <c r="BS1072" s="11"/>
      <c r="BT1072" s="11"/>
    </row>
    <row r="1073" spans="69:72" x14ac:dyDescent="0.25">
      <c r="BQ1073" s="11"/>
      <c r="BR1073" s="11"/>
      <c r="BS1073" s="11"/>
      <c r="BT1073" s="11"/>
    </row>
    <row r="1074" spans="69:72" x14ac:dyDescent="0.25">
      <c r="BQ1074" s="11"/>
      <c r="BR1074" s="11"/>
      <c r="BS1074" s="11"/>
      <c r="BT1074" s="11"/>
    </row>
    <row r="1075" spans="69:72" x14ac:dyDescent="0.25">
      <c r="BQ1075" s="11"/>
      <c r="BR1075" s="11"/>
      <c r="BS1075" s="11"/>
      <c r="BT1075" s="11"/>
    </row>
    <row r="1076" spans="69:72" x14ac:dyDescent="0.25">
      <c r="BQ1076" s="11"/>
      <c r="BR1076" s="11"/>
      <c r="BS1076" s="11"/>
      <c r="BT1076" s="11"/>
    </row>
    <row r="1077" spans="69:72" x14ac:dyDescent="0.25">
      <c r="BQ1077" s="11"/>
      <c r="BR1077" s="11"/>
      <c r="BS1077" s="11"/>
      <c r="BT1077" s="11"/>
    </row>
    <row r="1078" spans="69:72" x14ac:dyDescent="0.25">
      <c r="BQ1078" s="11"/>
      <c r="BR1078" s="11"/>
      <c r="BS1078" s="11"/>
      <c r="BT1078" s="11"/>
    </row>
    <row r="1079" spans="69:72" x14ac:dyDescent="0.25">
      <c r="BQ1079" s="11"/>
      <c r="BR1079" s="11"/>
      <c r="BS1079" s="11"/>
      <c r="BT1079" s="11"/>
    </row>
    <row r="1080" spans="69:72" x14ac:dyDescent="0.25">
      <c r="BQ1080" s="11"/>
      <c r="BR1080" s="11"/>
      <c r="BS1080" s="11"/>
      <c r="BT1080" s="11"/>
    </row>
    <row r="1081" spans="69:72" x14ac:dyDescent="0.25">
      <c r="BQ1081" s="11"/>
      <c r="BR1081" s="11"/>
      <c r="BS1081" s="11"/>
      <c r="BT1081" s="11"/>
    </row>
    <row r="1082" spans="69:72" x14ac:dyDescent="0.25">
      <c r="BQ1082" s="11"/>
      <c r="BR1082" s="11"/>
      <c r="BS1082" s="11"/>
      <c r="BT1082" s="11"/>
    </row>
    <row r="1083" spans="69:72" x14ac:dyDescent="0.25">
      <c r="BQ1083" s="11"/>
      <c r="BR1083" s="11"/>
      <c r="BS1083" s="11"/>
      <c r="BT1083" s="11"/>
    </row>
    <row r="1084" spans="69:72" x14ac:dyDescent="0.25">
      <c r="BQ1084" s="11"/>
      <c r="BR1084" s="11"/>
      <c r="BS1084" s="11"/>
      <c r="BT1084" s="11"/>
    </row>
    <row r="1085" spans="69:72" x14ac:dyDescent="0.25">
      <c r="BQ1085" s="11"/>
      <c r="BR1085" s="11"/>
      <c r="BS1085" s="11"/>
      <c r="BT1085" s="11"/>
    </row>
    <row r="1086" spans="69:72" x14ac:dyDescent="0.25">
      <c r="BQ1086" s="11"/>
      <c r="BR1086" s="11"/>
      <c r="BS1086" s="11"/>
      <c r="BT1086" s="11"/>
    </row>
    <row r="1087" spans="69:72" x14ac:dyDescent="0.25">
      <c r="BQ1087" s="11"/>
      <c r="BR1087" s="11"/>
      <c r="BS1087" s="11"/>
      <c r="BT1087" s="11"/>
    </row>
    <row r="1088" spans="69:72" x14ac:dyDescent="0.25">
      <c r="BQ1088" s="11"/>
      <c r="BR1088" s="11"/>
      <c r="BS1088" s="11"/>
      <c r="BT1088" s="11"/>
    </row>
    <row r="1089" spans="69:72" x14ac:dyDescent="0.25">
      <c r="BQ1089" s="11"/>
      <c r="BR1089" s="11"/>
      <c r="BS1089" s="11"/>
      <c r="BT1089" s="11"/>
    </row>
    <row r="1090" spans="69:72" x14ac:dyDescent="0.25">
      <c r="BQ1090" s="11"/>
      <c r="BR1090" s="11"/>
      <c r="BS1090" s="11"/>
      <c r="BT1090" s="11"/>
    </row>
    <row r="1091" spans="69:72" x14ac:dyDescent="0.25">
      <c r="BQ1091" s="11"/>
      <c r="BR1091" s="11"/>
      <c r="BS1091" s="11"/>
      <c r="BT1091" s="11"/>
    </row>
    <row r="1092" spans="69:72" x14ac:dyDescent="0.25">
      <c r="BQ1092" s="11"/>
      <c r="BR1092" s="11"/>
      <c r="BS1092" s="11"/>
      <c r="BT1092" s="11"/>
    </row>
    <row r="1093" spans="69:72" x14ac:dyDescent="0.25">
      <c r="BQ1093" s="11"/>
      <c r="BR1093" s="11"/>
      <c r="BS1093" s="11"/>
      <c r="BT1093" s="11"/>
    </row>
    <row r="1094" spans="69:72" x14ac:dyDescent="0.25">
      <c r="BQ1094" s="11"/>
      <c r="BR1094" s="11"/>
      <c r="BS1094" s="11"/>
      <c r="BT1094" s="11"/>
    </row>
    <row r="1095" spans="69:72" x14ac:dyDescent="0.25">
      <c r="BQ1095" s="11"/>
      <c r="BR1095" s="11"/>
      <c r="BS1095" s="11"/>
      <c r="BT1095" s="11"/>
    </row>
    <row r="1096" spans="69:72" x14ac:dyDescent="0.25">
      <c r="BQ1096" s="11"/>
      <c r="BR1096" s="11"/>
      <c r="BS1096" s="11"/>
      <c r="BT1096" s="11"/>
    </row>
    <row r="1097" spans="69:72" x14ac:dyDescent="0.25">
      <c r="BQ1097" s="11"/>
      <c r="BR1097" s="11"/>
      <c r="BS1097" s="11"/>
      <c r="BT1097" s="11"/>
    </row>
    <row r="1098" spans="69:72" x14ac:dyDescent="0.25">
      <c r="BQ1098" s="11"/>
      <c r="BR1098" s="11"/>
      <c r="BS1098" s="11"/>
      <c r="BT1098" s="11"/>
    </row>
    <row r="1099" spans="69:72" x14ac:dyDescent="0.25">
      <c r="BQ1099" s="11"/>
      <c r="BR1099" s="11"/>
      <c r="BS1099" s="11"/>
      <c r="BT1099" s="11"/>
    </row>
    <row r="1100" spans="69:72" x14ac:dyDescent="0.25">
      <c r="BQ1100" s="11"/>
      <c r="BR1100" s="11"/>
      <c r="BS1100" s="11"/>
      <c r="BT1100" s="11"/>
    </row>
    <row r="1101" spans="69:72" x14ac:dyDescent="0.25">
      <c r="BQ1101" s="11"/>
      <c r="BR1101" s="11"/>
      <c r="BS1101" s="11"/>
      <c r="BT1101" s="11"/>
    </row>
    <row r="1102" spans="69:72" x14ac:dyDescent="0.25">
      <c r="BQ1102" s="11"/>
      <c r="BR1102" s="11"/>
      <c r="BS1102" s="11"/>
      <c r="BT1102" s="11"/>
    </row>
    <row r="1103" spans="69:72" x14ac:dyDescent="0.25">
      <c r="BQ1103" s="11"/>
      <c r="BR1103" s="11"/>
      <c r="BS1103" s="11"/>
      <c r="BT1103" s="11"/>
    </row>
    <row r="1104" spans="69:72" x14ac:dyDescent="0.25">
      <c r="BQ1104" s="11"/>
      <c r="BR1104" s="11"/>
      <c r="BS1104" s="11"/>
      <c r="BT1104" s="11"/>
    </row>
    <row r="1105" spans="69:72" x14ac:dyDescent="0.25">
      <c r="BQ1105" s="11"/>
      <c r="BR1105" s="11"/>
      <c r="BS1105" s="11"/>
      <c r="BT1105" s="11"/>
    </row>
    <row r="1106" spans="69:72" x14ac:dyDescent="0.25">
      <c r="BQ1106" s="11"/>
      <c r="BR1106" s="11"/>
      <c r="BS1106" s="11"/>
      <c r="BT1106" s="11"/>
    </row>
    <row r="1107" spans="69:72" x14ac:dyDescent="0.25">
      <c r="BQ1107" s="11"/>
      <c r="BR1107" s="11"/>
      <c r="BS1107" s="11"/>
      <c r="BT1107" s="11"/>
    </row>
    <row r="1108" spans="69:72" x14ac:dyDescent="0.25">
      <c r="BQ1108" s="11"/>
      <c r="BR1108" s="11"/>
      <c r="BS1108" s="11"/>
      <c r="BT1108" s="11"/>
    </row>
    <row r="1109" spans="69:72" x14ac:dyDescent="0.25">
      <c r="BQ1109" s="11"/>
      <c r="BR1109" s="11"/>
      <c r="BS1109" s="11"/>
      <c r="BT1109" s="11"/>
    </row>
    <row r="1110" spans="69:72" x14ac:dyDescent="0.25">
      <c r="BQ1110" s="11"/>
      <c r="BR1110" s="11"/>
      <c r="BS1110" s="11"/>
      <c r="BT1110" s="11"/>
    </row>
    <row r="1111" spans="69:72" x14ac:dyDescent="0.25">
      <c r="BQ1111" s="11"/>
      <c r="BR1111" s="11"/>
      <c r="BS1111" s="11"/>
      <c r="BT1111" s="11"/>
    </row>
    <row r="1112" spans="69:72" x14ac:dyDescent="0.25">
      <c r="BQ1112" s="11"/>
      <c r="BR1112" s="11"/>
      <c r="BS1112" s="11"/>
      <c r="BT1112" s="11"/>
    </row>
    <row r="1113" spans="69:72" x14ac:dyDescent="0.25">
      <c r="BQ1113" s="11"/>
      <c r="BR1113" s="11"/>
      <c r="BS1113" s="11"/>
      <c r="BT1113" s="11"/>
    </row>
    <row r="1114" spans="69:72" x14ac:dyDescent="0.25">
      <c r="BQ1114" s="11"/>
      <c r="BR1114" s="11"/>
      <c r="BS1114" s="11"/>
      <c r="BT1114" s="11"/>
    </row>
    <row r="1115" spans="69:72" x14ac:dyDescent="0.25">
      <c r="BQ1115" s="11"/>
      <c r="BR1115" s="11"/>
      <c r="BS1115" s="11"/>
      <c r="BT1115" s="11"/>
    </row>
    <row r="1116" spans="69:72" x14ac:dyDescent="0.25">
      <c r="BQ1116" s="11"/>
      <c r="BR1116" s="11"/>
      <c r="BS1116" s="11"/>
      <c r="BT1116" s="11"/>
    </row>
    <row r="1117" spans="69:72" x14ac:dyDescent="0.25">
      <c r="BQ1117" s="11"/>
      <c r="BR1117" s="11"/>
      <c r="BS1117" s="11"/>
      <c r="BT1117" s="11"/>
    </row>
    <row r="1118" spans="69:72" x14ac:dyDescent="0.25">
      <c r="BQ1118" s="11"/>
      <c r="BR1118" s="11"/>
      <c r="BS1118" s="11"/>
      <c r="BT1118" s="11"/>
    </row>
    <row r="1119" spans="69:72" x14ac:dyDescent="0.25">
      <c r="BQ1119" s="11"/>
      <c r="BR1119" s="11"/>
      <c r="BS1119" s="11"/>
      <c r="BT1119" s="11"/>
    </row>
    <row r="1120" spans="69:72" x14ac:dyDescent="0.25">
      <c r="BQ1120" s="11"/>
      <c r="BR1120" s="11"/>
      <c r="BS1120" s="11"/>
      <c r="BT1120" s="11"/>
    </row>
    <row r="1121" spans="69:72" x14ac:dyDescent="0.25">
      <c r="BQ1121" s="11"/>
      <c r="BR1121" s="11"/>
      <c r="BS1121" s="11"/>
      <c r="BT1121" s="11"/>
    </row>
    <row r="1122" spans="69:72" x14ac:dyDescent="0.25">
      <c r="BQ1122" s="11"/>
      <c r="BR1122" s="11"/>
      <c r="BS1122" s="11"/>
      <c r="BT1122" s="11"/>
    </row>
    <row r="1123" spans="69:72" x14ac:dyDescent="0.25">
      <c r="BQ1123" s="11"/>
      <c r="BR1123" s="11"/>
      <c r="BS1123" s="11"/>
      <c r="BT1123" s="11"/>
    </row>
    <row r="1124" spans="69:72" x14ac:dyDescent="0.25">
      <c r="BQ1124" s="11"/>
      <c r="BR1124" s="11"/>
      <c r="BS1124" s="11"/>
      <c r="BT1124" s="11"/>
    </row>
    <row r="1125" spans="69:72" x14ac:dyDescent="0.25">
      <c r="BQ1125" s="11"/>
      <c r="BR1125" s="11"/>
      <c r="BS1125" s="11"/>
      <c r="BT1125" s="11"/>
    </row>
    <row r="1126" spans="69:72" x14ac:dyDescent="0.25">
      <c r="BQ1126" s="11"/>
      <c r="BR1126" s="11"/>
      <c r="BS1126" s="11"/>
      <c r="BT1126" s="11"/>
    </row>
    <row r="1127" spans="69:72" x14ac:dyDescent="0.25">
      <c r="BQ1127" s="11"/>
      <c r="BR1127" s="11"/>
      <c r="BS1127" s="11"/>
      <c r="BT1127" s="11"/>
    </row>
    <row r="1128" spans="69:72" x14ac:dyDescent="0.25">
      <c r="BQ1128" s="11"/>
      <c r="BR1128" s="11"/>
      <c r="BS1128" s="11"/>
      <c r="BT1128" s="11"/>
    </row>
    <row r="1129" spans="69:72" x14ac:dyDescent="0.25">
      <c r="BQ1129" s="11"/>
      <c r="BR1129" s="11"/>
      <c r="BS1129" s="11"/>
      <c r="BT1129" s="11"/>
    </row>
    <row r="1130" spans="69:72" x14ac:dyDescent="0.25">
      <c r="BQ1130" s="11"/>
      <c r="BR1130" s="11"/>
      <c r="BS1130" s="11"/>
      <c r="BT1130" s="11"/>
    </row>
    <row r="1131" spans="69:72" x14ac:dyDescent="0.25">
      <c r="BQ1131" s="11"/>
      <c r="BR1131" s="11"/>
      <c r="BS1131" s="11"/>
      <c r="BT1131" s="11"/>
    </row>
    <row r="1132" spans="69:72" x14ac:dyDescent="0.25">
      <c r="BQ1132" s="11"/>
      <c r="BR1132" s="11"/>
      <c r="BS1132" s="11"/>
      <c r="BT1132" s="11"/>
    </row>
    <row r="1133" spans="69:72" x14ac:dyDescent="0.25">
      <c r="BQ1133" s="11"/>
      <c r="BR1133" s="11"/>
      <c r="BS1133" s="11"/>
      <c r="BT1133" s="11"/>
    </row>
    <row r="1134" spans="69:72" x14ac:dyDescent="0.25">
      <c r="BQ1134" s="11"/>
      <c r="BR1134" s="11"/>
      <c r="BS1134" s="11"/>
      <c r="BT1134" s="11"/>
    </row>
    <row r="1135" spans="69:72" x14ac:dyDescent="0.25">
      <c r="BQ1135" s="11"/>
      <c r="BR1135" s="11"/>
      <c r="BS1135" s="11"/>
      <c r="BT1135" s="11"/>
    </row>
    <row r="1136" spans="69:72" x14ac:dyDescent="0.25">
      <c r="BQ1136" s="11"/>
      <c r="BR1136" s="11"/>
      <c r="BS1136" s="11"/>
      <c r="BT1136" s="11"/>
    </row>
    <row r="1137" spans="69:72" x14ac:dyDescent="0.25">
      <c r="BQ1137" s="11"/>
      <c r="BR1137" s="11"/>
      <c r="BS1137" s="11"/>
      <c r="BT1137" s="11"/>
    </row>
    <row r="1138" spans="69:72" x14ac:dyDescent="0.25">
      <c r="BQ1138" s="11"/>
      <c r="BR1138" s="11"/>
      <c r="BS1138" s="11"/>
      <c r="BT1138" s="11"/>
    </row>
    <row r="1139" spans="69:72" x14ac:dyDescent="0.25">
      <c r="BQ1139" s="11"/>
      <c r="BR1139" s="11"/>
      <c r="BS1139" s="11"/>
      <c r="BT1139" s="11"/>
    </row>
    <row r="1140" spans="69:72" x14ac:dyDescent="0.25">
      <c r="BQ1140" s="11"/>
      <c r="BR1140" s="11"/>
      <c r="BS1140" s="11"/>
      <c r="BT1140" s="11"/>
    </row>
    <row r="1141" spans="69:72" x14ac:dyDescent="0.25">
      <c r="BQ1141" s="11"/>
      <c r="BR1141" s="11"/>
      <c r="BS1141" s="11"/>
      <c r="BT1141" s="11"/>
    </row>
    <row r="1142" spans="69:72" x14ac:dyDescent="0.25">
      <c r="BQ1142" s="11"/>
      <c r="BR1142" s="11"/>
      <c r="BS1142" s="11"/>
      <c r="BT1142" s="11"/>
    </row>
    <row r="1143" spans="69:72" x14ac:dyDescent="0.25">
      <c r="BQ1143" s="11"/>
      <c r="BR1143" s="11"/>
      <c r="BS1143" s="11"/>
      <c r="BT1143" s="11"/>
    </row>
    <row r="1144" spans="69:72" x14ac:dyDescent="0.25">
      <c r="BQ1144" s="11"/>
      <c r="BR1144" s="11"/>
      <c r="BS1144" s="11"/>
      <c r="BT1144" s="11"/>
    </row>
    <row r="1145" spans="69:72" x14ac:dyDescent="0.25">
      <c r="BQ1145" s="11"/>
      <c r="BR1145" s="11"/>
      <c r="BS1145" s="11"/>
      <c r="BT1145" s="11"/>
    </row>
    <row r="1146" spans="69:72" x14ac:dyDescent="0.25">
      <c r="BQ1146" s="11"/>
      <c r="BR1146" s="11"/>
      <c r="BS1146" s="11"/>
      <c r="BT1146" s="11"/>
    </row>
    <row r="1147" spans="69:72" x14ac:dyDescent="0.25">
      <c r="BQ1147" s="11"/>
      <c r="BR1147" s="11"/>
      <c r="BS1147" s="11"/>
      <c r="BT1147" s="11"/>
    </row>
    <row r="1148" spans="69:72" x14ac:dyDescent="0.25">
      <c r="BQ1148" s="11"/>
      <c r="BR1148" s="11"/>
      <c r="BS1148" s="11"/>
      <c r="BT1148" s="11"/>
    </row>
    <row r="1149" spans="69:72" x14ac:dyDescent="0.25">
      <c r="BQ1149" s="11"/>
      <c r="BR1149" s="11"/>
      <c r="BS1149" s="11"/>
      <c r="BT1149" s="11"/>
    </row>
    <row r="1150" spans="69:72" x14ac:dyDescent="0.25">
      <c r="BQ1150" s="11"/>
      <c r="BR1150" s="11"/>
      <c r="BS1150" s="11"/>
      <c r="BT1150" s="11"/>
    </row>
    <row r="1151" spans="69:72" x14ac:dyDescent="0.25">
      <c r="BQ1151" s="11"/>
      <c r="BR1151" s="11"/>
      <c r="BS1151" s="11"/>
      <c r="BT1151" s="11"/>
    </row>
    <row r="1152" spans="69:72" x14ac:dyDescent="0.25">
      <c r="BQ1152" s="11"/>
      <c r="BR1152" s="11"/>
      <c r="BS1152" s="11"/>
      <c r="BT1152" s="11"/>
    </row>
    <row r="1153" spans="69:72" x14ac:dyDescent="0.25">
      <c r="BQ1153" s="11"/>
      <c r="BR1153" s="11"/>
      <c r="BS1153" s="11"/>
      <c r="BT1153" s="11"/>
    </row>
    <row r="1154" spans="69:72" x14ac:dyDescent="0.25">
      <c r="BQ1154" s="11"/>
      <c r="BR1154" s="11"/>
      <c r="BS1154" s="11"/>
      <c r="BT1154" s="11"/>
    </row>
    <row r="1155" spans="69:72" x14ac:dyDescent="0.25">
      <c r="BQ1155" s="11"/>
      <c r="BR1155" s="11"/>
      <c r="BS1155" s="11"/>
      <c r="BT1155" s="11"/>
    </row>
    <row r="1156" spans="69:72" x14ac:dyDescent="0.25">
      <c r="BQ1156" s="11"/>
      <c r="BR1156" s="11"/>
      <c r="BS1156" s="11"/>
      <c r="BT1156" s="11"/>
    </row>
    <row r="1157" spans="69:72" x14ac:dyDescent="0.25">
      <c r="BQ1157" s="11"/>
      <c r="BR1157" s="11"/>
      <c r="BS1157" s="11"/>
      <c r="BT1157" s="11"/>
    </row>
    <row r="1158" spans="69:72" x14ac:dyDescent="0.25">
      <c r="BQ1158" s="11"/>
      <c r="BR1158" s="11"/>
      <c r="BS1158" s="11"/>
      <c r="BT1158" s="11"/>
    </row>
    <row r="1159" spans="69:72" x14ac:dyDescent="0.25">
      <c r="BQ1159" s="11"/>
      <c r="BR1159" s="11"/>
      <c r="BS1159" s="11"/>
      <c r="BT1159" s="11"/>
    </row>
    <row r="1160" spans="69:72" x14ac:dyDescent="0.25">
      <c r="BQ1160" s="11"/>
      <c r="BR1160" s="11"/>
      <c r="BS1160" s="11"/>
      <c r="BT1160" s="11"/>
    </row>
    <row r="1161" spans="69:72" x14ac:dyDescent="0.25">
      <c r="BQ1161" s="11"/>
      <c r="BR1161" s="11"/>
      <c r="BS1161" s="11"/>
      <c r="BT1161" s="11"/>
    </row>
    <row r="1162" spans="69:72" x14ac:dyDescent="0.25">
      <c r="BQ1162" s="11"/>
      <c r="BR1162" s="11"/>
      <c r="BS1162" s="11"/>
      <c r="BT1162" s="11"/>
    </row>
    <row r="1163" spans="69:72" x14ac:dyDescent="0.25">
      <c r="BQ1163" s="11"/>
      <c r="BR1163" s="11"/>
      <c r="BS1163" s="11"/>
      <c r="BT1163" s="11"/>
    </row>
    <row r="1164" spans="69:72" x14ac:dyDescent="0.25">
      <c r="BQ1164" s="11"/>
      <c r="BR1164" s="11"/>
      <c r="BS1164" s="11"/>
      <c r="BT1164" s="11"/>
    </row>
    <row r="1165" spans="69:72" x14ac:dyDescent="0.25">
      <c r="BQ1165" s="11"/>
      <c r="BR1165" s="11"/>
      <c r="BS1165" s="11"/>
      <c r="BT1165" s="11"/>
    </row>
    <row r="1166" spans="69:72" x14ac:dyDescent="0.25">
      <c r="BQ1166" s="11"/>
      <c r="BR1166" s="11"/>
      <c r="BS1166" s="11"/>
      <c r="BT1166" s="11"/>
    </row>
    <row r="1167" spans="69:72" x14ac:dyDescent="0.25">
      <c r="BQ1167" s="11"/>
      <c r="BR1167" s="11"/>
      <c r="BS1167" s="11"/>
      <c r="BT1167" s="11"/>
    </row>
    <row r="1168" spans="69:72" x14ac:dyDescent="0.25">
      <c r="BQ1168" s="11"/>
      <c r="BR1168" s="11"/>
      <c r="BS1168" s="11"/>
      <c r="BT1168" s="11"/>
    </row>
    <row r="1169" spans="69:72" x14ac:dyDescent="0.25">
      <c r="BQ1169" s="11"/>
      <c r="BR1169" s="11"/>
      <c r="BS1169" s="11"/>
      <c r="BT1169" s="11"/>
    </row>
    <row r="1170" spans="69:72" x14ac:dyDescent="0.25">
      <c r="BQ1170" s="11"/>
      <c r="BR1170" s="11"/>
      <c r="BS1170" s="11"/>
      <c r="BT1170" s="11"/>
    </row>
    <row r="1171" spans="69:72" x14ac:dyDescent="0.25">
      <c r="BQ1171" s="11"/>
      <c r="BR1171" s="11"/>
      <c r="BS1171" s="11"/>
      <c r="BT1171" s="11"/>
    </row>
    <row r="1172" spans="69:72" x14ac:dyDescent="0.25">
      <c r="BQ1172" s="11"/>
      <c r="BR1172" s="11"/>
      <c r="BS1172" s="11"/>
      <c r="BT1172" s="11"/>
    </row>
    <row r="1173" spans="69:72" x14ac:dyDescent="0.25">
      <c r="BQ1173" s="11"/>
      <c r="BR1173" s="11"/>
      <c r="BS1173" s="11"/>
      <c r="BT1173" s="11"/>
    </row>
    <row r="1174" spans="69:72" x14ac:dyDescent="0.25">
      <c r="BQ1174" s="11"/>
      <c r="BR1174" s="11"/>
      <c r="BS1174" s="11"/>
      <c r="BT1174" s="11"/>
    </row>
    <row r="1175" spans="69:72" x14ac:dyDescent="0.25">
      <c r="BQ1175" s="11"/>
      <c r="BR1175" s="11"/>
      <c r="BS1175" s="11"/>
      <c r="BT1175" s="11"/>
    </row>
    <row r="1176" spans="69:72" x14ac:dyDescent="0.25">
      <c r="BQ1176" s="11"/>
      <c r="BR1176" s="11"/>
      <c r="BS1176" s="11"/>
      <c r="BT1176" s="11"/>
    </row>
    <row r="1177" spans="69:72" x14ac:dyDescent="0.25">
      <c r="BQ1177" s="11"/>
      <c r="BR1177" s="11"/>
      <c r="BS1177" s="11"/>
      <c r="BT1177" s="11"/>
    </row>
    <row r="1178" spans="69:72" x14ac:dyDescent="0.25">
      <c r="BQ1178" s="11"/>
      <c r="BR1178" s="11"/>
      <c r="BS1178" s="11"/>
      <c r="BT1178" s="11"/>
    </row>
    <row r="1179" spans="69:72" x14ac:dyDescent="0.25">
      <c r="BQ1179" s="11"/>
      <c r="BR1179" s="11"/>
      <c r="BS1179" s="11"/>
      <c r="BT1179" s="11"/>
    </row>
    <row r="1180" spans="69:72" x14ac:dyDescent="0.25">
      <c r="BQ1180" s="11"/>
      <c r="BR1180" s="11"/>
      <c r="BS1180" s="11"/>
      <c r="BT1180" s="11"/>
    </row>
    <row r="1181" spans="69:72" x14ac:dyDescent="0.25">
      <c r="BQ1181" s="11"/>
      <c r="BR1181" s="11"/>
      <c r="BS1181" s="11"/>
      <c r="BT1181" s="11"/>
    </row>
    <row r="1182" spans="69:72" x14ac:dyDescent="0.25">
      <c r="BQ1182" s="11"/>
      <c r="BR1182" s="11"/>
      <c r="BS1182" s="11"/>
      <c r="BT1182" s="11"/>
    </row>
    <row r="1183" spans="69:72" x14ac:dyDescent="0.25">
      <c r="BQ1183" s="11"/>
      <c r="BR1183" s="11"/>
      <c r="BS1183" s="11"/>
      <c r="BT1183" s="11"/>
    </row>
    <row r="1184" spans="69:72" x14ac:dyDescent="0.25">
      <c r="BQ1184" s="11"/>
      <c r="BR1184" s="11"/>
      <c r="BS1184" s="11"/>
      <c r="BT1184" s="11"/>
    </row>
    <row r="1185" spans="69:72" x14ac:dyDescent="0.25">
      <c r="BQ1185" s="11"/>
      <c r="BR1185" s="11"/>
      <c r="BS1185" s="11"/>
      <c r="BT1185" s="11"/>
    </row>
    <row r="1186" spans="69:72" x14ac:dyDescent="0.25">
      <c r="BQ1186" s="11"/>
      <c r="BR1186" s="11"/>
      <c r="BS1186" s="11"/>
      <c r="BT1186" s="11"/>
    </row>
    <row r="1187" spans="69:72" x14ac:dyDescent="0.25">
      <c r="BQ1187" s="11"/>
      <c r="BR1187" s="11"/>
      <c r="BS1187" s="11"/>
      <c r="BT1187" s="11"/>
    </row>
    <row r="1188" spans="69:72" x14ac:dyDescent="0.25">
      <c r="BQ1188" s="11"/>
      <c r="BR1188" s="11"/>
      <c r="BS1188" s="11"/>
      <c r="BT1188" s="11"/>
    </row>
    <row r="1189" spans="69:72" x14ac:dyDescent="0.25">
      <c r="BQ1189" s="11"/>
      <c r="BR1189" s="11"/>
      <c r="BS1189" s="11"/>
      <c r="BT1189" s="11"/>
    </row>
    <row r="1190" spans="69:72" x14ac:dyDescent="0.25">
      <c r="BQ1190" s="11"/>
      <c r="BR1190" s="11"/>
      <c r="BS1190" s="11"/>
      <c r="BT1190" s="11"/>
    </row>
    <row r="1191" spans="69:72" x14ac:dyDescent="0.25">
      <c r="BQ1191" s="11"/>
      <c r="BR1191" s="11"/>
      <c r="BS1191" s="11"/>
      <c r="BT1191" s="11"/>
    </row>
    <row r="1192" spans="69:72" x14ac:dyDescent="0.25">
      <c r="BQ1192" s="11"/>
      <c r="BR1192" s="11"/>
      <c r="BS1192" s="11"/>
      <c r="BT1192" s="11"/>
    </row>
    <row r="1193" spans="69:72" x14ac:dyDescent="0.25">
      <c r="BQ1193" s="11"/>
      <c r="BR1193" s="11"/>
      <c r="BS1193" s="11"/>
      <c r="BT1193" s="11"/>
    </row>
    <row r="1194" spans="69:72" x14ac:dyDescent="0.25">
      <c r="BQ1194" s="11"/>
      <c r="BR1194" s="11"/>
      <c r="BS1194" s="11"/>
      <c r="BT1194" s="11"/>
    </row>
    <row r="1195" spans="69:72" x14ac:dyDescent="0.25">
      <c r="BQ1195" s="11"/>
      <c r="BR1195" s="11"/>
      <c r="BS1195" s="11"/>
      <c r="BT1195" s="11"/>
    </row>
    <row r="1196" spans="69:72" x14ac:dyDescent="0.25">
      <c r="BQ1196" s="11"/>
      <c r="BR1196" s="11"/>
      <c r="BS1196" s="11"/>
      <c r="BT1196" s="11"/>
    </row>
    <row r="1197" spans="69:72" x14ac:dyDescent="0.25">
      <c r="BQ1197" s="11"/>
      <c r="BR1197" s="11"/>
      <c r="BS1197" s="11"/>
      <c r="BT1197" s="11"/>
    </row>
    <row r="1198" spans="69:72" x14ac:dyDescent="0.25">
      <c r="BQ1198" s="11"/>
      <c r="BR1198" s="11"/>
      <c r="BS1198" s="11"/>
      <c r="BT1198" s="11"/>
    </row>
    <row r="1199" spans="69:72" x14ac:dyDescent="0.25">
      <c r="BQ1199" s="11"/>
      <c r="BR1199" s="11"/>
      <c r="BS1199" s="11"/>
      <c r="BT1199" s="11"/>
    </row>
    <row r="1200" spans="69:72" x14ac:dyDescent="0.25">
      <c r="BQ1200" s="11"/>
      <c r="BR1200" s="11"/>
      <c r="BS1200" s="11"/>
      <c r="BT1200" s="11"/>
    </row>
    <row r="1201" spans="69:72" x14ac:dyDescent="0.25">
      <c r="BQ1201" s="11"/>
      <c r="BR1201" s="11"/>
      <c r="BS1201" s="11"/>
      <c r="BT1201" s="11"/>
    </row>
    <row r="1202" spans="69:72" x14ac:dyDescent="0.25">
      <c r="BQ1202" s="11"/>
      <c r="BR1202" s="11"/>
      <c r="BS1202" s="11"/>
      <c r="BT1202" s="11"/>
    </row>
    <row r="1203" spans="69:72" x14ac:dyDescent="0.25">
      <c r="BQ1203" s="11"/>
      <c r="BR1203" s="11"/>
      <c r="BS1203" s="11"/>
      <c r="BT1203" s="11"/>
    </row>
    <row r="1204" spans="69:72" x14ac:dyDescent="0.25">
      <c r="BQ1204" s="11"/>
      <c r="BR1204" s="11"/>
      <c r="BS1204" s="11"/>
      <c r="BT1204" s="11"/>
    </row>
    <row r="1205" spans="69:72" x14ac:dyDescent="0.25">
      <c r="BQ1205" s="11"/>
      <c r="BR1205" s="11"/>
      <c r="BS1205" s="11"/>
      <c r="BT1205" s="11"/>
    </row>
    <row r="1206" spans="69:72" x14ac:dyDescent="0.25">
      <c r="BQ1206" s="11"/>
      <c r="BR1206" s="11"/>
      <c r="BS1206" s="11"/>
      <c r="BT1206" s="11"/>
    </row>
    <row r="1207" spans="69:72" x14ac:dyDescent="0.25">
      <c r="BQ1207" s="11"/>
      <c r="BR1207" s="11"/>
      <c r="BS1207" s="11"/>
      <c r="BT1207" s="11"/>
    </row>
    <row r="1208" spans="69:72" x14ac:dyDescent="0.25">
      <c r="BQ1208" s="11"/>
      <c r="BR1208" s="11"/>
      <c r="BS1208" s="11"/>
      <c r="BT1208" s="11"/>
    </row>
    <row r="1209" spans="69:72" x14ac:dyDescent="0.25">
      <c r="BQ1209" s="11"/>
      <c r="BR1209" s="11"/>
      <c r="BS1209" s="11"/>
      <c r="BT1209" s="11"/>
    </row>
    <row r="1210" spans="69:72" x14ac:dyDescent="0.25">
      <c r="BQ1210" s="11"/>
      <c r="BR1210" s="11"/>
      <c r="BS1210" s="11"/>
      <c r="BT1210" s="11"/>
    </row>
    <row r="1211" spans="69:72" x14ac:dyDescent="0.25">
      <c r="BQ1211" s="11"/>
      <c r="BR1211" s="11"/>
      <c r="BS1211" s="11"/>
      <c r="BT1211" s="11"/>
    </row>
    <row r="1212" spans="69:72" x14ac:dyDescent="0.25">
      <c r="BQ1212" s="11"/>
      <c r="BR1212" s="11"/>
      <c r="BS1212" s="11"/>
      <c r="BT1212" s="11"/>
    </row>
    <row r="1213" spans="69:72" x14ac:dyDescent="0.25">
      <c r="BQ1213" s="11"/>
      <c r="BR1213" s="11"/>
      <c r="BS1213" s="11"/>
      <c r="BT1213" s="11"/>
    </row>
    <row r="1214" spans="69:72" x14ac:dyDescent="0.25">
      <c r="BQ1214" s="11"/>
      <c r="BR1214" s="11"/>
      <c r="BS1214" s="11"/>
      <c r="BT1214" s="11"/>
    </row>
    <row r="1215" spans="69:72" x14ac:dyDescent="0.25">
      <c r="BQ1215" s="11"/>
      <c r="BR1215" s="11"/>
      <c r="BS1215" s="11"/>
      <c r="BT1215" s="11"/>
    </row>
    <row r="1216" spans="69:72" x14ac:dyDescent="0.25">
      <c r="BQ1216" s="11"/>
      <c r="BR1216" s="11"/>
      <c r="BS1216" s="11"/>
      <c r="BT1216" s="11"/>
    </row>
    <row r="1217" spans="69:72" x14ac:dyDescent="0.25">
      <c r="BQ1217" s="11"/>
      <c r="BR1217" s="11"/>
      <c r="BS1217" s="11"/>
      <c r="BT1217" s="11"/>
    </row>
    <row r="1218" spans="69:72" x14ac:dyDescent="0.25">
      <c r="BQ1218" s="11"/>
      <c r="BR1218" s="11"/>
      <c r="BS1218" s="11"/>
      <c r="BT1218" s="11"/>
    </row>
    <row r="1219" spans="69:72" x14ac:dyDescent="0.25">
      <c r="BQ1219" s="11"/>
      <c r="BR1219" s="11"/>
      <c r="BS1219" s="11"/>
      <c r="BT1219" s="11"/>
    </row>
    <row r="1220" spans="69:72" x14ac:dyDescent="0.25">
      <c r="BQ1220" s="11"/>
      <c r="BR1220" s="11"/>
      <c r="BS1220" s="11"/>
      <c r="BT1220" s="11"/>
    </row>
    <row r="1221" spans="69:72" x14ac:dyDescent="0.25">
      <c r="BQ1221" s="11"/>
      <c r="BR1221" s="11"/>
      <c r="BS1221" s="11"/>
      <c r="BT1221" s="11"/>
    </row>
    <row r="1222" spans="69:72" x14ac:dyDescent="0.25">
      <c r="BQ1222" s="11"/>
      <c r="BR1222" s="11"/>
      <c r="BS1222" s="11"/>
      <c r="BT1222" s="11"/>
    </row>
    <row r="1223" spans="69:72" x14ac:dyDescent="0.25">
      <c r="BQ1223" s="11"/>
      <c r="BR1223" s="11"/>
      <c r="BS1223" s="11"/>
      <c r="BT1223" s="11"/>
    </row>
    <row r="1224" spans="69:72" x14ac:dyDescent="0.25">
      <c r="BQ1224" s="11"/>
      <c r="BR1224" s="11"/>
      <c r="BS1224" s="11"/>
      <c r="BT1224" s="11"/>
    </row>
    <row r="1225" spans="69:72" x14ac:dyDescent="0.25">
      <c r="BQ1225" s="11"/>
      <c r="BR1225" s="11"/>
      <c r="BS1225" s="11"/>
      <c r="BT1225" s="11"/>
    </row>
    <row r="1226" spans="69:72" x14ac:dyDescent="0.25">
      <c r="BQ1226" s="11"/>
      <c r="BR1226" s="11"/>
      <c r="BS1226" s="11"/>
      <c r="BT1226" s="11"/>
    </row>
    <row r="1227" spans="69:72" x14ac:dyDescent="0.25">
      <c r="BQ1227" s="11"/>
      <c r="BR1227" s="11"/>
      <c r="BS1227" s="11"/>
      <c r="BT1227" s="11"/>
    </row>
    <row r="1228" spans="69:72" x14ac:dyDescent="0.25">
      <c r="BQ1228" s="11"/>
      <c r="BR1228" s="11"/>
      <c r="BS1228" s="11"/>
      <c r="BT1228" s="11"/>
    </row>
    <row r="1229" spans="69:72" x14ac:dyDescent="0.25">
      <c r="BQ1229" s="11"/>
      <c r="BR1229" s="11"/>
      <c r="BS1229" s="11"/>
      <c r="BT1229" s="11"/>
    </row>
    <row r="1230" spans="69:72" x14ac:dyDescent="0.25">
      <c r="BQ1230" s="11"/>
      <c r="BR1230" s="11"/>
      <c r="BS1230" s="11"/>
      <c r="BT1230" s="11"/>
    </row>
    <row r="1231" spans="69:72" x14ac:dyDescent="0.25">
      <c r="BQ1231" s="11"/>
      <c r="BR1231" s="11"/>
      <c r="BS1231" s="11"/>
      <c r="BT1231" s="11"/>
    </row>
    <row r="1232" spans="69:72" x14ac:dyDescent="0.25">
      <c r="BQ1232" s="11"/>
      <c r="BR1232" s="11"/>
      <c r="BS1232" s="11"/>
      <c r="BT1232" s="11"/>
    </row>
    <row r="1233" spans="69:72" x14ac:dyDescent="0.25">
      <c r="BQ1233" s="11"/>
      <c r="BR1233" s="11"/>
      <c r="BS1233" s="11"/>
      <c r="BT1233" s="11"/>
    </row>
    <row r="1234" spans="69:72" x14ac:dyDescent="0.25">
      <c r="BQ1234" s="11"/>
      <c r="BR1234" s="11"/>
      <c r="BS1234" s="11"/>
      <c r="BT1234" s="11"/>
    </row>
    <row r="1235" spans="69:72" x14ac:dyDescent="0.25">
      <c r="BQ1235" s="11"/>
      <c r="BR1235" s="11"/>
      <c r="BS1235" s="11"/>
      <c r="BT1235" s="11"/>
    </row>
    <row r="1236" spans="69:72" x14ac:dyDescent="0.25">
      <c r="BQ1236" s="11"/>
      <c r="BR1236" s="11"/>
      <c r="BS1236" s="11"/>
      <c r="BT1236" s="11"/>
    </row>
    <row r="1237" spans="69:72" x14ac:dyDescent="0.25">
      <c r="BQ1237" s="11"/>
      <c r="BR1237" s="11"/>
      <c r="BS1237" s="11"/>
      <c r="BT1237" s="11"/>
    </row>
    <row r="1238" spans="69:72" x14ac:dyDescent="0.25">
      <c r="BQ1238" s="11"/>
      <c r="BR1238" s="11"/>
      <c r="BS1238" s="11"/>
      <c r="BT1238" s="11"/>
    </row>
    <row r="1239" spans="69:72" x14ac:dyDescent="0.25">
      <c r="BQ1239" s="11"/>
      <c r="BR1239" s="11"/>
      <c r="BS1239" s="11"/>
      <c r="BT1239" s="11"/>
    </row>
    <row r="1240" spans="69:72" x14ac:dyDescent="0.25">
      <c r="BQ1240" s="11"/>
      <c r="BR1240" s="11"/>
      <c r="BS1240" s="11"/>
      <c r="BT1240" s="11"/>
    </row>
    <row r="1241" spans="69:72" x14ac:dyDescent="0.25">
      <c r="BQ1241" s="11"/>
      <c r="BR1241" s="11"/>
      <c r="BS1241" s="11"/>
      <c r="BT1241" s="11"/>
    </row>
    <row r="1242" spans="69:72" x14ac:dyDescent="0.25">
      <c r="BQ1242" s="11"/>
      <c r="BR1242" s="11"/>
      <c r="BS1242" s="11"/>
      <c r="BT1242" s="11"/>
    </row>
    <row r="1243" spans="69:72" x14ac:dyDescent="0.25">
      <c r="BQ1243" s="11"/>
      <c r="BR1243" s="11"/>
      <c r="BS1243" s="11"/>
      <c r="BT1243" s="11"/>
    </row>
    <row r="1244" spans="69:72" x14ac:dyDescent="0.25">
      <c r="BQ1244" s="11"/>
      <c r="BR1244" s="11"/>
      <c r="BS1244" s="11"/>
      <c r="BT1244" s="11"/>
    </row>
    <row r="1245" spans="69:72" x14ac:dyDescent="0.25">
      <c r="BQ1245" s="11"/>
      <c r="BR1245" s="11"/>
      <c r="BS1245" s="11"/>
      <c r="BT1245" s="11"/>
    </row>
    <row r="1246" spans="69:72" x14ac:dyDescent="0.25">
      <c r="BQ1246" s="11"/>
      <c r="BR1246" s="11"/>
      <c r="BS1246" s="11"/>
      <c r="BT1246" s="11"/>
    </row>
    <row r="1247" spans="69:72" x14ac:dyDescent="0.25">
      <c r="BQ1247" s="11"/>
      <c r="BR1247" s="11"/>
      <c r="BS1247" s="11"/>
      <c r="BT1247" s="11"/>
    </row>
    <row r="1248" spans="69:72" x14ac:dyDescent="0.25">
      <c r="BQ1248" s="11"/>
      <c r="BR1248" s="11"/>
      <c r="BS1248" s="11"/>
      <c r="BT1248" s="11"/>
    </row>
    <row r="1249" spans="69:72" x14ac:dyDescent="0.25">
      <c r="BQ1249" s="11"/>
      <c r="BR1249" s="11"/>
      <c r="BS1249" s="11"/>
      <c r="BT1249" s="11"/>
    </row>
    <row r="1250" spans="69:72" x14ac:dyDescent="0.25">
      <c r="BQ1250" s="11"/>
      <c r="BR1250" s="11"/>
      <c r="BS1250" s="11"/>
      <c r="BT1250" s="11"/>
    </row>
    <row r="1251" spans="69:72" x14ac:dyDescent="0.25">
      <c r="BQ1251" s="11"/>
      <c r="BR1251" s="11"/>
      <c r="BS1251" s="11"/>
      <c r="BT1251" s="11"/>
    </row>
    <row r="1252" spans="69:72" x14ac:dyDescent="0.25">
      <c r="BQ1252" s="11"/>
      <c r="BR1252" s="11"/>
      <c r="BS1252" s="11"/>
      <c r="BT1252" s="11"/>
    </row>
    <row r="1253" spans="69:72" x14ac:dyDescent="0.25">
      <c r="BQ1253" s="11"/>
      <c r="BR1253" s="11"/>
      <c r="BS1253" s="11"/>
      <c r="BT1253" s="11"/>
    </row>
    <row r="1254" spans="69:72" x14ac:dyDescent="0.25">
      <c r="BQ1254" s="11"/>
      <c r="BR1254" s="11"/>
      <c r="BS1254" s="11"/>
      <c r="BT1254" s="11"/>
    </row>
    <row r="1255" spans="69:72" x14ac:dyDescent="0.25">
      <c r="BQ1255" s="11"/>
      <c r="BR1255" s="11"/>
      <c r="BS1255" s="11"/>
      <c r="BT1255" s="11"/>
    </row>
    <row r="1256" spans="69:72" x14ac:dyDescent="0.25">
      <c r="BQ1256" s="11"/>
      <c r="BR1256" s="11"/>
      <c r="BS1256" s="11"/>
      <c r="BT1256" s="11"/>
    </row>
    <row r="1257" spans="69:72" x14ac:dyDescent="0.25">
      <c r="BQ1257" s="11"/>
      <c r="BR1257" s="11"/>
      <c r="BS1257" s="11"/>
      <c r="BT1257" s="11"/>
    </row>
    <row r="1258" spans="69:72" x14ac:dyDescent="0.25">
      <c r="BQ1258" s="11"/>
      <c r="BR1258" s="11"/>
      <c r="BS1258" s="11"/>
      <c r="BT1258" s="11"/>
    </row>
    <row r="1259" spans="69:72" x14ac:dyDescent="0.25">
      <c r="BQ1259" s="11"/>
      <c r="BR1259" s="11"/>
      <c r="BS1259" s="11"/>
      <c r="BT1259" s="11"/>
    </row>
    <row r="1260" spans="69:72" x14ac:dyDescent="0.25">
      <c r="BQ1260" s="11"/>
      <c r="BR1260" s="11"/>
      <c r="BS1260" s="11"/>
      <c r="BT1260" s="11"/>
    </row>
    <row r="1261" spans="69:72" x14ac:dyDescent="0.25">
      <c r="BQ1261" s="11"/>
      <c r="BR1261" s="11"/>
      <c r="BS1261" s="11"/>
      <c r="BT1261" s="11"/>
    </row>
    <row r="1262" spans="69:72" x14ac:dyDescent="0.25">
      <c r="BQ1262" s="11"/>
      <c r="BR1262" s="11"/>
      <c r="BS1262" s="11"/>
      <c r="BT1262" s="11"/>
    </row>
    <row r="1263" spans="69:72" x14ac:dyDescent="0.25">
      <c r="BQ1263" s="11"/>
      <c r="BR1263" s="11"/>
      <c r="BS1263" s="11"/>
      <c r="BT1263" s="11"/>
    </row>
    <row r="1264" spans="69:72" x14ac:dyDescent="0.25">
      <c r="BQ1264" s="11"/>
      <c r="BR1264" s="11"/>
      <c r="BS1264" s="11"/>
      <c r="BT1264" s="11"/>
    </row>
    <row r="1265" spans="69:72" x14ac:dyDescent="0.25">
      <c r="BQ1265" s="11"/>
      <c r="BR1265" s="11"/>
      <c r="BS1265" s="11"/>
      <c r="BT1265" s="11"/>
    </row>
    <row r="1266" spans="69:72" x14ac:dyDescent="0.25">
      <c r="BQ1266" s="11"/>
      <c r="BR1266" s="11"/>
      <c r="BS1266" s="11"/>
      <c r="BT1266" s="11"/>
    </row>
    <row r="1267" spans="69:72" x14ac:dyDescent="0.25">
      <c r="BQ1267" s="11"/>
      <c r="BR1267" s="11"/>
      <c r="BS1267" s="11"/>
      <c r="BT1267" s="11"/>
    </row>
    <row r="1268" spans="69:72" x14ac:dyDescent="0.25">
      <c r="BQ1268" s="11"/>
      <c r="BR1268" s="11"/>
      <c r="BS1268" s="11"/>
      <c r="BT1268" s="11"/>
    </row>
    <row r="1269" spans="69:72" x14ac:dyDescent="0.25">
      <c r="BQ1269" s="11"/>
      <c r="BR1269" s="11"/>
      <c r="BS1269" s="11"/>
      <c r="BT1269" s="11"/>
    </row>
    <row r="1270" spans="69:72" x14ac:dyDescent="0.25">
      <c r="BQ1270" s="11"/>
      <c r="BR1270" s="11"/>
      <c r="BS1270" s="11"/>
      <c r="BT1270" s="11"/>
    </row>
    <row r="1271" spans="69:72" x14ac:dyDescent="0.25">
      <c r="BQ1271" s="11"/>
      <c r="BR1271" s="11"/>
      <c r="BS1271" s="11"/>
      <c r="BT1271" s="11"/>
    </row>
    <row r="1272" spans="69:72" x14ac:dyDescent="0.25">
      <c r="BQ1272" s="11"/>
      <c r="BR1272" s="11"/>
      <c r="BS1272" s="11"/>
      <c r="BT1272" s="11"/>
    </row>
    <row r="1273" spans="69:72" x14ac:dyDescent="0.25">
      <c r="BQ1273" s="11"/>
      <c r="BR1273" s="11"/>
      <c r="BS1273" s="11"/>
      <c r="BT1273" s="11"/>
    </row>
    <row r="1274" spans="69:72" x14ac:dyDescent="0.25">
      <c r="BQ1274" s="11"/>
      <c r="BR1274" s="11"/>
      <c r="BS1274" s="11"/>
      <c r="BT1274" s="11"/>
    </row>
    <row r="1275" spans="69:72" x14ac:dyDescent="0.25">
      <c r="BQ1275" s="11"/>
      <c r="BR1275" s="11"/>
      <c r="BS1275" s="11"/>
      <c r="BT1275" s="11"/>
    </row>
    <row r="1276" spans="69:72" x14ac:dyDescent="0.25">
      <c r="BQ1276" s="11"/>
      <c r="BR1276" s="11"/>
      <c r="BS1276" s="11"/>
      <c r="BT1276" s="11"/>
    </row>
    <row r="1277" spans="69:72" x14ac:dyDescent="0.25">
      <c r="BQ1277" s="11"/>
      <c r="BR1277" s="11"/>
      <c r="BS1277" s="11"/>
      <c r="BT1277" s="11"/>
    </row>
    <row r="1278" spans="69:72" x14ac:dyDescent="0.25">
      <c r="BQ1278" s="11"/>
      <c r="BR1278" s="11"/>
      <c r="BS1278" s="11"/>
      <c r="BT1278" s="11"/>
    </row>
    <row r="1279" spans="69:72" x14ac:dyDescent="0.25">
      <c r="BQ1279" s="11"/>
      <c r="BR1279" s="11"/>
      <c r="BS1279" s="11"/>
      <c r="BT1279" s="11"/>
    </row>
    <row r="1280" spans="69:72" x14ac:dyDescent="0.25">
      <c r="BQ1280" s="11"/>
      <c r="BR1280" s="11"/>
      <c r="BS1280" s="11"/>
      <c r="BT1280" s="11"/>
    </row>
    <row r="1281" spans="69:72" x14ac:dyDescent="0.25">
      <c r="BQ1281" s="11"/>
      <c r="BR1281" s="11"/>
      <c r="BS1281" s="11"/>
      <c r="BT1281" s="11"/>
    </row>
    <row r="1282" spans="69:72" x14ac:dyDescent="0.25">
      <c r="BQ1282" s="11"/>
      <c r="BR1282" s="11"/>
      <c r="BS1282" s="11"/>
      <c r="BT1282" s="11"/>
    </row>
    <row r="1283" spans="69:72" x14ac:dyDescent="0.25">
      <c r="BQ1283" s="11"/>
      <c r="BR1283" s="11"/>
      <c r="BS1283" s="11"/>
      <c r="BT1283" s="11"/>
    </row>
    <row r="1284" spans="69:72" x14ac:dyDescent="0.25">
      <c r="BQ1284" s="11"/>
      <c r="BR1284" s="11"/>
      <c r="BS1284" s="11"/>
      <c r="BT1284" s="11"/>
    </row>
    <row r="1285" spans="69:72" x14ac:dyDescent="0.25">
      <c r="BQ1285" s="11"/>
      <c r="BR1285" s="11"/>
      <c r="BS1285" s="11"/>
      <c r="BT1285" s="11"/>
    </row>
    <row r="1286" spans="69:72" x14ac:dyDescent="0.25">
      <c r="BQ1286" s="11"/>
      <c r="BR1286" s="11"/>
      <c r="BS1286" s="11"/>
      <c r="BT1286" s="11"/>
    </row>
    <row r="1287" spans="69:72" x14ac:dyDescent="0.25">
      <c r="BQ1287" s="11"/>
      <c r="BR1287" s="11"/>
      <c r="BS1287" s="11"/>
      <c r="BT1287" s="11"/>
    </row>
    <row r="1288" spans="69:72" x14ac:dyDescent="0.25">
      <c r="BQ1288" s="11"/>
      <c r="BR1288" s="11"/>
      <c r="BS1288" s="11"/>
      <c r="BT1288" s="11"/>
    </row>
    <row r="1289" spans="69:72" x14ac:dyDescent="0.25">
      <c r="BQ1289" s="11"/>
      <c r="BR1289" s="11"/>
      <c r="BS1289" s="11"/>
      <c r="BT1289" s="11"/>
    </row>
    <row r="1290" spans="69:72" x14ac:dyDescent="0.25">
      <c r="BQ1290" s="11"/>
      <c r="BR1290" s="11"/>
      <c r="BS1290" s="11"/>
      <c r="BT1290" s="11"/>
    </row>
    <row r="1291" spans="69:72" x14ac:dyDescent="0.25">
      <c r="BQ1291" s="11"/>
      <c r="BR1291" s="11"/>
      <c r="BS1291" s="11"/>
      <c r="BT1291" s="11"/>
    </row>
    <row r="1292" spans="69:72" x14ac:dyDescent="0.25">
      <c r="BQ1292" s="11"/>
      <c r="BR1292" s="11"/>
      <c r="BS1292" s="11"/>
      <c r="BT1292" s="11"/>
    </row>
    <row r="1293" spans="69:72" x14ac:dyDescent="0.25">
      <c r="BQ1293" s="11"/>
      <c r="BR1293" s="11"/>
      <c r="BS1293" s="11"/>
      <c r="BT1293" s="11"/>
    </row>
    <row r="1294" spans="69:72" x14ac:dyDescent="0.25">
      <c r="BQ1294" s="11"/>
      <c r="BR1294" s="11"/>
      <c r="BS1294" s="11"/>
      <c r="BT1294" s="11"/>
    </row>
    <row r="1295" spans="69:72" x14ac:dyDescent="0.25">
      <c r="BQ1295" s="11"/>
      <c r="BR1295" s="11"/>
      <c r="BS1295" s="11"/>
      <c r="BT1295" s="11"/>
    </row>
    <row r="1296" spans="69:72" x14ac:dyDescent="0.25">
      <c r="BQ1296" s="11"/>
      <c r="BR1296" s="11"/>
      <c r="BS1296" s="11"/>
      <c r="BT1296" s="11"/>
    </row>
    <row r="1297" spans="69:72" x14ac:dyDescent="0.25">
      <c r="BQ1297" s="11"/>
      <c r="BR1297" s="11"/>
      <c r="BS1297" s="11"/>
      <c r="BT1297" s="11"/>
    </row>
    <row r="1298" spans="69:72" x14ac:dyDescent="0.25">
      <c r="BQ1298" s="11"/>
      <c r="BR1298" s="11"/>
      <c r="BS1298" s="11"/>
      <c r="BT1298" s="11"/>
    </row>
    <row r="1299" spans="69:72" x14ac:dyDescent="0.25">
      <c r="BQ1299" s="11"/>
      <c r="BR1299" s="11"/>
      <c r="BS1299" s="11"/>
      <c r="BT1299" s="11"/>
    </row>
    <row r="1300" spans="69:72" x14ac:dyDescent="0.25">
      <c r="BQ1300" s="11"/>
      <c r="BR1300" s="11"/>
      <c r="BS1300" s="11"/>
      <c r="BT1300" s="11"/>
    </row>
    <row r="1301" spans="69:72" x14ac:dyDescent="0.25">
      <c r="BQ1301" s="11"/>
      <c r="BR1301" s="11"/>
      <c r="BS1301" s="11"/>
      <c r="BT1301" s="11"/>
    </row>
    <row r="1302" spans="69:72" x14ac:dyDescent="0.25">
      <c r="BQ1302" s="11"/>
      <c r="BR1302" s="11"/>
      <c r="BS1302" s="11"/>
      <c r="BT1302" s="11"/>
    </row>
    <row r="1303" spans="69:72" x14ac:dyDescent="0.25">
      <c r="BQ1303" s="11"/>
      <c r="BR1303" s="11"/>
      <c r="BS1303" s="11"/>
      <c r="BT1303" s="11"/>
    </row>
    <row r="1304" spans="69:72" x14ac:dyDescent="0.25">
      <c r="BQ1304" s="11"/>
      <c r="BR1304" s="11"/>
      <c r="BS1304" s="11"/>
      <c r="BT1304" s="11"/>
    </row>
    <row r="1305" spans="69:72" x14ac:dyDescent="0.25">
      <c r="BQ1305" s="11"/>
      <c r="BR1305" s="11"/>
      <c r="BS1305" s="11"/>
      <c r="BT1305" s="11"/>
    </row>
    <row r="1306" spans="69:72" x14ac:dyDescent="0.25">
      <c r="BQ1306" s="11"/>
      <c r="BR1306" s="11"/>
      <c r="BS1306" s="11"/>
      <c r="BT1306" s="11"/>
    </row>
    <row r="1307" spans="69:72" x14ac:dyDescent="0.25">
      <c r="BQ1307" s="11"/>
      <c r="BR1307" s="11"/>
      <c r="BS1307" s="11"/>
      <c r="BT1307" s="11"/>
    </row>
    <row r="1308" spans="69:72" x14ac:dyDescent="0.25">
      <c r="BQ1308" s="11"/>
      <c r="BR1308" s="11"/>
      <c r="BS1308" s="11"/>
      <c r="BT1308" s="11"/>
    </row>
    <row r="1309" spans="69:72" x14ac:dyDescent="0.25">
      <c r="BQ1309" s="11"/>
      <c r="BR1309" s="11"/>
      <c r="BS1309" s="11"/>
      <c r="BT1309" s="11"/>
    </row>
    <row r="1310" spans="69:72" x14ac:dyDescent="0.25">
      <c r="BQ1310" s="11"/>
      <c r="BR1310" s="11"/>
      <c r="BS1310" s="11"/>
      <c r="BT1310" s="11"/>
    </row>
    <row r="1311" spans="69:72" x14ac:dyDescent="0.25">
      <c r="BQ1311" s="11"/>
      <c r="BR1311" s="11"/>
      <c r="BS1311" s="11"/>
      <c r="BT1311" s="11"/>
    </row>
    <row r="1312" spans="69:72" x14ac:dyDescent="0.25">
      <c r="BQ1312" s="11"/>
      <c r="BR1312" s="11"/>
      <c r="BS1312" s="11"/>
      <c r="BT1312" s="11"/>
    </row>
    <row r="1313" spans="69:72" x14ac:dyDescent="0.25">
      <c r="BQ1313" s="11"/>
      <c r="BR1313" s="11"/>
      <c r="BS1313" s="11"/>
      <c r="BT1313" s="11"/>
    </row>
    <row r="1314" spans="69:72" x14ac:dyDescent="0.25">
      <c r="BQ1314" s="11"/>
      <c r="BR1314" s="11"/>
      <c r="BS1314" s="11"/>
      <c r="BT1314" s="11"/>
    </row>
    <row r="1315" spans="69:72" x14ac:dyDescent="0.25">
      <c r="BQ1315" s="11"/>
      <c r="BR1315" s="11"/>
      <c r="BS1315" s="11"/>
      <c r="BT1315" s="11"/>
    </row>
    <row r="1316" spans="69:72" x14ac:dyDescent="0.25">
      <c r="BQ1316" s="11"/>
      <c r="BR1316" s="11"/>
      <c r="BS1316" s="11"/>
      <c r="BT1316" s="11"/>
    </row>
    <row r="1317" spans="69:72" x14ac:dyDescent="0.25">
      <c r="BQ1317" s="11"/>
      <c r="BR1317" s="11"/>
      <c r="BS1317" s="11"/>
      <c r="BT1317" s="11"/>
    </row>
    <row r="1318" spans="69:72" x14ac:dyDescent="0.25">
      <c r="BQ1318" s="11"/>
      <c r="BR1318" s="11"/>
      <c r="BS1318" s="11"/>
      <c r="BT1318" s="11"/>
    </row>
    <row r="1319" spans="69:72" x14ac:dyDescent="0.25">
      <c r="BQ1319" s="11"/>
      <c r="BR1319" s="11"/>
      <c r="BS1319" s="11"/>
      <c r="BT1319" s="11"/>
    </row>
    <row r="1320" spans="69:72" x14ac:dyDescent="0.25">
      <c r="BQ1320" s="11"/>
      <c r="BR1320" s="11"/>
      <c r="BS1320" s="11"/>
      <c r="BT1320" s="11"/>
    </row>
    <row r="1321" spans="69:72" x14ac:dyDescent="0.25">
      <c r="BQ1321" s="11"/>
      <c r="BR1321" s="11"/>
      <c r="BS1321" s="11"/>
      <c r="BT1321" s="11"/>
    </row>
    <row r="1322" spans="69:72" x14ac:dyDescent="0.25">
      <c r="BQ1322" s="11"/>
      <c r="BR1322" s="11"/>
      <c r="BS1322" s="11"/>
      <c r="BT1322" s="11"/>
    </row>
    <row r="1323" spans="69:72" x14ac:dyDescent="0.25">
      <c r="BQ1323" s="11"/>
      <c r="BR1323" s="11"/>
      <c r="BS1323" s="11"/>
      <c r="BT1323" s="11"/>
    </row>
    <row r="1324" spans="69:72" x14ac:dyDescent="0.25">
      <c r="BQ1324" s="11"/>
      <c r="BR1324" s="11"/>
      <c r="BS1324" s="11"/>
      <c r="BT1324" s="11"/>
    </row>
    <row r="1325" spans="69:72" x14ac:dyDescent="0.25">
      <c r="BQ1325" s="11"/>
      <c r="BR1325" s="11"/>
      <c r="BS1325" s="11"/>
      <c r="BT1325" s="11"/>
    </row>
    <row r="1326" spans="69:72" x14ac:dyDescent="0.25">
      <c r="BQ1326" s="11"/>
      <c r="BR1326" s="11"/>
      <c r="BS1326" s="11"/>
      <c r="BT1326" s="11"/>
    </row>
    <row r="1327" spans="69:72" x14ac:dyDescent="0.25">
      <c r="BQ1327" s="11"/>
      <c r="BR1327" s="11"/>
      <c r="BS1327" s="11"/>
      <c r="BT1327" s="11"/>
    </row>
    <row r="1328" spans="69:72" x14ac:dyDescent="0.25">
      <c r="BQ1328" s="11"/>
      <c r="BR1328" s="11"/>
      <c r="BS1328" s="11"/>
      <c r="BT1328" s="11"/>
    </row>
    <row r="1329" spans="69:72" x14ac:dyDescent="0.25">
      <c r="BQ1329" s="11"/>
      <c r="BR1329" s="11"/>
      <c r="BS1329" s="11"/>
      <c r="BT1329" s="11"/>
    </row>
    <row r="1330" spans="69:72" x14ac:dyDescent="0.25">
      <c r="BQ1330" s="11"/>
      <c r="BR1330" s="11"/>
      <c r="BS1330" s="11"/>
      <c r="BT1330" s="11"/>
    </row>
    <row r="1331" spans="69:72" x14ac:dyDescent="0.25">
      <c r="BQ1331" s="11"/>
      <c r="BR1331" s="11"/>
      <c r="BS1331" s="11"/>
      <c r="BT1331" s="11"/>
    </row>
    <row r="1332" spans="69:72" x14ac:dyDescent="0.25">
      <c r="BQ1332" s="11"/>
      <c r="BR1332" s="11"/>
      <c r="BS1332" s="11"/>
      <c r="BT1332" s="11"/>
    </row>
    <row r="1333" spans="69:72" x14ac:dyDescent="0.25">
      <c r="BQ1333" s="11"/>
      <c r="BR1333" s="11"/>
      <c r="BS1333" s="11"/>
      <c r="BT1333" s="11"/>
    </row>
    <row r="1334" spans="69:72" x14ac:dyDescent="0.25">
      <c r="BQ1334" s="11"/>
      <c r="BR1334" s="11"/>
      <c r="BS1334" s="11"/>
      <c r="BT1334" s="11"/>
    </row>
    <row r="1335" spans="69:72" x14ac:dyDescent="0.25">
      <c r="BQ1335" s="11"/>
      <c r="BR1335" s="11"/>
      <c r="BS1335" s="11"/>
      <c r="BT1335" s="11"/>
    </row>
    <row r="1336" spans="69:72" x14ac:dyDescent="0.25">
      <c r="BQ1336" s="11"/>
      <c r="BR1336" s="11"/>
      <c r="BS1336" s="11"/>
      <c r="BT1336" s="11"/>
    </row>
    <row r="1337" spans="69:72" x14ac:dyDescent="0.25">
      <c r="BQ1337" s="11"/>
      <c r="BR1337" s="11"/>
      <c r="BS1337" s="11"/>
      <c r="BT1337" s="11"/>
    </row>
    <row r="1338" spans="69:72" x14ac:dyDescent="0.25">
      <c r="BQ1338" s="11"/>
      <c r="BR1338" s="11"/>
      <c r="BS1338" s="11"/>
      <c r="BT1338" s="11"/>
    </row>
    <row r="1339" spans="69:72" x14ac:dyDescent="0.25">
      <c r="BQ1339" s="11"/>
      <c r="BR1339" s="11"/>
      <c r="BS1339" s="11"/>
      <c r="BT1339" s="11"/>
    </row>
    <row r="1340" spans="69:72" x14ac:dyDescent="0.25">
      <c r="BQ1340" s="11"/>
      <c r="BR1340" s="11"/>
      <c r="BS1340" s="11"/>
      <c r="BT1340" s="11"/>
    </row>
    <row r="1341" spans="69:72" x14ac:dyDescent="0.25">
      <c r="BQ1341" s="11"/>
      <c r="BR1341" s="11"/>
      <c r="BS1341" s="11"/>
      <c r="BT1341" s="11"/>
    </row>
    <row r="1342" spans="69:72" x14ac:dyDescent="0.25">
      <c r="BQ1342" s="11"/>
      <c r="BR1342" s="11"/>
      <c r="BS1342" s="11"/>
      <c r="BT1342" s="11"/>
    </row>
    <row r="1343" spans="69:72" x14ac:dyDescent="0.25">
      <c r="BQ1343" s="11"/>
      <c r="BR1343" s="11"/>
      <c r="BS1343" s="11"/>
      <c r="BT1343" s="11"/>
    </row>
    <row r="1344" spans="69:72" x14ac:dyDescent="0.25">
      <c r="BQ1344" s="11"/>
      <c r="BR1344" s="11"/>
      <c r="BS1344" s="11"/>
      <c r="BT1344" s="11"/>
    </row>
    <row r="1345" spans="69:72" x14ac:dyDescent="0.25">
      <c r="BQ1345" s="11"/>
      <c r="BR1345" s="11"/>
      <c r="BS1345" s="11"/>
      <c r="BT1345" s="11"/>
    </row>
    <row r="1346" spans="69:72" x14ac:dyDescent="0.25">
      <c r="BQ1346" s="11"/>
      <c r="BR1346" s="11"/>
      <c r="BS1346" s="11"/>
      <c r="BT1346" s="11"/>
    </row>
    <row r="1347" spans="69:72" x14ac:dyDescent="0.25">
      <c r="BQ1347" s="11"/>
      <c r="BR1347" s="11"/>
      <c r="BS1347" s="11"/>
      <c r="BT1347" s="11"/>
    </row>
    <row r="1348" spans="69:72" x14ac:dyDescent="0.25">
      <c r="BQ1348" s="11"/>
      <c r="BR1348" s="11"/>
      <c r="BS1348" s="11"/>
      <c r="BT1348" s="11"/>
    </row>
    <row r="1349" spans="69:72" x14ac:dyDescent="0.25">
      <c r="BQ1349" s="11"/>
      <c r="BR1349" s="11"/>
      <c r="BS1349" s="11"/>
      <c r="BT1349" s="11"/>
    </row>
    <row r="1350" spans="69:72" x14ac:dyDescent="0.25">
      <c r="BQ1350" s="11"/>
      <c r="BR1350" s="11"/>
      <c r="BS1350" s="11"/>
      <c r="BT1350" s="11"/>
    </row>
    <row r="1351" spans="69:72" x14ac:dyDescent="0.25">
      <c r="BQ1351" s="11"/>
      <c r="BR1351" s="11"/>
      <c r="BS1351" s="11"/>
      <c r="BT1351" s="11"/>
    </row>
    <row r="1352" spans="69:72" x14ac:dyDescent="0.25">
      <c r="BQ1352" s="11"/>
      <c r="BR1352" s="11"/>
      <c r="BS1352" s="11"/>
      <c r="BT1352" s="11"/>
    </row>
    <row r="1353" spans="69:72" x14ac:dyDescent="0.25">
      <c r="BQ1353" s="11"/>
      <c r="BR1353" s="11"/>
      <c r="BS1353" s="11"/>
      <c r="BT1353" s="11"/>
    </row>
    <row r="1354" spans="69:72" x14ac:dyDescent="0.25">
      <c r="BQ1354" s="11"/>
      <c r="BR1354" s="11"/>
      <c r="BS1354" s="11"/>
      <c r="BT1354" s="11"/>
    </row>
    <row r="1355" spans="69:72" x14ac:dyDescent="0.25">
      <c r="BQ1355" s="11"/>
      <c r="BR1355" s="11"/>
      <c r="BS1355" s="11"/>
      <c r="BT1355" s="11"/>
    </row>
    <row r="1356" spans="69:72" x14ac:dyDescent="0.25">
      <c r="BQ1356" s="11"/>
      <c r="BR1356" s="11"/>
      <c r="BS1356" s="11"/>
      <c r="BT1356" s="11"/>
    </row>
    <row r="1357" spans="69:72" x14ac:dyDescent="0.25">
      <c r="BQ1357" s="11"/>
      <c r="BR1357" s="11"/>
      <c r="BS1357" s="11"/>
      <c r="BT1357" s="11"/>
    </row>
    <row r="1358" spans="69:72" x14ac:dyDescent="0.25">
      <c r="BQ1358" s="11"/>
      <c r="BR1358" s="11"/>
      <c r="BS1358" s="11"/>
      <c r="BT1358" s="11"/>
    </row>
    <row r="1359" spans="69:72" x14ac:dyDescent="0.25">
      <c r="BQ1359" s="11"/>
      <c r="BR1359" s="11"/>
      <c r="BS1359" s="11"/>
      <c r="BT1359" s="11"/>
    </row>
    <row r="1360" spans="69:72" x14ac:dyDescent="0.25">
      <c r="BQ1360" s="11"/>
      <c r="BR1360" s="11"/>
      <c r="BS1360" s="11"/>
      <c r="BT1360" s="11"/>
    </row>
    <row r="1361" spans="69:72" x14ac:dyDescent="0.25">
      <c r="BQ1361" s="11"/>
      <c r="BR1361" s="11"/>
      <c r="BS1361" s="11"/>
      <c r="BT1361" s="11"/>
    </row>
    <row r="1362" spans="69:72" x14ac:dyDescent="0.25">
      <c r="BQ1362" s="11"/>
      <c r="BR1362" s="11"/>
      <c r="BS1362" s="11"/>
      <c r="BT1362" s="11"/>
    </row>
    <row r="1363" spans="69:72" x14ac:dyDescent="0.25">
      <c r="BQ1363" s="11"/>
      <c r="BR1363" s="11"/>
      <c r="BS1363" s="11"/>
      <c r="BT1363" s="11"/>
    </row>
    <row r="1364" spans="69:72" x14ac:dyDescent="0.25">
      <c r="BQ1364" s="11"/>
      <c r="BR1364" s="11"/>
      <c r="BS1364" s="11"/>
      <c r="BT1364" s="11"/>
    </row>
    <row r="1365" spans="69:72" x14ac:dyDescent="0.25">
      <c r="BQ1365" s="11"/>
      <c r="BR1365" s="11"/>
      <c r="BS1365" s="11"/>
      <c r="BT1365" s="11"/>
    </row>
    <row r="1366" spans="69:72" x14ac:dyDescent="0.25">
      <c r="BQ1366" s="11"/>
      <c r="BR1366" s="11"/>
      <c r="BS1366" s="11"/>
      <c r="BT1366" s="11"/>
    </row>
    <row r="1367" spans="69:72" x14ac:dyDescent="0.25">
      <c r="BQ1367" s="11"/>
      <c r="BR1367" s="11"/>
      <c r="BS1367" s="11"/>
      <c r="BT1367" s="11"/>
    </row>
    <row r="1368" spans="69:72" x14ac:dyDescent="0.25">
      <c r="BQ1368" s="11"/>
      <c r="BR1368" s="11"/>
      <c r="BS1368" s="11"/>
      <c r="BT1368" s="11"/>
    </row>
    <row r="1369" spans="69:72" x14ac:dyDescent="0.25">
      <c r="BQ1369" s="11"/>
      <c r="BR1369" s="11"/>
      <c r="BS1369" s="11"/>
      <c r="BT1369" s="11"/>
    </row>
    <row r="1370" spans="69:72" x14ac:dyDescent="0.25">
      <c r="BQ1370" s="11"/>
      <c r="BR1370" s="11"/>
      <c r="BS1370" s="11"/>
      <c r="BT1370" s="11"/>
    </row>
    <row r="1371" spans="69:72" x14ac:dyDescent="0.25">
      <c r="BQ1371" s="11"/>
      <c r="BR1371" s="11"/>
      <c r="BS1371" s="11"/>
      <c r="BT1371" s="11"/>
    </row>
    <row r="1372" spans="69:72" x14ac:dyDescent="0.25">
      <c r="BQ1372" s="11"/>
      <c r="BR1372" s="11"/>
      <c r="BS1372" s="11"/>
      <c r="BT1372" s="11"/>
    </row>
    <row r="1373" spans="69:72" x14ac:dyDescent="0.25">
      <c r="BQ1373" s="11"/>
      <c r="BR1373" s="11"/>
      <c r="BS1373" s="11"/>
      <c r="BT1373" s="11"/>
    </row>
    <row r="1374" spans="69:72" x14ac:dyDescent="0.25">
      <c r="BQ1374" s="11"/>
      <c r="BR1374" s="11"/>
      <c r="BS1374" s="11"/>
      <c r="BT1374" s="11"/>
    </row>
    <row r="1375" spans="69:72" x14ac:dyDescent="0.25">
      <c r="BQ1375" s="11"/>
      <c r="BR1375" s="11"/>
      <c r="BS1375" s="11"/>
      <c r="BT1375" s="11"/>
    </row>
    <row r="1376" spans="69:72" x14ac:dyDescent="0.25">
      <c r="BQ1376" s="11"/>
      <c r="BR1376" s="11"/>
      <c r="BS1376" s="11"/>
      <c r="BT1376" s="11"/>
    </row>
    <row r="1377" spans="69:72" x14ac:dyDescent="0.25">
      <c r="BQ1377" s="11"/>
      <c r="BR1377" s="11"/>
      <c r="BS1377" s="11"/>
      <c r="BT1377" s="11"/>
    </row>
    <row r="1378" spans="69:72" x14ac:dyDescent="0.25">
      <c r="BQ1378" s="11"/>
      <c r="BR1378" s="11"/>
      <c r="BS1378" s="11"/>
      <c r="BT1378" s="11"/>
    </row>
    <row r="1379" spans="69:72" x14ac:dyDescent="0.25">
      <c r="BQ1379" s="11"/>
      <c r="BR1379" s="11"/>
      <c r="BS1379" s="11"/>
      <c r="BT1379" s="11"/>
    </row>
    <row r="1380" spans="69:72" x14ac:dyDescent="0.25">
      <c r="BQ1380" s="11"/>
      <c r="BR1380" s="11"/>
      <c r="BS1380" s="11"/>
      <c r="BT1380" s="11"/>
    </row>
    <row r="1381" spans="69:72" x14ac:dyDescent="0.25">
      <c r="BQ1381" s="11"/>
      <c r="BR1381" s="11"/>
      <c r="BS1381" s="11"/>
      <c r="BT1381" s="11"/>
    </row>
    <row r="1382" spans="69:72" x14ac:dyDescent="0.25">
      <c r="BQ1382" s="11"/>
      <c r="BR1382" s="11"/>
      <c r="BS1382" s="11"/>
      <c r="BT1382" s="11"/>
    </row>
    <row r="1383" spans="69:72" x14ac:dyDescent="0.25">
      <c r="BQ1383" s="11"/>
      <c r="BR1383" s="11"/>
      <c r="BS1383" s="11"/>
      <c r="BT1383" s="11"/>
    </row>
    <row r="1384" spans="69:72" x14ac:dyDescent="0.25">
      <c r="BQ1384" s="11"/>
      <c r="BR1384" s="11"/>
      <c r="BS1384" s="11"/>
      <c r="BT1384" s="11"/>
    </row>
    <row r="1385" spans="69:72" x14ac:dyDescent="0.25">
      <c r="BQ1385" s="11"/>
      <c r="BR1385" s="11"/>
      <c r="BS1385" s="11"/>
      <c r="BT1385" s="11"/>
    </row>
    <row r="1386" spans="69:72" x14ac:dyDescent="0.25">
      <c r="BQ1386" s="11"/>
      <c r="BR1386" s="11"/>
      <c r="BS1386" s="11"/>
      <c r="BT1386" s="11"/>
    </row>
    <row r="1387" spans="69:72" x14ac:dyDescent="0.25">
      <c r="BQ1387" s="11"/>
      <c r="BR1387" s="11"/>
      <c r="BS1387" s="11"/>
      <c r="BT1387" s="11"/>
    </row>
    <row r="1388" spans="69:72" x14ac:dyDescent="0.25">
      <c r="BQ1388" s="11"/>
      <c r="BR1388" s="11"/>
      <c r="BS1388" s="11"/>
      <c r="BT1388" s="11"/>
    </row>
    <row r="1389" spans="69:72" x14ac:dyDescent="0.25">
      <c r="BQ1389" s="11"/>
      <c r="BR1389" s="11"/>
      <c r="BS1389" s="11"/>
      <c r="BT1389" s="11"/>
    </row>
    <row r="1390" spans="69:72" x14ac:dyDescent="0.25">
      <c r="BQ1390" s="11"/>
      <c r="BR1390" s="11"/>
      <c r="BS1390" s="11"/>
      <c r="BT1390" s="11"/>
    </row>
    <row r="1391" spans="69:72" x14ac:dyDescent="0.25">
      <c r="BQ1391" s="11"/>
      <c r="BR1391" s="11"/>
      <c r="BS1391" s="11"/>
      <c r="BT1391" s="11"/>
    </row>
    <row r="1392" spans="69:72" x14ac:dyDescent="0.25">
      <c r="BQ1392" s="11"/>
      <c r="BR1392" s="11"/>
      <c r="BS1392" s="11"/>
      <c r="BT1392" s="11"/>
    </row>
    <row r="1393" spans="69:72" x14ac:dyDescent="0.25">
      <c r="BQ1393" s="11"/>
      <c r="BR1393" s="11"/>
      <c r="BS1393" s="11"/>
      <c r="BT1393" s="11"/>
    </row>
    <row r="1394" spans="69:72" x14ac:dyDescent="0.25">
      <c r="BQ1394" s="11"/>
      <c r="BR1394" s="11"/>
      <c r="BS1394" s="11"/>
      <c r="BT1394" s="11"/>
    </row>
    <row r="1395" spans="69:72" x14ac:dyDescent="0.25">
      <c r="BQ1395" s="11"/>
      <c r="BR1395" s="11"/>
      <c r="BS1395" s="11"/>
      <c r="BT1395" s="11"/>
    </row>
    <row r="1396" spans="69:72" x14ac:dyDescent="0.25">
      <c r="BQ1396" s="11"/>
      <c r="BR1396" s="11"/>
      <c r="BS1396" s="11"/>
      <c r="BT1396" s="11"/>
    </row>
    <row r="1397" spans="69:72" x14ac:dyDescent="0.25">
      <c r="BQ1397" s="11"/>
      <c r="BR1397" s="11"/>
      <c r="BS1397" s="11"/>
      <c r="BT1397" s="11"/>
    </row>
    <row r="1398" spans="69:72" x14ac:dyDescent="0.25">
      <c r="BQ1398" s="11"/>
      <c r="BR1398" s="11"/>
      <c r="BS1398" s="11"/>
      <c r="BT1398" s="11"/>
    </row>
    <row r="1399" spans="69:72" x14ac:dyDescent="0.25">
      <c r="BQ1399" s="11"/>
      <c r="BR1399" s="11"/>
      <c r="BS1399" s="11"/>
      <c r="BT1399" s="11"/>
    </row>
    <row r="1400" spans="69:72" x14ac:dyDescent="0.25">
      <c r="BQ1400" s="11"/>
      <c r="BR1400" s="11"/>
      <c r="BS1400" s="11"/>
      <c r="BT1400" s="11"/>
    </row>
    <row r="1401" spans="69:72" x14ac:dyDescent="0.25">
      <c r="BQ1401" s="11"/>
      <c r="BR1401" s="11"/>
      <c r="BS1401" s="11"/>
      <c r="BT1401" s="11"/>
    </row>
    <row r="1402" spans="69:72" x14ac:dyDescent="0.25">
      <c r="BQ1402" s="11"/>
      <c r="BR1402" s="11"/>
      <c r="BS1402" s="11"/>
      <c r="BT1402" s="11"/>
    </row>
    <row r="1403" spans="69:72" x14ac:dyDescent="0.25">
      <c r="BQ1403" s="11"/>
      <c r="BR1403" s="11"/>
      <c r="BS1403" s="11"/>
      <c r="BT1403" s="11"/>
    </row>
    <row r="1404" spans="69:72" x14ac:dyDescent="0.25">
      <c r="BQ1404" s="11"/>
      <c r="BR1404" s="11"/>
      <c r="BS1404" s="11"/>
      <c r="BT1404" s="11"/>
    </row>
    <row r="1405" spans="69:72" x14ac:dyDescent="0.25">
      <c r="BQ1405" s="11"/>
      <c r="BR1405" s="11"/>
      <c r="BS1405" s="11"/>
      <c r="BT1405" s="11"/>
    </row>
    <row r="1406" spans="69:72" x14ac:dyDescent="0.25">
      <c r="BQ1406" s="11"/>
      <c r="BR1406" s="11"/>
      <c r="BS1406" s="11"/>
      <c r="BT1406" s="11"/>
    </row>
    <row r="1407" spans="69:72" x14ac:dyDescent="0.25">
      <c r="BQ1407" s="11"/>
      <c r="BR1407" s="11"/>
      <c r="BS1407" s="11"/>
      <c r="BT1407" s="11"/>
    </row>
    <row r="1408" spans="69:72" x14ac:dyDescent="0.25">
      <c r="BQ1408" s="11"/>
      <c r="BR1408" s="11"/>
      <c r="BS1408" s="11"/>
      <c r="BT1408" s="11"/>
    </row>
    <row r="1409" spans="69:72" x14ac:dyDescent="0.25">
      <c r="BQ1409" s="11"/>
      <c r="BR1409" s="11"/>
      <c r="BS1409" s="11"/>
      <c r="BT1409" s="11"/>
    </row>
    <row r="1410" spans="69:72" x14ac:dyDescent="0.25">
      <c r="BQ1410" s="11"/>
      <c r="BR1410" s="11"/>
      <c r="BS1410" s="11"/>
      <c r="BT1410" s="11"/>
    </row>
    <row r="1411" spans="69:72" x14ac:dyDescent="0.25">
      <c r="BQ1411" s="11"/>
      <c r="BR1411" s="11"/>
      <c r="BS1411" s="11"/>
      <c r="BT1411" s="11"/>
    </row>
    <row r="1412" spans="69:72" x14ac:dyDescent="0.25">
      <c r="BQ1412" s="11"/>
      <c r="BR1412" s="11"/>
      <c r="BS1412" s="11"/>
      <c r="BT1412" s="11"/>
    </row>
    <row r="1413" spans="69:72" x14ac:dyDescent="0.25">
      <c r="BQ1413" s="11"/>
      <c r="BR1413" s="11"/>
      <c r="BS1413" s="11"/>
      <c r="BT1413" s="11"/>
    </row>
    <row r="1414" spans="69:72" x14ac:dyDescent="0.25">
      <c r="BQ1414" s="11"/>
      <c r="BR1414" s="11"/>
      <c r="BS1414" s="11"/>
      <c r="BT1414" s="11"/>
    </row>
    <row r="1415" spans="69:72" x14ac:dyDescent="0.25">
      <c r="BQ1415" s="11"/>
      <c r="BR1415" s="11"/>
      <c r="BS1415" s="11"/>
      <c r="BT1415" s="11"/>
    </row>
    <row r="1416" spans="69:72" x14ac:dyDescent="0.25">
      <c r="BQ1416" s="11"/>
      <c r="BR1416" s="11"/>
      <c r="BS1416" s="11"/>
      <c r="BT1416" s="11"/>
    </row>
    <row r="1417" spans="69:72" x14ac:dyDescent="0.25">
      <c r="BQ1417" s="11"/>
      <c r="BR1417" s="11"/>
      <c r="BS1417" s="11"/>
      <c r="BT1417" s="11"/>
    </row>
    <row r="1418" spans="69:72" x14ac:dyDescent="0.25">
      <c r="BQ1418" s="11"/>
      <c r="BR1418" s="11"/>
      <c r="BS1418" s="11"/>
      <c r="BT1418" s="11"/>
    </row>
    <row r="1419" spans="69:72" x14ac:dyDescent="0.25">
      <c r="BQ1419" s="11"/>
      <c r="BR1419" s="11"/>
      <c r="BS1419" s="11"/>
      <c r="BT1419" s="11"/>
    </row>
    <row r="1420" spans="69:72" x14ac:dyDescent="0.25">
      <c r="BQ1420" s="11"/>
      <c r="BR1420" s="11"/>
      <c r="BS1420" s="11"/>
      <c r="BT1420" s="11"/>
    </row>
    <row r="1421" spans="69:72" x14ac:dyDescent="0.25">
      <c r="BQ1421" s="11"/>
      <c r="BR1421" s="11"/>
      <c r="BS1421" s="11"/>
      <c r="BT1421" s="11"/>
    </row>
    <row r="1422" spans="69:72" x14ac:dyDescent="0.25">
      <c r="BQ1422" s="11"/>
      <c r="BR1422" s="11"/>
      <c r="BS1422" s="11"/>
      <c r="BT1422" s="11"/>
    </row>
    <row r="1423" spans="69:72" x14ac:dyDescent="0.25">
      <c r="BQ1423" s="11"/>
      <c r="BR1423" s="11"/>
      <c r="BS1423" s="11"/>
      <c r="BT1423" s="11"/>
    </row>
    <row r="1424" spans="69:72" x14ac:dyDescent="0.25">
      <c r="BQ1424" s="11"/>
      <c r="BR1424" s="11"/>
      <c r="BS1424" s="11"/>
      <c r="BT1424" s="11"/>
    </row>
    <row r="1425" spans="69:72" x14ac:dyDescent="0.25">
      <c r="BQ1425" s="11"/>
      <c r="BR1425" s="11"/>
      <c r="BS1425" s="11"/>
      <c r="BT1425" s="11"/>
    </row>
    <row r="1426" spans="69:72" x14ac:dyDescent="0.25">
      <c r="BQ1426" s="11"/>
      <c r="BR1426" s="11"/>
      <c r="BS1426" s="11"/>
      <c r="BT1426" s="11"/>
    </row>
    <row r="1427" spans="69:72" x14ac:dyDescent="0.25">
      <c r="BQ1427" s="11"/>
      <c r="BR1427" s="11"/>
      <c r="BS1427" s="11"/>
      <c r="BT1427" s="11"/>
    </row>
    <row r="1428" spans="69:72" x14ac:dyDescent="0.25">
      <c r="BQ1428" s="11"/>
      <c r="BR1428" s="11"/>
      <c r="BS1428" s="11"/>
      <c r="BT1428" s="11"/>
    </row>
    <row r="1429" spans="69:72" x14ac:dyDescent="0.25">
      <c r="BQ1429" s="11"/>
      <c r="BR1429" s="11"/>
      <c r="BS1429" s="11"/>
      <c r="BT1429" s="11"/>
    </row>
    <row r="1430" spans="69:72" x14ac:dyDescent="0.25">
      <c r="BQ1430" s="11"/>
      <c r="BR1430" s="11"/>
      <c r="BS1430" s="11"/>
      <c r="BT1430" s="11"/>
    </row>
    <row r="1431" spans="69:72" x14ac:dyDescent="0.25">
      <c r="BQ1431" s="11"/>
      <c r="BR1431" s="11"/>
      <c r="BS1431" s="11"/>
      <c r="BT1431" s="11"/>
    </row>
    <row r="1432" spans="69:72" x14ac:dyDescent="0.25">
      <c r="BQ1432" s="11"/>
      <c r="BR1432" s="11"/>
      <c r="BS1432" s="11"/>
      <c r="BT1432" s="11"/>
    </row>
    <row r="1433" spans="69:72" x14ac:dyDescent="0.25">
      <c r="BQ1433" s="11"/>
      <c r="BR1433" s="11"/>
      <c r="BS1433" s="11"/>
      <c r="BT1433" s="11"/>
    </row>
    <row r="1434" spans="69:72" x14ac:dyDescent="0.25">
      <c r="BQ1434" s="11"/>
      <c r="BR1434" s="11"/>
      <c r="BS1434" s="11"/>
      <c r="BT1434" s="11"/>
    </row>
    <row r="1435" spans="69:72" x14ac:dyDescent="0.25">
      <c r="BQ1435" s="11"/>
      <c r="BR1435" s="11"/>
      <c r="BS1435" s="11"/>
      <c r="BT1435" s="11"/>
    </row>
    <row r="1436" spans="69:72" x14ac:dyDescent="0.25">
      <c r="BQ1436" s="11"/>
      <c r="BR1436" s="11"/>
      <c r="BS1436" s="11"/>
      <c r="BT1436" s="11"/>
    </row>
    <row r="1437" spans="69:72" x14ac:dyDescent="0.25">
      <c r="BQ1437" s="11"/>
      <c r="BR1437" s="11"/>
      <c r="BS1437" s="11"/>
      <c r="BT1437" s="11"/>
    </row>
    <row r="1438" spans="69:72" x14ac:dyDescent="0.25">
      <c r="BQ1438" s="11"/>
      <c r="BR1438" s="11"/>
      <c r="BS1438" s="11"/>
      <c r="BT1438" s="11"/>
    </row>
    <row r="1439" spans="69:72" x14ac:dyDescent="0.25">
      <c r="BQ1439" s="11"/>
      <c r="BR1439" s="11"/>
      <c r="BS1439" s="11"/>
      <c r="BT1439" s="11"/>
    </row>
    <row r="1440" spans="69:72" x14ac:dyDescent="0.25">
      <c r="BQ1440" s="11"/>
      <c r="BR1440" s="11"/>
      <c r="BS1440" s="11"/>
      <c r="BT1440" s="11"/>
    </row>
  </sheetData>
  <sheetProtection algorithmName="SHA-512" hashValue="ti/1ZNzVdlzZ3AJmllHxBZlj1Q2uWl64QQovlRO0kKDANDx6PnWxS/fl1pXVqYBJu2hntV4u0tSxX5bXu5A7lg==" saltValue="X6ayjiM8tZGkEsG4WwPvXg==" spinCount="100000" sheet="1" formatCells="0" formatColumns="0" formatRows="0" insertColumns="0" insertRows="0" insertHyperlinks="0" deleteColumns="0" deleteRows="0" sort="0" autoFilter="0" pivotTables="0"/>
  <mergeCells count="16">
    <mergeCell ref="X2:AA2"/>
    <mergeCell ref="X3:AA3"/>
    <mergeCell ref="X5:AA5"/>
    <mergeCell ref="X6:AA6"/>
    <mergeCell ref="F46:G46"/>
    <mergeCell ref="F47:G47"/>
    <mergeCell ref="B2:E23"/>
    <mergeCell ref="G2:K2"/>
    <mergeCell ref="O2:U2"/>
    <mergeCell ref="G3:K3"/>
    <mergeCell ref="O8:R8"/>
    <mergeCell ref="S8:V8"/>
    <mergeCell ref="I19:K19"/>
    <mergeCell ref="I20:K20"/>
    <mergeCell ref="I22:K22"/>
    <mergeCell ref="I23:K23"/>
  </mergeCells>
  <dataValidations count="2">
    <dataValidation allowBlank="1" showInputMessage="1" showErrorMessage="1" prompt="Usar formato aaaa/mm/dd" sqref="N7:N8" xr:uid="{00000000-0002-0000-0500-000000000000}"/>
    <dataValidation allowBlank="1" showInputMessage="1" showErrorMessage="1" prompt="Usar formato aaaa/mm/dd_x000d_" sqref="O25:O26" xr:uid="{00000000-0002-0000-0500-000001000000}"/>
  </dataValidations>
  <pageMargins left="0.7" right="0.7" top="0.75" bottom="0.75" header="0.3" footer="0.3"/>
  <pageSetup orientation="portrait" r:id="rId1"/>
  <ignoredErrors>
    <ignoredError sqref="I6:J17 G6:H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8931" r:id="rId4" name="Button 19">
              <controlPr defaultSize="0" print="0" autoFill="0" autoPict="0" macro="[0]!Módulo1.LeeInfo">
                <anchor moveWithCells="1" sizeWithCells="1">
                  <from>
                    <xdr:col>12</xdr:col>
                    <xdr:colOff>142875</xdr:colOff>
                    <xdr:row>1</xdr:row>
                    <xdr:rowOff>161925</xdr:rowOff>
                  </from>
                  <to>
                    <xdr:col>12</xdr:col>
                    <xdr:colOff>876300</xdr:colOff>
                    <xdr:row>5</xdr:row>
                    <xdr:rowOff>38100</xdr:rowOff>
                  </to>
                </anchor>
              </controlPr>
            </control>
          </mc:Choice>
        </mc:AlternateContent>
        <mc:AlternateContent xmlns:mc="http://schemas.openxmlformats.org/markup-compatibility/2006">
          <mc:Choice Requires="x14">
            <control shapeId="38932" r:id="rId5" name="Button 20">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0" id="{443464D6-9909-4A0A-8AF1-A324505D40BF}">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26" id="{B94470E1-A204-47F9-AC5E-5956CE3CA5E3}">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25" id="{6F7B9F41-F54A-48EB-B8C5-C788A8C99FAE}">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24" id="{B2E8E10D-0333-438B-BC4A-92216DC83715}">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23" id="{D3660830-8833-417E-A5A1-22AD851B96AD}">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22" id="{9CA1BF25-6553-418B-B670-CED4A550BF4F}">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21" id="{0177BC38-0B60-49E5-9F2B-91B7C1C10768}">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20" id="{E6A24354-BB74-4F87-BE46-54F92A5B47A4}">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19" id="{18CC347B-716A-4EE4-B49C-94037287AD72}">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18" id="{320A5E02-8487-44FC-8793-D836F94229F4}">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17" id="{166D492F-8DB4-45C8-A063-4D06C0FD5B4F}">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16" id="{FFA7DF79-AAC2-4139-909C-22F0EDCEF809}">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11" id="{6C75D082-3521-4627-A94B-6C3FF7363D71}">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12" id="{873ACA85-E451-4F26-B5D9-B12F1481B07D}">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3" id="{CDCAC60A-78B1-43BC-AB8E-3CB3A530EA5B}">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7" id="{83C8F0E3-7342-4D32-B52C-6444222A6C5E}">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5" id="{27A99785-321C-452A-8AF7-60F183BBDD3B}">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6" id="{A700077D-030F-4C0F-909E-8BC90B5C7774}">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4" id="{5E3EA653-C3DC-4F16-BE4B-4F898CC3BFC4}">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3" id="{52E7CE6E-19E8-4128-A108-8A3B24EB508C}">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F720AED8-110B-4594-85D0-8AE56732A9DE}">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24258F4B-D5C2-4E4C-B2D3-A3A7AF3FB43E}">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B1:CI1440"/>
  <sheetViews>
    <sheetView showGridLines="0" zoomScaleNormal="100" workbookViewId="0">
      <selection activeCell="Z1" sqref="Z1"/>
    </sheetView>
  </sheetViews>
  <sheetFormatPr baseColWidth="10" defaultColWidth="10.85546875" defaultRowHeight="15" x14ac:dyDescent="0.25"/>
  <cols>
    <col min="1" max="1" width="3" style="11" customWidth="1"/>
    <col min="2" max="2" width="16.42578125" style="11" customWidth="1"/>
    <col min="3" max="5" width="15.7109375" style="11" customWidth="1"/>
    <col min="6" max="6" width="4" style="11" customWidth="1"/>
    <col min="7" max="7" width="12" style="11" bestFit="1" customWidth="1"/>
    <col min="8" max="10" width="10" style="11" customWidth="1"/>
    <col min="11" max="11" width="12" style="11" bestFit="1" customWidth="1"/>
    <col min="12" max="12" width="4.28515625" style="11" customWidth="1"/>
    <col min="13" max="13" width="15.7109375" style="11" customWidth="1"/>
    <col min="14" max="14" width="4.28515625" style="11" customWidth="1"/>
    <col min="15" max="15" width="23.140625" style="11" customWidth="1"/>
    <col min="16" max="17" width="12.140625" style="11" customWidth="1"/>
    <col min="18" max="18" width="15" style="11" customWidth="1"/>
    <col min="19" max="19" width="13.28515625" style="11" customWidth="1"/>
    <col min="20" max="20" width="13.85546875" style="11" customWidth="1"/>
    <col min="21" max="21" width="20.42578125" style="11" customWidth="1"/>
    <col min="22" max="25" width="9.28515625" style="11" customWidth="1"/>
    <col min="26" max="26" width="14.28515625" style="11" customWidth="1"/>
    <col min="27" max="27" width="10" style="11" customWidth="1"/>
    <col min="28" max="29" width="2.85546875" style="11" customWidth="1"/>
    <col min="30" max="30" width="23.7109375" style="11" customWidth="1"/>
    <col min="31" max="31" width="15" style="11" customWidth="1"/>
    <col min="32" max="32" width="12.42578125" style="11" bestFit="1" customWidth="1"/>
    <col min="33" max="33" width="11.42578125" style="11" customWidth="1"/>
    <col min="34" max="35" width="10.85546875" style="11"/>
    <col min="36" max="36" width="10.85546875" style="11" customWidth="1"/>
    <col min="37" max="37" width="12.85546875" style="11" customWidth="1"/>
    <col min="38" max="38" width="10.85546875" style="11" customWidth="1"/>
    <col min="39" max="39" width="16.42578125" style="252" customWidth="1"/>
    <col min="40" max="46" width="10.85546875" style="252" customWidth="1"/>
    <col min="47" max="47" width="10.85546875" style="11" customWidth="1"/>
    <col min="48" max="48" width="16.42578125" style="252" customWidth="1"/>
    <col min="49" max="52" width="10.85546875" style="252" customWidth="1"/>
    <col min="53" max="53" width="10.85546875" style="11" customWidth="1"/>
    <col min="54" max="66" width="10.85546875" style="11"/>
    <col min="67" max="67" width="13.28515625" style="11" bestFit="1" customWidth="1"/>
    <col min="68" max="68" width="10.85546875" style="11"/>
    <col min="69" max="69" width="15.42578125" style="252" bestFit="1" customWidth="1"/>
    <col min="70" max="72" width="10.85546875" style="252"/>
    <col min="73" max="73" width="10.85546875" style="11"/>
    <col min="74" max="75" width="15.42578125" style="11" bestFit="1" customWidth="1"/>
    <col min="76" max="76" width="15.42578125" style="11" customWidth="1"/>
    <col min="77" max="78" width="10.85546875" style="11"/>
    <col min="79" max="83" width="10.85546875" style="252"/>
    <col min="84" max="84" width="10.85546875" style="11"/>
    <col min="85" max="86" width="15.42578125" style="11" bestFit="1" customWidth="1"/>
    <col min="87" max="87" width="15.42578125" style="11" customWidth="1"/>
    <col min="88" max="16384" width="10.85546875" style="11"/>
  </cols>
  <sheetData>
    <row r="1" spans="2:87" ht="15.75" thickBot="1" x14ac:dyDescent="0.3">
      <c r="M1" s="617" t="str">
        <f>IF(Fotometro!C26="OK", "", "ERROR: Revisar valor ingresado en hoja Fotometro; celda C22 y C23")</f>
        <v/>
      </c>
      <c r="Z1" s="252"/>
      <c r="AM1" s="663" t="s">
        <v>442</v>
      </c>
      <c r="AN1" s="663" t="s">
        <v>443</v>
      </c>
      <c r="AO1" s="664" t="s">
        <v>444</v>
      </c>
      <c r="AP1" s="664" t="s">
        <v>97</v>
      </c>
      <c r="AQ1" s="664" t="s">
        <v>98</v>
      </c>
      <c r="AR1" s="664" t="s">
        <v>447</v>
      </c>
      <c r="AS1" s="664" t="s">
        <v>448</v>
      </c>
      <c r="AT1" s="664" t="s">
        <v>449</v>
      </c>
      <c r="AV1" s="663" t="s">
        <v>442</v>
      </c>
      <c r="AW1" s="663" t="s">
        <v>443</v>
      </c>
      <c r="AX1" s="664" t="s">
        <v>444</v>
      </c>
      <c r="AY1" s="664" t="s">
        <v>97</v>
      </c>
      <c r="AZ1" s="664" t="s">
        <v>98</v>
      </c>
      <c r="BB1" s="318" t="s">
        <v>250</v>
      </c>
      <c r="BC1" s="318" t="s">
        <v>252</v>
      </c>
      <c r="BD1" s="318" t="s">
        <v>251</v>
      </c>
      <c r="BE1" s="318" t="s">
        <v>97</v>
      </c>
      <c r="BF1" s="322" t="s">
        <v>254</v>
      </c>
      <c r="BH1" s="318" t="s">
        <v>250</v>
      </c>
      <c r="BI1" s="318" t="s">
        <v>35</v>
      </c>
      <c r="BJ1" s="318" t="s">
        <v>251</v>
      </c>
      <c r="BK1" s="318" t="s">
        <v>97</v>
      </c>
      <c r="BL1" s="318" t="s">
        <v>253</v>
      </c>
      <c r="BQ1" s="11"/>
      <c r="BR1" s="11"/>
      <c r="BS1" s="11"/>
      <c r="BT1" s="11"/>
      <c r="BW1" s="323">
        <f>BO4</f>
        <v>46129.493750000001</v>
      </c>
      <c r="CA1" s="314"/>
      <c r="CB1" s="311"/>
      <c r="CC1" s="312"/>
      <c r="CD1" s="11"/>
      <c r="CE1" s="11"/>
      <c r="CF1" s="317"/>
      <c r="CG1" s="323">
        <f>BO3</f>
        <v>46129.402083333334</v>
      </c>
      <c r="CH1" s="323">
        <f>BO4</f>
        <v>46129.493750000001</v>
      </c>
      <c r="CI1" s="307"/>
    </row>
    <row r="2" spans="2:87" ht="15.75" thickBot="1" x14ac:dyDescent="0.3">
      <c r="B2" s="993" t="s">
        <v>44</v>
      </c>
      <c r="C2" s="994"/>
      <c r="D2" s="994"/>
      <c r="E2" s="995"/>
      <c r="F2" s="290"/>
      <c r="G2" s="1002" t="s">
        <v>208</v>
      </c>
      <c r="H2" s="1003"/>
      <c r="I2" s="1003"/>
      <c r="J2" s="1003"/>
      <c r="K2" s="1004"/>
      <c r="L2" s="457"/>
      <c r="M2" s="458"/>
      <c r="O2" s="1037" t="s">
        <v>255</v>
      </c>
      <c r="P2" s="1038"/>
      <c r="Q2" s="1038"/>
      <c r="R2" s="1038"/>
      <c r="S2" s="1038"/>
      <c r="T2" s="1038"/>
      <c r="U2" s="1039"/>
      <c r="X2" s="984" t="s">
        <v>257</v>
      </c>
      <c r="Y2" s="985"/>
      <c r="Z2" s="985"/>
      <c r="AA2" s="986"/>
      <c r="AB2" s="74"/>
      <c r="AD2" s="611" t="s">
        <v>223</v>
      </c>
      <c r="AE2" s="611" t="s">
        <v>42</v>
      </c>
      <c r="AF2"/>
      <c r="AG2" s="133"/>
      <c r="AH2"/>
      <c r="AI2"/>
      <c r="AJ2"/>
      <c r="AM2" s="446">
        <v>46129.402083333334</v>
      </c>
      <c r="AN2" s="447">
        <v>1</v>
      </c>
      <c r="AO2" s="447">
        <v>0</v>
      </c>
      <c r="AP2" s="447" t="s">
        <v>445</v>
      </c>
      <c r="AQ2" s="447"/>
      <c r="AR2" s="447">
        <v>133512</v>
      </c>
      <c r="AS2" s="447">
        <v>111837</v>
      </c>
      <c r="AT2" s="447">
        <v>20.864000000000001</v>
      </c>
      <c r="AV2" s="446">
        <v>46129.402083333334</v>
      </c>
      <c r="AW2" s="447">
        <v>1</v>
      </c>
      <c r="AX2" s="447">
        <v>0</v>
      </c>
      <c r="AY2" s="447" t="s">
        <v>445</v>
      </c>
      <c r="AZ2" s="447">
        <v>0</v>
      </c>
      <c r="BB2" s="74" t="str">
        <f>IFERROR((AO2*10)+AP2, "--")</f>
        <v>--</v>
      </c>
      <c r="BC2" s="11">
        <f>AQ2</f>
        <v>0</v>
      </c>
      <c r="BD2" s="319">
        <v>1</v>
      </c>
      <c r="BE2" s="74">
        <v>1</v>
      </c>
      <c r="BF2" s="324">
        <f>IFERROR(VLOOKUP(BD2, $BB$2:$BC$300, 2, FALSE), "---")</f>
        <v>0.45329399999999997</v>
      </c>
      <c r="BH2" s="74" t="str">
        <f>IFERROR((AX2*10)+AY2, "--")</f>
        <v>--</v>
      </c>
      <c r="BI2" s="313">
        <f>AZ2</f>
        <v>0</v>
      </c>
      <c r="BJ2" s="319">
        <v>1</v>
      </c>
      <c r="BK2" s="74">
        <v>1</v>
      </c>
      <c r="BL2" s="313">
        <f>IFERROR(VLOOKUP(BJ2, $BH$2:$BI$300, 2, FALSE), "---")</f>
        <v>0</v>
      </c>
      <c r="BN2" s="325" t="s">
        <v>230</v>
      </c>
      <c r="BO2" s="326">
        <f>AD5</f>
        <v>46129.402083333334</v>
      </c>
      <c r="BQ2" s="305"/>
      <c r="BR2" s="11"/>
      <c r="BS2" s="11"/>
      <c r="BT2" s="11"/>
      <c r="BU2" s="313"/>
      <c r="BW2" s="320">
        <v>6.9444444444444447E-4</v>
      </c>
      <c r="CA2" s="314"/>
      <c r="CB2" s="311"/>
      <c r="CC2" s="312"/>
      <c r="CD2" s="11"/>
      <c r="CE2" s="11"/>
      <c r="CG2" s="327" t="e">
        <f>MATCH(CG1,CA1:CA5600, 1)</f>
        <v>#N/A</v>
      </c>
      <c r="CH2" s="306" t="e">
        <f>MATCH(CH1,CA1:CA5600, 1)</f>
        <v>#N/A</v>
      </c>
      <c r="CI2" s="328" t="e">
        <f>CH2+2+CI7</f>
        <v>#N/A</v>
      </c>
    </row>
    <row r="3" spans="2:87" ht="15.75" customHeight="1" thickBot="1" x14ac:dyDescent="0.3">
      <c r="B3" s="996"/>
      <c r="C3" s="997"/>
      <c r="D3" s="997"/>
      <c r="E3" s="998"/>
      <c r="F3" s="290"/>
      <c r="G3" s="1014" t="s">
        <v>473</v>
      </c>
      <c r="H3" s="1015"/>
      <c r="I3" s="1015"/>
      <c r="J3" s="1015"/>
      <c r="K3" s="1016"/>
      <c r="M3" s="459"/>
      <c r="O3" s="567" t="s">
        <v>126</v>
      </c>
      <c r="P3" s="568" t="s">
        <v>68</v>
      </c>
      <c r="Q3" s="569">
        <f>P4</f>
        <v>9</v>
      </c>
      <c r="R3" s="569">
        <f>Q3+1</f>
        <v>10</v>
      </c>
      <c r="S3" s="569">
        <f>R3+1</f>
        <v>11</v>
      </c>
      <c r="T3" s="569">
        <f>S3+1</f>
        <v>12</v>
      </c>
      <c r="U3" s="570"/>
      <c r="X3" s="987" t="s">
        <v>475</v>
      </c>
      <c r="Y3" s="988"/>
      <c r="Z3" s="988"/>
      <c r="AA3" s="989"/>
      <c r="AB3" s="74"/>
      <c r="AD3" s="612" t="s">
        <v>212</v>
      </c>
      <c r="AE3" s="612" t="s">
        <v>211</v>
      </c>
      <c r="AF3"/>
      <c r="AG3"/>
      <c r="AH3"/>
      <c r="AI3"/>
      <c r="AJ3"/>
      <c r="AM3" s="446">
        <v>46129.402777777781</v>
      </c>
      <c r="AN3" s="447">
        <v>1</v>
      </c>
      <c r="AO3" s="447">
        <v>0</v>
      </c>
      <c r="AP3" s="447" t="s">
        <v>445</v>
      </c>
      <c r="AQ3" s="447">
        <v>0.51639599999999997</v>
      </c>
      <c r="AR3" s="447">
        <v>133521</v>
      </c>
      <c r="AS3" s="447">
        <v>111847</v>
      </c>
      <c r="AT3" s="447">
        <v>20.866</v>
      </c>
      <c r="AV3" s="446">
        <v>46129.402777777781</v>
      </c>
      <c r="AW3" s="447">
        <v>1</v>
      </c>
      <c r="AX3" s="447">
        <v>0</v>
      </c>
      <c r="AY3" s="447" t="s">
        <v>445</v>
      </c>
      <c r="AZ3" s="447">
        <v>0</v>
      </c>
      <c r="BB3" s="74" t="str">
        <f t="shared" ref="BB3:BB66" si="0">IFERROR((AO3*10)+AP3, "--")</f>
        <v>--</v>
      </c>
      <c r="BC3" s="11">
        <f t="shared" ref="BC3:BC66" si="1">AQ3</f>
        <v>0.51639599999999997</v>
      </c>
      <c r="BD3" s="319">
        <v>2</v>
      </c>
      <c r="BE3" s="74">
        <v>2</v>
      </c>
      <c r="BF3" s="324">
        <f t="shared" ref="BF3:BF66" si="2">IFERROR(VLOOKUP(BD3, $BB$2:$BC$300, 2, FALSE), "---")</f>
        <v>0.42464099999999999</v>
      </c>
      <c r="BH3" s="74" t="str">
        <f t="shared" ref="BH3:BH66" si="3">IFERROR((AX3*10)+AY3, "--")</f>
        <v>--</v>
      </c>
      <c r="BI3" s="313">
        <f t="shared" ref="BI3:BI66" si="4">AZ3</f>
        <v>0</v>
      </c>
      <c r="BJ3" s="319">
        <v>2</v>
      </c>
      <c r="BK3" s="74">
        <v>2</v>
      </c>
      <c r="BL3" s="313">
        <f t="shared" ref="BL3:BL66" si="5">IFERROR(VLOOKUP(BJ3, $BH$2:$BI$300, 2, FALSE), "---")</f>
        <v>1</v>
      </c>
      <c r="BN3" s="329" t="s">
        <v>229</v>
      </c>
      <c r="BO3" s="330">
        <f>MIN(AD5:AD300)</f>
        <v>46129.402083333334</v>
      </c>
      <c r="BQ3" s="305"/>
      <c r="BR3" s="11"/>
      <c r="BS3" s="11"/>
      <c r="BT3" s="11"/>
      <c r="BU3" s="313"/>
      <c r="BV3" s="331">
        <f>BO3</f>
        <v>46129.402083333334</v>
      </c>
      <c r="BW3" s="332">
        <f>BW1+BW2</f>
        <v>46129.494444444448</v>
      </c>
      <c r="BX3" s="308"/>
      <c r="CA3" s="314"/>
      <c r="CB3" s="311"/>
      <c r="CC3" s="312"/>
      <c r="CD3" s="11"/>
      <c r="CE3" s="11"/>
      <c r="CG3" s="333" t="e">
        <f>INDEX(CA1:CA5600, (CG2+CG7), 1)</f>
        <v>#N/A</v>
      </c>
      <c r="CH3" s="332" t="e">
        <f>INDEX(CA1:CA5600, CH2, 1)</f>
        <v>#N/A</v>
      </c>
      <c r="CI3" s="333" t="e">
        <f>INDEX(CA1:CA5600, CI2, 1)</f>
        <v>#N/A</v>
      </c>
    </row>
    <row r="4" spans="2:87" ht="15.75" customHeight="1" thickBot="1" x14ac:dyDescent="0.3">
      <c r="B4" s="996"/>
      <c r="C4" s="997"/>
      <c r="D4" s="997"/>
      <c r="E4" s="998"/>
      <c r="F4" s="290"/>
      <c r="G4" s="461"/>
      <c r="H4" s="462"/>
      <c r="M4" s="459"/>
      <c r="O4" s="571" t="s">
        <v>124</v>
      </c>
      <c r="P4" s="78">
        <f>MIN(AF5:AF150)</f>
        <v>9</v>
      </c>
      <c r="Q4" s="572">
        <f>IF(ISNUMBER(AG4), MIN(AG5:AG300), "-")</f>
        <v>20.776</v>
      </c>
      <c r="R4" s="572">
        <f>IF(ISNUMBER(AH4), MIN(AH5:AH300), "-")</f>
        <v>20.765999999999998</v>
      </c>
      <c r="S4" s="572">
        <f>IF(ISNUMBER(AI4), MIN(AI5:AI300), "-")</f>
        <v>20.914999999999999</v>
      </c>
      <c r="T4" s="572" t="str">
        <f>IF(ISNUMBER(AJ4), MIN(AJ5:AJ300), "-")</f>
        <v>-</v>
      </c>
      <c r="U4" s="573" t="s">
        <v>129</v>
      </c>
      <c r="AA4" s="293"/>
      <c r="AB4" s="293"/>
      <c r="AD4" s="613" t="s">
        <v>210</v>
      </c>
      <c r="AE4" s="614" t="s">
        <v>210</v>
      </c>
      <c r="AF4" s="656"/>
      <c r="AG4" s="616">
        <f>IFERROR(AVERAGE(AG5:AG300), "-")</f>
        <v>20.817971428571425</v>
      </c>
      <c r="AH4" s="616">
        <f>IFERROR(AVERAGE(AH5:AH300), "-")</f>
        <v>20.857702970297026</v>
      </c>
      <c r="AI4" s="616">
        <f>IFERROR(AVERAGE(AI5:AI300), "-")</f>
        <v>21.051896551724131</v>
      </c>
      <c r="AJ4" s="616" t="str">
        <f>IFERROR(AVERAGE(AJ5:AJ300), "-")</f>
        <v>-</v>
      </c>
      <c r="AK4" s="464" t="s">
        <v>74</v>
      </c>
      <c r="AM4" s="446">
        <v>46129.402777777781</v>
      </c>
      <c r="AN4" s="447">
        <v>1</v>
      </c>
      <c r="AO4" s="447">
        <v>0</v>
      </c>
      <c r="AP4" s="447" t="s">
        <v>445</v>
      </c>
      <c r="AQ4" s="447">
        <v>-4.4669E-2</v>
      </c>
      <c r="AR4" s="447">
        <v>133510</v>
      </c>
      <c r="AS4" s="447">
        <v>111838</v>
      </c>
      <c r="AT4" s="447">
        <v>20.864999999999998</v>
      </c>
      <c r="AV4" s="448">
        <v>46129.402777777781</v>
      </c>
      <c r="AW4" s="449">
        <v>1</v>
      </c>
      <c r="AX4" s="450">
        <v>0</v>
      </c>
      <c r="AY4" s="450" t="s">
        <v>445</v>
      </c>
      <c r="AZ4" s="451">
        <v>0</v>
      </c>
      <c r="BB4" s="74" t="str">
        <f t="shared" si="0"/>
        <v>--</v>
      </c>
      <c r="BC4" s="11">
        <f t="shared" si="1"/>
        <v>-4.4669E-2</v>
      </c>
      <c r="BD4" s="319">
        <v>3</v>
      </c>
      <c r="BE4" s="74">
        <v>3</v>
      </c>
      <c r="BF4" s="324">
        <f t="shared" si="2"/>
        <v>0.31175599999999998</v>
      </c>
      <c r="BH4" s="74" t="str">
        <f t="shared" si="3"/>
        <v>--</v>
      </c>
      <c r="BI4" s="313">
        <f t="shared" si="4"/>
        <v>0</v>
      </c>
      <c r="BJ4" s="319">
        <v>3</v>
      </c>
      <c r="BK4" s="74">
        <v>3</v>
      </c>
      <c r="BL4" s="313">
        <f t="shared" si="5"/>
        <v>1</v>
      </c>
      <c r="BN4" s="334" t="s">
        <v>228</v>
      </c>
      <c r="BO4" s="330">
        <f>MAX(AD5:AD300)</f>
        <v>46129.493750000001</v>
      </c>
      <c r="BQ4" s="305"/>
      <c r="BR4" s="11"/>
      <c r="BS4" s="11"/>
      <c r="BT4" s="11"/>
      <c r="BU4" s="313"/>
      <c r="BV4" s="335" t="e">
        <f>MATCH(BV3,BQ2:BQ2800, 1)</f>
        <v>#N/A</v>
      </c>
      <c r="BW4" s="306" t="e">
        <f>MATCH(BW3,BQ2:BQ2800, 1)</f>
        <v>#N/A</v>
      </c>
      <c r="BX4" s="306" t="e">
        <f>BW4+1</f>
        <v>#N/A</v>
      </c>
      <c r="CA4" s="314"/>
      <c r="CB4" s="311"/>
      <c r="CC4" s="312"/>
      <c r="CD4" s="11"/>
      <c r="CE4" s="11"/>
      <c r="CG4" s="336" t="e">
        <f>CG2+CG7</f>
        <v>#N/A</v>
      </c>
    </row>
    <row r="5" spans="2:87" ht="15.75" customHeight="1" thickBot="1" x14ac:dyDescent="0.3">
      <c r="B5" s="996"/>
      <c r="C5" s="997"/>
      <c r="D5" s="997"/>
      <c r="E5" s="998"/>
      <c r="F5" s="290"/>
      <c r="G5" s="512" t="s">
        <v>2</v>
      </c>
      <c r="H5" s="513" t="s">
        <v>54</v>
      </c>
      <c r="I5" s="513" t="s">
        <v>35</v>
      </c>
      <c r="J5" s="513" t="s">
        <v>54</v>
      </c>
      <c r="K5" s="525" t="s">
        <v>8</v>
      </c>
      <c r="M5" s="459"/>
      <c r="O5" s="571" t="s">
        <v>125</v>
      </c>
      <c r="P5" s="78">
        <f>MAX(AF5:AF150)</f>
        <v>11</v>
      </c>
      <c r="Q5" s="574">
        <f>IF(ISNUMBER(AG4), MAX(AG5:AG300), "-")</f>
        <v>20.866</v>
      </c>
      <c r="R5" s="574">
        <f>IF(ISNUMBER(AH4), MAX(AH5:AH300), "-")</f>
        <v>20.954999999999998</v>
      </c>
      <c r="S5" s="574">
        <f>IF(ISNUMBER(AI4), MAX(AI5:AI300), "-")</f>
        <v>21.242999999999999</v>
      </c>
      <c r="T5" s="574" t="str">
        <f>IF(ISNUMBER(AJ4), MAX(AJ5:AJ300), "-")</f>
        <v>-</v>
      </c>
      <c r="U5" s="575" t="s">
        <v>130</v>
      </c>
      <c r="X5" s="984" t="s">
        <v>258</v>
      </c>
      <c r="Y5" s="985"/>
      <c r="Z5" s="985"/>
      <c r="AA5" s="986"/>
      <c r="AC5" s="462"/>
      <c r="AD5" s="615">
        <f t="shared" ref="AD5" si="6">IF(AM2="", "-", AM2)</f>
        <v>46129.402083333334</v>
      </c>
      <c r="AE5" s="73">
        <f t="shared" ref="AE5" si="7">IF(AT2="", "-", AT2)</f>
        <v>20.864000000000001</v>
      </c>
      <c r="AF5" s="608">
        <f>IF(ISNUMBER(AE5), HOUR(AD5), "-")</f>
        <v>9</v>
      </c>
      <c r="AG5" s="609">
        <f t="shared" ref="AG5:AG68" si="8">IF(AF5=$Q$3, AE5, "-")</f>
        <v>20.864000000000001</v>
      </c>
      <c r="AH5" s="609" t="str">
        <f t="shared" ref="AH5:AH68" si="9">IF(AF5=$R$3, AE5, "-")</f>
        <v>-</v>
      </c>
      <c r="AI5" s="609" t="str">
        <f t="shared" ref="AI5:AI68" si="10">IF(AF5=$S$3, AE5, "-")</f>
        <v>-</v>
      </c>
      <c r="AJ5" s="609" t="str">
        <f t="shared" ref="AJ5:AJ68" si="11">IF(AF5=$T$3, AE5, "-")</f>
        <v>-</v>
      </c>
      <c r="AK5" s="465" t="s">
        <v>128</v>
      </c>
      <c r="AM5" s="446">
        <v>46129.40347222222</v>
      </c>
      <c r="AN5" s="447">
        <v>1</v>
      </c>
      <c r="AO5" s="447">
        <v>0</v>
      </c>
      <c r="AP5" s="447" t="s">
        <v>445</v>
      </c>
      <c r="AQ5" s="447">
        <v>0.272588</v>
      </c>
      <c r="AR5" s="447">
        <v>133518</v>
      </c>
      <c r="AS5" s="447">
        <v>111846</v>
      </c>
      <c r="AT5" s="447">
        <v>20.864000000000001</v>
      </c>
      <c r="AV5" s="448">
        <v>46129.40347222222</v>
      </c>
      <c r="AW5" s="449">
        <v>1</v>
      </c>
      <c r="AX5" s="450">
        <v>0</v>
      </c>
      <c r="AY5" s="450" t="s">
        <v>445</v>
      </c>
      <c r="AZ5" s="451">
        <v>0</v>
      </c>
      <c r="BB5" s="74" t="str">
        <f t="shared" si="0"/>
        <v>--</v>
      </c>
      <c r="BC5" s="11">
        <f t="shared" si="1"/>
        <v>0.272588</v>
      </c>
      <c r="BD5" s="319">
        <v>4</v>
      </c>
      <c r="BE5" s="74">
        <v>4</v>
      </c>
      <c r="BF5" s="324">
        <f t="shared" si="2"/>
        <v>0.28306399999999998</v>
      </c>
      <c r="BH5" s="74" t="str">
        <f t="shared" si="3"/>
        <v>--</v>
      </c>
      <c r="BI5" s="313">
        <f t="shared" si="4"/>
        <v>0</v>
      </c>
      <c r="BJ5" s="319">
        <v>4</v>
      </c>
      <c r="BK5" s="74">
        <v>4</v>
      </c>
      <c r="BL5" s="313">
        <f t="shared" si="5"/>
        <v>1</v>
      </c>
      <c r="BQ5" s="305"/>
      <c r="BR5" s="11"/>
      <c r="BS5" s="11"/>
      <c r="BT5" s="11"/>
      <c r="BU5" s="313"/>
      <c r="BV5" s="337" t="e">
        <f>INDEX(BQ2:BR2800, BV4, 1)</f>
        <v>#N/A</v>
      </c>
      <c r="BW5" s="332" t="e">
        <f>INDEX(BQ2:BQ2800, BW4, 1)</f>
        <v>#N/A</v>
      </c>
      <c r="BX5" s="333" t="e">
        <f>INDEX(BQ2:BQ2800, BX4, 1)</f>
        <v>#N/A</v>
      </c>
      <c r="CA5" s="314"/>
      <c r="CB5" s="311"/>
      <c r="CC5" s="312"/>
      <c r="CD5" s="11"/>
      <c r="CE5" s="11"/>
      <c r="CG5" s="332" t="e">
        <f>INDEX(CA1:CA5600, (CG2+0), 1)</f>
        <v>#N/A</v>
      </c>
      <c r="CI5" s="332" t="e">
        <f>INDEX(CA1:CA5600, CH2, 1)</f>
        <v>#N/A</v>
      </c>
    </row>
    <row r="6" spans="2:87" ht="15" customHeight="1" thickBot="1" x14ac:dyDescent="0.3">
      <c r="B6" s="996"/>
      <c r="C6" s="997"/>
      <c r="D6" s="997"/>
      <c r="E6" s="998"/>
      <c r="F6" s="290"/>
      <c r="G6" s="626">
        <f>AVERAGE(BD_Ciclos!O15:O22)</f>
        <v>0.23384599999999997</v>
      </c>
      <c r="H6" s="627">
        <f>_xlfn.STDEV.S(BD_Ciclos!O15:O22)</f>
        <v>0.18639956100346838</v>
      </c>
      <c r="I6" s="627">
        <f>AVERAGE(BD_Ciclos!Q15:Q22)</f>
        <v>0.5</v>
      </c>
      <c r="J6" s="628">
        <f>_xlfn.STDEV.S(BD_Ciclos!Q15:Q22)</f>
        <v>0.53452248382484879</v>
      </c>
      <c r="K6" s="629">
        <f t="shared" ref="K6:K17" si="12">I6-G6</f>
        <v>0.266154</v>
      </c>
      <c r="M6" s="466"/>
      <c r="O6" s="576"/>
      <c r="P6" s="577"/>
      <c r="Q6" s="578">
        <f>IFERROR(Q5-Q4, "-")</f>
        <v>8.9999999999999858E-2</v>
      </c>
      <c r="R6" s="578">
        <f>IFERROR(R5-R4, "-")</f>
        <v>0.18900000000000006</v>
      </c>
      <c r="S6" s="578">
        <f>IFERROR(S5-S4, "-")</f>
        <v>0.3279999999999994</v>
      </c>
      <c r="T6" s="578" t="str">
        <f>IFERROR(T5-T4, "-")</f>
        <v>-</v>
      </c>
      <c r="U6" s="579" t="s">
        <v>131</v>
      </c>
      <c r="X6" s="987" t="s">
        <v>476</v>
      </c>
      <c r="Y6" s="988"/>
      <c r="Z6" s="988"/>
      <c r="AA6" s="989"/>
      <c r="AD6" s="615">
        <f t="shared" ref="AD6:AD69" si="13">IF(AM3="", "-", AM3)</f>
        <v>46129.402777777781</v>
      </c>
      <c r="AE6" s="73">
        <f t="shared" ref="AE6:AE69" si="14">IF(AT3="", "-", AT3)</f>
        <v>20.866</v>
      </c>
      <c r="AF6" s="608">
        <f t="shared" ref="AF6:AF69" si="15">IF(ISNUMBER(AE6), HOUR(AD6), "-")</f>
        <v>9</v>
      </c>
      <c r="AG6" s="609">
        <f t="shared" si="8"/>
        <v>20.866</v>
      </c>
      <c r="AH6" s="609" t="str">
        <f t="shared" si="9"/>
        <v>-</v>
      </c>
      <c r="AI6" s="609" t="str">
        <f t="shared" si="10"/>
        <v>-</v>
      </c>
      <c r="AJ6" s="609" t="str">
        <f t="shared" si="11"/>
        <v>-</v>
      </c>
      <c r="AM6" s="446">
        <v>46129.40347222222</v>
      </c>
      <c r="AN6" s="447">
        <v>1</v>
      </c>
      <c r="AO6" s="447">
        <v>0</v>
      </c>
      <c r="AP6" s="447" t="s">
        <v>445</v>
      </c>
      <c r="AQ6" s="447">
        <v>0.14691299999999999</v>
      </c>
      <c r="AR6" s="447">
        <v>133526</v>
      </c>
      <c r="AS6" s="447">
        <v>111852</v>
      </c>
      <c r="AT6" s="447">
        <v>20.863</v>
      </c>
      <c r="AV6" s="448">
        <v>46129.404166666667</v>
      </c>
      <c r="AW6" s="449">
        <v>1</v>
      </c>
      <c r="AX6" s="450">
        <v>0</v>
      </c>
      <c r="AY6" s="450" t="s">
        <v>445</v>
      </c>
      <c r="AZ6" s="451">
        <v>0</v>
      </c>
      <c r="BB6" s="74" t="str">
        <f t="shared" si="0"/>
        <v>--</v>
      </c>
      <c r="BC6" s="11">
        <f t="shared" si="1"/>
        <v>0.14691299999999999</v>
      </c>
      <c r="BD6" s="319">
        <v>5</v>
      </c>
      <c r="BE6" s="74">
        <v>5</v>
      </c>
      <c r="BF6" s="324">
        <f t="shared" si="2"/>
        <v>-1.0595E-2</v>
      </c>
      <c r="BH6" s="74" t="str">
        <f t="shared" si="3"/>
        <v>--</v>
      </c>
      <c r="BI6" s="313">
        <f t="shared" si="4"/>
        <v>0</v>
      </c>
      <c r="BJ6" s="319">
        <v>5</v>
      </c>
      <c r="BK6" s="74">
        <v>5</v>
      </c>
      <c r="BL6" s="313">
        <f t="shared" si="5"/>
        <v>1</v>
      </c>
      <c r="BQ6" s="305"/>
      <c r="BR6" s="11"/>
      <c r="BS6" s="11"/>
      <c r="BT6" s="11"/>
      <c r="BU6" s="313"/>
      <c r="BV6" s="328" t="e">
        <f>BV4+1</f>
        <v>#N/A</v>
      </c>
      <c r="BX6" s="328" t="e">
        <f>BX4+1</f>
        <v>#N/A</v>
      </c>
      <c r="CA6" s="314"/>
      <c r="CB6" s="311"/>
      <c r="CC6" s="312"/>
      <c r="CD6" s="11"/>
      <c r="CE6" s="11"/>
      <c r="CG6" s="338" t="e">
        <f>CG1-CG5</f>
        <v>#N/A</v>
      </c>
      <c r="CI6" s="338" t="e">
        <f>CH1-CI5</f>
        <v>#N/A</v>
      </c>
    </row>
    <row r="7" spans="2:87" ht="15.75" thickBot="1" x14ac:dyDescent="0.3">
      <c r="B7" s="996"/>
      <c r="C7" s="997"/>
      <c r="D7" s="997"/>
      <c r="E7" s="998"/>
      <c r="F7" s="290"/>
      <c r="G7" s="630">
        <f>AVERAGE(BD_Ciclos!O23:O30)</f>
        <v>43.822086249999991</v>
      </c>
      <c r="H7" s="631">
        <f>_xlfn.STDEV.S(BD_Ciclos!O23:O30)</f>
        <v>0.2692298922757016</v>
      </c>
      <c r="I7" s="631">
        <f>AVERAGE(BD_Ciclos!Q23:Q30)</f>
        <v>44</v>
      </c>
      <c r="J7" s="632">
        <f>_xlfn.STDEV.S(BD_Ciclos!Q23:Q30)</f>
        <v>0</v>
      </c>
      <c r="K7" s="585">
        <f t="shared" si="12"/>
        <v>0.17791375000000897</v>
      </c>
      <c r="N7" s="467"/>
      <c r="AD7" s="615">
        <f t="shared" si="13"/>
        <v>46129.402777777781</v>
      </c>
      <c r="AE7" s="73">
        <f t="shared" si="14"/>
        <v>20.864999999999998</v>
      </c>
      <c r="AF7" s="608">
        <f t="shared" si="15"/>
        <v>9</v>
      </c>
      <c r="AG7" s="609">
        <f t="shared" si="8"/>
        <v>20.864999999999998</v>
      </c>
      <c r="AH7" s="609" t="str">
        <f t="shared" si="9"/>
        <v>-</v>
      </c>
      <c r="AI7" s="609" t="str">
        <f t="shared" si="10"/>
        <v>-</v>
      </c>
      <c r="AJ7" s="609" t="str">
        <f t="shared" si="11"/>
        <v>-</v>
      </c>
      <c r="AK7" s="247"/>
      <c r="AM7" s="446">
        <v>46129.404166666667</v>
      </c>
      <c r="AN7" s="447">
        <v>1</v>
      </c>
      <c r="AO7" s="447">
        <v>0</v>
      </c>
      <c r="AP7" s="447" t="s">
        <v>445</v>
      </c>
      <c r="AQ7" s="447">
        <v>0.45880799999999999</v>
      </c>
      <c r="AR7" s="447">
        <v>133521</v>
      </c>
      <c r="AS7" s="447">
        <v>111850</v>
      </c>
      <c r="AT7" s="447">
        <v>20.861999999999998</v>
      </c>
      <c r="AV7" s="448">
        <v>46129.404166666667</v>
      </c>
      <c r="AW7" s="449">
        <v>1</v>
      </c>
      <c r="AX7" s="450">
        <v>0</v>
      </c>
      <c r="AY7" s="450" t="s">
        <v>445</v>
      </c>
      <c r="AZ7" s="451">
        <v>0</v>
      </c>
      <c r="BB7" s="74" t="str">
        <f t="shared" si="0"/>
        <v>--</v>
      </c>
      <c r="BC7" s="11">
        <f t="shared" si="1"/>
        <v>0.45880799999999999</v>
      </c>
      <c r="BD7" s="319">
        <v>6</v>
      </c>
      <c r="BE7" s="74">
        <v>6</v>
      </c>
      <c r="BF7" s="324">
        <f t="shared" si="2"/>
        <v>0.31706200000000001</v>
      </c>
      <c r="BH7" s="74" t="str">
        <f t="shared" si="3"/>
        <v>--</v>
      </c>
      <c r="BI7" s="313">
        <f t="shared" si="4"/>
        <v>0</v>
      </c>
      <c r="BJ7" s="319">
        <v>6</v>
      </c>
      <c r="BK7" s="74">
        <v>6</v>
      </c>
      <c r="BL7" s="313">
        <f t="shared" si="5"/>
        <v>0</v>
      </c>
      <c r="BQ7" s="305"/>
      <c r="BR7" s="11"/>
      <c r="BS7" s="11"/>
      <c r="BT7" s="11"/>
      <c r="BU7" s="313"/>
      <c r="BW7" s="307"/>
      <c r="CA7" s="314"/>
      <c r="CB7" s="311"/>
      <c r="CC7" s="312"/>
      <c r="CD7" s="11"/>
      <c r="CE7" s="11"/>
      <c r="CG7" s="306" t="e">
        <f>IF(CG6=0, -1, 0)</f>
        <v>#N/A</v>
      </c>
      <c r="CI7" s="306" t="e">
        <f>IF(CI6=0, -1, 0)</f>
        <v>#N/A</v>
      </c>
    </row>
    <row r="8" spans="2:87" ht="15.75" customHeight="1" x14ac:dyDescent="0.25">
      <c r="B8" s="996"/>
      <c r="C8" s="997"/>
      <c r="D8" s="997"/>
      <c r="E8" s="998"/>
      <c r="F8" s="290"/>
      <c r="G8" s="630">
        <f>AVERAGE(BD_Ciclos!O31:O38)</f>
        <v>90.939561874999995</v>
      </c>
      <c r="H8" s="631">
        <f>_xlfn.STDEV.S(BD_Ciclos!O31:O38)</f>
        <v>0.28743164723084941</v>
      </c>
      <c r="I8" s="631">
        <f>AVERAGE(BD_Ciclos!Q31:Q38)</f>
        <v>91.25</v>
      </c>
      <c r="J8" s="632">
        <f>_xlfn.STDEV.S(BD_Ciclos!Q31:Q38)</f>
        <v>0.46291004988627571</v>
      </c>
      <c r="K8" s="585">
        <f t="shared" si="12"/>
        <v>0.31043812500000456</v>
      </c>
      <c r="M8" s="533" t="s">
        <v>247</v>
      </c>
      <c r="N8" s="74"/>
      <c r="O8" s="1011" t="s">
        <v>122</v>
      </c>
      <c r="P8" s="1012"/>
      <c r="Q8" s="1012"/>
      <c r="R8" s="1013"/>
      <c r="S8" s="1011" t="s">
        <v>123</v>
      </c>
      <c r="T8" s="1012"/>
      <c r="U8" s="1012"/>
      <c r="V8" s="1013"/>
      <c r="Z8" s="469"/>
      <c r="AD8" s="615">
        <f t="shared" si="13"/>
        <v>46129.40347222222</v>
      </c>
      <c r="AE8" s="73">
        <f t="shared" si="14"/>
        <v>20.864000000000001</v>
      </c>
      <c r="AF8" s="608">
        <f t="shared" si="15"/>
        <v>9</v>
      </c>
      <c r="AG8" s="609">
        <f t="shared" si="8"/>
        <v>20.864000000000001</v>
      </c>
      <c r="AH8" s="609" t="str">
        <f t="shared" si="9"/>
        <v>-</v>
      </c>
      <c r="AI8" s="609" t="str">
        <f t="shared" si="10"/>
        <v>-</v>
      </c>
      <c r="AJ8" s="609" t="str">
        <f t="shared" si="11"/>
        <v>-</v>
      </c>
      <c r="AK8" s="247"/>
      <c r="AM8" s="446">
        <v>46129.404861111114</v>
      </c>
      <c r="AN8" s="447">
        <v>1</v>
      </c>
      <c r="AO8" s="447">
        <v>0</v>
      </c>
      <c r="AP8" s="447" t="s">
        <v>445</v>
      </c>
      <c r="AQ8" s="447">
        <v>0.118173</v>
      </c>
      <c r="AR8" s="447">
        <v>133536</v>
      </c>
      <c r="AS8" s="447">
        <v>111862</v>
      </c>
      <c r="AT8" s="447">
        <v>20.859000000000002</v>
      </c>
      <c r="AV8" s="448">
        <v>46129.404861111114</v>
      </c>
      <c r="AW8" s="449">
        <v>1</v>
      </c>
      <c r="AX8" s="450">
        <v>0</v>
      </c>
      <c r="AY8" s="450" t="s">
        <v>445</v>
      </c>
      <c r="AZ8" s="451">
        <v>0</v>
      </c>
      <c r="BB8" s="74" t="str">
        <f t="shared" si="0"/>
        <v>--</v>
      </c>
      <c r="BC8" s="11">
        <f t="shared" si="1"/>
        <v>0.118173</v>
      </c>
      <c r="BD8" s="319">
        <v>7</v>
      </c>
      <c r="BE8" s="74">
        <v>7</v>
      </c>
      <c r="BF8" s="324">
        <f t="shared" si="2"/>
        <v>0.12559100000000001</v>
      </c>
      <c r="BH8" s="74" t="str">
        <f t="shared" si="3"/>
        <v>--</v>
      </c>
      <c r="BI8" s="313">
        <f t="shared" si="4"/>
        <v>0</v>
      </c>
      <c r="BJ8" s="319">
        <v>7</v>
      </c>
      <c r="BK8" s="74">
        <v>7</v>
      </c>
      <c r="BL8" s="313">
        <f t="shared" si="5"/>
        <v>0</v>
      </c>
      <c r="BQ8" s="305"/>
      <c r="BR8" s="11"/>
      <c r="BS8" s="11"/>
      <c r="BT8" s="11"/>
      <c r="BU8" s="313"/>
      <c r="CA8" s="314"/>
      <c r="CB8" s="311"/>
      <c r="CC8" s="312"/>
      <c r="CD8" s="11"/>
      <c r="CE8" s="11"/>
    </row>
    <row r="9" spans="2:87" ht="15.75" customHeight="1" x14ac:dyDescent="0.25">
      <c r="B9" s="996"/>
      <c r="C9" s="997"/>
      <c r="D9" s="997"/>
      <c r="E9" s="998"/>
      <c r="F9" s="290"/>
      <c r="G9" s="630">
        <f>AVERAGE(BD_Ciclos!O39:O46)</f>
        <v>132.80324575</v>
      </c>
      <c r="H9" s="631">
        <f>_xlfn.STDEV.S(BD_Ciclos!O39:O46)</f>
        <v>0.16499180779987294</v>
      </c>
      <c r="I9" s="631">
        <f>AVERAGE(BD_Ciclos!Q39:Q46)</f>
        <v>133.125</v>
      </c>
      <c r="J9" s="632">
        <f>_xlfn.STDEV.S(BD_Ciclos!Q39:Q46)</f>
        <v>0.35355339059327379</v>
      </c>
      <c r="K9" s="585">
        <f t="shared" si="12"/>
        <v>0.32175424999999791</v>
      </c>
      <c r="M9" s="534" t="str">
        <f>HojaOri</f>
        <v>Guest1</v>
      </c>
      <c r="N9" s="471"/>
      <c r="O9" s="580" t="s">
        <v>224</v>
      </c>
      <c r="P9" s="581" t="s">
        <v>41</v>
      </c>
      <c r="Q9" s="581" t="s">
        <v>225</v>
      </c>
      <c r="R9" s="582" t="s">
        <v>62</v>
      </c>
      <c r="S9" s="580" t="s">
        <v>226</v>
      </c>
      <c r="T9" s="581" t="s">
        <v>40</v>
      </c>
      <c r="U9" s="581" t="s">
        <v>227</v>
      </c>
      <c r="V9" s="582" t="s">
        <v>62</v>
      </c>
      <c r="Z9" s="459"/>
      <c r="AD9" s="615">
        <f t="shared" si="13"/>
        <v>46129.40347222222</v>
      </c>
      <c r="AE9" s="73">
        <f t="shared" si="14"/>
        <v>20.863</v>
      </c>
      <c r="AF9" s="608">
        <f t="shared" si="15"/>
        <v>9</v>
      </c>
      <c r="AG9" s="609">
        <f t="shared" si="8"/>
        <v>20.863</v>
      </c>
      <c r="AH9" s="609" t="str">
        <f t="shared" si="9"/>
        <v>-</v>
      </c>
      <c r="AI9" s="609" t="str">
        <f t="shared" si="10"/>
        <v>-</v>
      </c>
      <c r="AJ9" s="609" t="str">
        <f t="shared" si="11"/>
        <v>-</v>
      </c>
      <c r="AK9" s="247"/>
      <c r="AM9" s="446">
        <v>46129.404861111114</v>
      </c>
      <c r="AN9" s="447">
        <v>1</v>
      </c>
      <c r="AO9" s="447">
        <v>0</v>
      </c>
      <c r="AP9" s="447" t="s">
        <v>445</v>
      </c>
      <c r="AQ9" s="447">
        <v>-0.41409899999999999</v>
      </c>
      <c r="AR9" s="447">
        <v>133530</v>
      </c>
      <c r="AS9" s="447">
        <v>111855</v>
      </c>
      <c r="AT9" s="447">
        <v>20.858000000000001</v>
      </c>
      <c r="AV9" s="448">
        <v>46129.404861111114</v>
      </c>
      <c r="AW9" s="449">
        <v>1</v>
      </c>
      <c r="AX9" s="450">
        <v>0</v>
      </c>
      <c r="AY9" s="450" t="s">
        <v>445</v>
      </c>
      <c r="AZ9" s="451">
        <v>1</v>
      </c>
      <c r="BB9" s="74" t="str">
        <f t="shared" si="0"/>
        <v>--</v>
      </c>
      <c r="BC9" s="11">
        <f t="shared" si="1"/>
        <v>-0.41409899999999999</v>
      </c>
      <c r="BD9" s="319">
        <v>8</v>
      </c>
      <c r="BE9" s="74">
        <v>8</v>
      </c>
      <c r="BF9" s="324">
        <f t="shared" si="2"/>
        <v>-3.4044999999999999E-2</v>
      </c>
      <c r="BH9" s="74" t="str">
        <f t="shared" si="3"/>
        <v>--</v>
      </c>
      <c r="BI9" s="313">
        <f t="shared" si="4"/>
        <v>1</v>
      </c>
      <c r="BJ9" s="319">
        <v>8</v>
      </c>
      <c r="BK9" s="74">
        <v>8</v>
      </c>
      <c r="BL9" s="313">
        <f t="shared" si="5"/>
        <v>0</v>
      </c>
      <c r="BQ9" s="305"/>
      <c r="BR9" s="11"/>
      <c r="BS9" s="11"/>
      <c r="BT9" s="11"/>
      <c r="BU9" s="313"/>
      <c r="CA9" s="314"/>
      <c r="CB9" s="311"/>
      <c r="CC9" s="312"/>
      <c r="CD9" s="11"/>
      <c r="CE9" s="11"/>
    </row>
    <row r="10" spans="2:87" ht="15.75" customHeight="1" x14ac:dyDescent="0.25">
      <c r="B10" s="996"/>
      <c r="C10" s="997"/>
      <c r="D10" s="997"/>
      <c r="E10" s="998"/>
      <c r="F10" s="290"/>
      <c r="G10" s="630">
        <f>AVERAGE(BD_Ciclos!O47:O54)</f>
        <v>175.5930055</v>
      </c>
      <c r="H10" s="631">
        <f>_xlfn.STDEV.S(BD_Ciclos!O47:O54)</f>
        <v>0.35695188997679073</v>
      </c>
      <c r="I10" s="631">
        <f>AVERAGE(BD_Ciclos!Q47:Q54)</f>
        <v>176.375</v>
      </c>
      <c r="J10" s="632">
        <f>_xlfn.STDEV.S(BD_Ciclos!Q47:Q54)</f>
        <v>0.51754916950676566</v>
      </c>
      <c r="K10" s="585">
        <f t="shared" si="12"/>
        <v>0.78199449999999615</v>
      </c>
      <c r="N10" s="472"/>
      <c r="O10" s="583">
        <f>MIN(Q27:Q300)+R11</f>
        <v>31.290000000000003</v>
      </c>
      <c r="P10" s="584">
        <f>IFERROR(AVERAGE(Q27:Q300)+R11,"-")</f>
        <v>32.947777777777773</v>
      </c>
      <c r="Q10" s="584">
        <f>MAX(Q27:Q300)+R11</f>
        <v>35.489999999999995</v>
      </c>
      <c r="R10" s="585">
        <f>IFERROR(_xlfn.STDEV.S(Q27:Q300),"-")</f>
        <v>0.95217478223296637</v>
      </c>
      <c r="S10" s="590">
        <f>MIN(S27:S300)+V11</f>
        <v>19.899999999999999</v>
      </c>
      <c r="T10" s="584">
        <f>IFERROR(AVERAGE(S27:S300)+V11,"-")</f>
        <v>20.389999999999993</v>
      </c>
      <c r="U10" s="591">
        <f>MAX(S27:S300)+V11</f>
        <v>20.85</v>
      </c>
      <c r="V10" s="585">
        <f>IFERROR(_xlfn.STDEV.S(S27:S300),"-")</f>
        <v>0.19334062432640825</v>
      </c>
      <c r="Z10" s="459"/>
      <c r="AD10" s="615">
        <f t="shared" si="13"/>
        <v>46129.404166666667</v>
      </c>
      <c r="AE10" s="73">
        <f t="shared" si="14"/>
        <v>20.861999999999998</v>
      </c>
      <c r="AF10" s="608">
        <f t="shared" si="15"/>
        <v>9</v>
      </c>
      <c r="AG10" s="609">
        <f t="shared" si="8"/>
        <v>20.861999999999998</v>
      </c>
      <c r="AH10" s="609" t="str">
        <f t="shared" si="9"/>
        <v>-</v>
      </c>
      <c r="AI10" s="609" t="str">
        <f t="shared" si="10"/>
        <v>-</v>
      </c>
      <c r="AJ10" s="609" t="str">
        <f t="shared" si="11"/>
        <v>-</v>
      </c>
      <c r="AK10" s="247"/>
      <c r="AM10" s="446">
        <v>46129.405555555553</v>
      </c>
      <c r="AN10" s="447">
        <v>1</v>
      </c>
      <c r="AO10" s="447">
        <v>0</v>
      </c>
      <c r="AP10" s="447" t="s">
        <v>445</v>
      </c>
      <c r="AQ10" s="447">
        <v>-0.43234800000000001</v>
      </c>
      <c r="AR10" s="447">
        <v>133555</v>
      </c>
      <c r="AS10" s="447">
        <v>111878</v>
      </c>
      <c r="AT10" s="447">
        <v>20.855</v>
      </c>
      <c r="AV10" s="448">
        <v>46129.405555555553</v>
      </c>
      <c r="AW10" s="449">
        <v>1</v>
      </c>
      <c r="AX10" s="450">
        <v>0</v>
      </c>
      <c r="AY10" s="450" t="s">
        <v>445</v>
      </c>
      <c r="AZ10" s="451">
        <v>0</v>
      </c>
      <c r="BB10" s="74" t="str">
        <f t="shared" si="0"/>
        <v>--</v>
      </c>
      <c r="BC10" s="11">
        <f t="shared" si="1"/>
        <v>-0.43234800000000001</v>
      </c>
      <c r="BD10" s="319">
        <v>11</v>
      </c>
      <c r="BE10" s="74">
        <v>1</v>
      </c>
      <c r="BF10" s="324">
        <f t="shared" si="2"/>
        <v>43.540533000000003</v>
      </c>
      <c r="BH10" s="74" t="str">
        <f t="shared" si="3"/>
        <v>--</v>
      </c>
      <c r="BI10" s="313">
        <f t="shared" si="4"/>
        <v>0</v>
      </c>
      <c r="BJ10" s="319">
        <v>11</v>
      </c>
      <c r="BK10" s="74">
        <v>1</v>
      </c>
      <c r="BL10" s="313">
        <f t="shared" si="5"/>
        <v>44</v>
      </c>
      <c r="BQ10" s="305"/>
      <c r="BR10" s="11"/>
      <c r="BS10" s="11"/>
      <c r="BT10" s="11"/>
      <c r="BU10" s="313"/>
      <c r="CA10" s="314"/>
      <c r="CB10" s="311"/>
      <c r="CC10" s="312"/>
      <c r="CD10" s="11"/>
      <c r="CE10" s="11"/>
    </row>
    <row r="11" spans="2:87" ht="15" customHeight="1" thickBot="1" x14ac:dyDescent="0.3">
      <c r="B11" s="996"/>
      <c r="C11" s="997"/>
      <c r="D11" s="997"/>
      <c r="E11" s="998"/>
      <c r="F11" s="290"/>
      <c r="G11" s="630">
        <f>AVERAGE(BD_Ciclos!O55:O62)</f>
        <v>219.21826987500003</v>
      </c>
      <c r="H11" s="631">
        <f>_xlfn.STDEV.S(BD_Ciclos!O55:O62)</f>
        <v>0.20557192312836772</v>
      </c>
      <c r="I11" s="631">
        <f>AVERAGE(BD_Ciclos!Q55:Q62)</f>
        <v>220</v>
      </c>
      <c r="J11" s="632">
        <f>_xlfn.STDEV.S(BD_Ciclos!Q55:Q62)</f>
        <v>0</v>
      </c>
      <c r="K11" s="585">
        <f t="shared" si="12"/>
        <v>0.7817301249999673</v>
      </c>
      <c r="M11" s="533" t="s">
        <v>248</v>
      </c>
      <c r="N11" s="472"/>
      <c r="O11" s="586"/>
      <c r="P11" s="587" t="s">
        <v>121</v>
      </c>
      <c r="Q11" s="588">
        <f>Q10</f>
        <v>35.489999999999995</v>
      </c>
      <c r="R11" s="589">
        <f>Resumen!I25</f>
        <v>2.19</v>
      </c>
      <c r="S11" s="592" t="s">
        <v>99</v>
      </c>
      <c r="T11" s="588">
        <f>U10-S10</f>
        <v>0.95000000000000284</v>
      </c>
      <c r="U11" s="593"/>
      <c r="V11" s="594">
        <f>Resumen!I22</f>
        <v>0</v>
      </c>
      <c r="Z11" s="459"/>
      <c r="AD11" s="615">
        <f t="shared" si="13"/>
        <v>46129.404861111114</v>
      </c>
      <c r="AE11" s="73">
        <f t="shared" si="14"/>
        <v>20.859000000000002</v>
      </c>
      <c r="AF11" s="608">
        <f t="shared" si="15"/>
        <v>9</v>
      </c>
      <c r="AG11" s="609">
        <f t="shared" si="8"/>
        <v>20.859000000000002</v>
      </c>
      <c r="AH11" s="609" t="str">
        <f t="shared" si="9"/>
        <v>-</v>
      </c>
      <c r="AI11" s="609" t="str">
        <f t="shared" si="10"/>
        <v>-</v>
      </c>
      <c r="AJ11" s="609" t="str">
        <f t="shared" si="11"/>
        <v>-</v>
      </c>
      <c r="AK11" s="247"/>
      <c r="AM11" s="446">
        <v>46129.40625</v>
      </c>
      <c r="AN11" s="447">
        <v>1</v>
      </c>
      <c r="AO11" s="447">
        <v>0</v>
      </c>
      <c r="AP11" s="447">
        <v>0</v>
      </c>
      <c r="AQ11" s="447">
        <v>8.4040000000000004E-2</v>
      </c>
      <c r="AR11" s="447">
        <v>133575</v>
      </c>
      <c r="AS11" s="447">
        <v>111893</v>
      </c>
      <c r="AT11" s="447">
        <v>20.85</v>
      </c>
      <c r="AV11" s="448">
        <v>46129.40625</v>
      </c>
      <c r="AW11" s="449">
        <v>1</v>
      </c>
      <c r="AX11" s="450">
        <v>0</v>
      </c>
      <c r="AY11" s="450">
        <v>0</v>
      </c>
      <c r="AZ11" s="451">
        <v>0</v>
      </c>
      <c r="BB11" s="74">
        <f t="shared" si="0"/>
        <v>0</v>
      </c>
      <c r="BC11" s="11">
        <f t="shared" si="1"/>
        <v>8.4040000000000004E-2</v>
      </c>
      <c r="BD11" s="319">
        <v>12</v>
      </c>
      <c r="BE11" s="74">
        <v>2</v>
      </c>
      <c r="BF11" s="324">
        <f t="shared" si="2"/>
        <v>43.507075</v>
      </c>
      <c r="BH11" s="74">
        <f t="shared" si="3"/>
        <v>0</v>
      </c>
      <c r="BI11" s="313">
        <f t="shared" si="4"/>
        <v>0</v>
      </c>
      <c r="BJ11" s="319">
        <v>12</v>
      </c>
      <c r="BK11" s="74">
        <v>2</v>
      </c>
      <c r="BL11" s="313">
        <f t="shared" si="5"/>
        <v>44</v>
      </c>
      <c r="BQ11" s="305"/>
      <c r="BR11" s="11"/>
      <c r="BS11" s="11"/>
      <c r="BT11" s="11"/>
      <c r="BU11" s="313"/>
      <c r="CA11" s="314"/>
      <c r="CB11" s="311"/>
      <c r="CC11" s="312"/>
      <c r="CD11" s="11"/>
      <c r="CE11" s="11"/>
    </row>
    <row r="12" spans="2:87" ht="15" customHeight="1" thickBot="1" x14ac:dyDescent="0.3">
      <c r="B12" s="996"/>
      <c r="C12" s="997"/>
      <c r="D12" s="997"/>
      <c r="E12" s="998"/>
      <c r="F12" s="290"/>
      <c r="G12" s="630">
        <f>AVERAGE(BD_Ciclos!O63:O70)</f>
        <v>264.71054399999997</v>
      </c>
      <c r="H12" s="631">
        <f>_xlfn.STDEV.S(BD_Ciclos!O63:O70)</f>
        <v>0.27753470547404657</v>
      </c>
      <c r="I12" s="631">
        <f>AVERAGE(BD_Ciclos!Q63:Q70)</f>
        <v>265.875</v>
      </c>
      <c r="J12" s="632">
        <f>_xlfn.STDEV.S(BD_Ciclos!Q63:Q70)</f>
        <v>0.35355339059327379</v>
      </c>
      <c r="K12" s="585">
        <f t="shared" si="12"/>
        <v>1.1644560000000297</v>
      </c>
      <c r="M12" s="534" t="str">
        <f ca="1">IF(_xlfn.SHEET()=7, "Ciclo3", "---")</f>
        <v>Ciclo3</v>
      </c>
      <c r="N12" s="472"/>
      <c r="Z12" s="459"/>
      <c r="AD12" s="615">
        <f t="shared" si="13"/>
        <v>46129.404861111114</v>
      </c>
      <c r="AE12" s="73">
        <f t="shared" si="14"/>
        <v>20.858000000000001</v>
      </c>
      <c r="AF12" s="608">
        <f t="shared" si="15"/>
        <v>9</v>
      </c>
      <c r="AG12" s="609">
        <f t="shared" si="8"/>
        <v>20.858000000000001</v>
      </c>
      <c r="AH12" s="609" t="str">
        <f t="shared" si="9"/>
        <v>-</v>
      </c>
      <c r="AI12" s="609" t="str">
        <f t="shared" si="10"/>
        <v>-</v>
      </c>
      <c r="AJ12" s="609" t="str">
        <f t="shared" si="11"/>
        <v>-</v>
      </c>
      <c r="AK12" s="247"/>
      <c r="AM12" s="446">
        <v>46129.40625</v>
      </c>
      <c r="AN12" s="447">
        <v>1</v>
      </c>
      <c r="AO12" s="447">
        <v>0</v>
      </c>
      <c r="AP12" s="447">
        <v>1</v>
      </c>
      <c r="AQ12" s="447">
        <v>0.45329399999999997</v>
      </c>
      <c r="AR12" s="447">
        <v>133576</v>
      </c>
      <c r="AS12" s="447">
        <v>111896</v>
      </c>
      <c r="AT12" s="447">
        <v>20.844999999999999</v>
      </c>
      <c r="AV12" s="448">
        <v>46129.40625</v>
      </c>
      <c r="AW12" s="449">
        <v>1</v>
      </c>
      <c r="AX12" s="450">
        <v>0</v>
      </c>
      <c r="AY12" s="450">
        <v>1</v>
      </c>
      <c r="AZ12" s="451">
        <v>0</v>
      </c>
      <c r="BB12" s="74">
        <f t="shared" si="0"/>
        <v>1</v>
      </c>
      <c r="BC12" s="11">
        <f t="shared" si="1"/>
        <v>0.45329399999999997</v>
      </c>
      <c r="BD12" s="319">
        <v>13</v>
      </c>
      <c r="BE12" s="74">
        <v>3</v>
      </c>
      <c r="BF12" s="324">
        <f t="shared" si="2"/>
        <v>43.559092999999997</v>
      </c>
      <c r="BH12" s="74">
        <f t="shared" si="3"/>
        <v>1</v>
      </c>
      <c r="BI12" s="313">
        <f t="shared" si="4"/>
        <v>0</v>
      </c>
      <c r="BJ12" s="319">
        <v>13</v>
      </c>
      <c r="BK12" s="74">
        <v>3</v>
      </c>
      <c r="BL12" s="313">
        <f t="shared" si="5"/>
        <v>44</v>
      </c>
      <c r="BQ12" s="305"/>
      <c r="BR12" s="11"/>
      <c r="BS12" s="11"/>
      <c r="BT12" s="11"/>
      <c r="BU12" s="313"/>
      <c r="CA12" s="314"/>
      <c r="CB12" s="311"/>
      <c r="CC12" s="312"/>
      <c r="CD12" s="11"/>
      <c r="CE12" s="11"/>
    </row>
    <row r="13" spans="2:87" ht="15" customHeight="1" thickBot="1" x14ac:dyDescent="0.3">
      <c r="B13" s="996"/>
      <c r="C13" s="997"/>
      <c r="D13" s="997"/>
      <c r="E13" s="998"/>
      <c r="F13" s="290"/>
      <c r="G13" s="630">
        <f>AVERAGE(BD_Ciclos!O71:O78)</f>
        <v>311.19844500000005</v>
      </c>
      <c r="H13" s="631">
        <f>_xlfn.STDEV.S(BD_Ciclos!O71:O78)</f>
        <v>0.24317120895193267</v>
      </c>
      <c r="I13" s="631">
        <f>AVERAGE(BD_Ciclos!Q71:Q78)</f>
        <v>312.625</v>
      </c>
      <c r="J13" s="632">
        <f>_xlfn.STDEV.S(BD_Ciclos!Q71:Q78)</f>
        <v>0.51754916950676566</v>
      </c>
      <c r="K13" s="585">
        <f t="shared" si="12"/>
        <v>1.4265549999999507</v>
      </c>
      <c r="M13" s="475">
        <f ca="1">_xlfn.SHEET()</f>
        <v>7</v>
      </c>
      <c r="N13" s="472"/>
      <c r="O13" s="595" t="s">
        <v>217</v>
      </c>
      <c r="P13" s="568" t="s">
        <v>68</v>
      </c>
      <c r="Q13" s="569">
        <f>P14</f>
        <v>9</v>
      </c>
      <c r="R13" s="569">
        <f>Q13+1</f>
        <v>10</v>
      </c>
      <c r="S13" s="569">
        <f>R13+1</f>
        <v>11</v>
      </c>
      <c r="T13" s="569">
        <f>S13+1</f>
        <v>12</v>
      </c>
      <c r="U13" s="570"/>
      <c r="Z13" s="466"/>
      <c r="AD13" s="615">
        <f t="shared" si="13"/>
        <v>46129.405555555553</v>
      </c>
      <c r="AE13" s="73">
        <f t="shared" si="14"/>
        <v>20.855</v>
      </c>
      <c r="AF13" s="608">
        <f t="shared" si="15"/>
        <v>9</v>
      </c>
      <c r="AG13" s="609">
        <f t="shared" si="8"/>
        <v>20.855</v>
      </c>
      <c r="AH13" s="609" t="str">
        <f t="shared" si="9"/>
        <v>-</v>
      </c>
      <c r="AI13" s="609" t="str">
        <f t="shared" si="10"/>
        <v>-</v>
      </c>
      <c r="AJ13" s="609" t="str">
        <f t="shared" si="11"/>
        <v>-</v>
      </c>
      <c r="AK13" s="247"/>
      <c r="AM13" s="446">
        <v>46129.406944444447</v>
      </c>
      <c r="AN13" s="447">
        <v>1</v>
      </c>
      <c r="AO13" s="447">
        <v>0</v>
      </c>
      <c r="AP13" s="447">
        <v>2</v>
      </c>
      <c r="AQ13" s="447">
        <v>0.42464099999999999</v>
      </c>
      <c r="AR13" s="447">
        <v>133582</v>
      </c>
      <c r="AS13" s="447">
        <v>111899</v>
      </c>
      <c r="AT13" s="447">
        <v>20.84</v>
      </c>
      <c r="AV13" s="448">
        <v>46129.406944444447</v>
      </c>
      <c r="AW13" s="449">
        <v>1</v>
      </c>
      <c r="AX13" s="450">
        <v>0</v>
      </c>
      <c r="AY13" s="450">
        <v>2</v>
      </c>
      <c r="AZ13" s="451">
        <v>1</v>
      </c>
      <c r="BB13" s="74">
        <f t="shared" si="0"/>
        <v>2</v>
      </c>
      <c r="BC13" s="11">
        <f t="shared" si="1"/>
        <v>0.42464099999999999</v>
      </c>
      <c r="BD13" s="319">
        <v>14</v>
      </c>
      <c r="BE13" s="74">
        <v>4</v>
      </c>
      <c r="BF13" s="324">
        <f t="shared" si="2"/>
        <v>44.004866</v>
      </c>
      <c r="BH13" s="74">
        <f t="shared" si="3"/>
        <v>2</v>
      </c>
      <c r="BI13" s="313">
        <f t="shared" si="4"/>
        <v>1</v>
      </c>
      <c r="BJ13" s="319">
        <v>14</v>
      </c>
      <c r="BK13" s="74">
        <v>4</v>
      </c>
      <c r="BL13" s="313">
        <f t="shared" si="5"/>
        <v>44</v>
      </c>
      <c r="BQ13" s="305"/>
      <c r="BR13" s="11"/>
      <c r="BS13" s="11"/>
      <c r="BT13" s="11"/>
      <c r="BU13" s="313"/>
      <c r="CA13" s="314"/>
      <c r="CB13" s="311"/>
      <c r="CC13" s="312"/>
      <c r="CD13" s="11"/>
      <c r="CE13" s="11"/>
    </row>
    <row r="14" spans="2:87" ht="15" customHeight="1" x14ac:dyDescent="0.25">
      <c r="B14" s="996"/>
      <c r="C14" s="997"/>
      <c r="D14" s="997"/>
      <c r="E14" s="998"/>
      <c r="F14" s="290"/>
      <c r="G14" s="630">
        <f>AVERAGE(BD_Ciclos!O79:O86)</f>
        <v>355.80963599999995</v>
      </c>
      <c r="H14" s="631">
        <f>_xlfn.STDEV.S(BD_Ciclos!O79:O86)</f>
        <v>0.13809940115831237</v>
      </c>
      <c r="I14" s="631">
        <f>AVERAGE(BD_Ciclos!Q79:Q86)</f>
        <v>357.25</v>
      </c>
      <c r="J14" s="632">
        <f>_xlfn.STDEV.S(BD_Ciclos!Q79:Q86)</f>
        <v>0.46291004988627571</v>
      </c>
      <c r="K14" s="585">
        <f t="shared" si="12"/>
        <v>1.4403640000000451</v>
      </c>
      <c r="M14" s="533" t="s">
        <v>245</v>
      </c>
      <c r="N14" s="472"/>
      <c r="O14" s="571" t="s">
        <v>124</v>
      </c>
      <c r="P14" s="78">
        <f>MIN(U25:U300)</f>
        <v>9</v>
      </c>
      <c r="Q14" s="596">
        <f>IF(ISNUMBER(V26), MIN(V27:V300)+V11, "-")</f>
        <v>20.25</v>
      </c>
      <c r="R14" s="596">
        <f>IF(ISNUMBER(W26), MIN(W27:W300)+V11, "-")</f>
        <v>19.899999999999999</v>
      </c>
      <c r="S14" s="596">
        <f>IF(ISNUMBER(X26), MIN(X27:X300)+V11, "-")</f>
        <v>20.05</v>
      </c>
      <c r="T14" s="596" t="str">
        <f>IF(ISNUMBER(Y26), MIN(Y27:Y300)+V11, "-")</f>
        <v>-</v>
      </c>
      <c r="U14" s="573" t="s">
        <v>70</v>
      </c>
      <c r="AD14" s="615">
        <f t="shared" si="13"/>
        <v>46129.40625</v>
      </c>
      <c r="AE14" s="73">
        <f t="shared" si="14"/>
        <v>20.85</v>
      </c>
      <c r="AF14" s="608">
        <f t="shared" si="15"/>
        <v>9</v>
      </c>
      <c r="AG14" s="609">
        <f t="shared" si="8"/>
        <v>20.85</v>
      </c>
      <c r="AH14" s="609" t="str">
        <f t="shared" si="9"/>
        <v>-</v>
      </c>
      <c r="AI14" s="609" t="str">
        <f t="shared" si="10"/>
        <v>-</v>
      </c>
      <c r="AJ14" s="609" t="str">
        <f t="shared" si="11"/>
        <v>-</v>
      </c>
      <c r="AK14" s="247"/>
      <c r="AM14" s="446">
        <v>46129.406944444447</v>
      </c>
      <c r="AN14" s="447">
        <v>1</v>
      </c>
      <c r="AO14" s="447">
        <v>0</v>
      </c>
      <c r="AP14" s="447">
        <v>3</v>
      </c>
      <c r="AQ14" s="447">
        <v>0.31175599999999998</v>
      </c>
      <c r="AR14" s="447">
        <v>133585</v>
      </c>
      <c r="AS14" s="447">
        <v>111903</v>
      </c>
      <c r="AT14" s="447">
        <v>20.832999999999998</v>
      </c>
      <c r="AV14" s="448">
        <v>46129.406944444447</v>
      </c>
      <c r="AW14" s="449">
        <v>1</v>
      </c>
      <c r="AX14" s="450">
        <v>0</v>
      </c>
      <c r="AY14" s="450">
        <v>3</v>
      </c>
      <c r="AZ14" s="451">
        <v>1</v>
      </c>
      <c r="BB14" s="74">
        <f t="shared" si="0"/>
        <v>3</v>
      </c>
      <c r="BC14" s="11">
        <f t="shared" si="1"/>
        <v>0.31175599999999998</v>
      </c>
      <c r="BD14" s="319">
        <v>15</v>
      </c>
      <c r="BE14" s="74">
        <v>5</v>
      </c>
      <c r="BF14" s="324">
        <f t="shared" si="2"/>
        <v>43.726227000000002</v>
      </c>
      <c r="BH14" s="74">
        <f t="shared" si="3"/>
        <v>3</v>
      </c>
      <c r="BI14" s="313">
        <f t="shared" si="4"/>
        <v>1</v>
      </c>
      <c r="BJ14" s="319">
        <v>15</v>
      </c>
      <c r="BK14" s="74">
        <v>5</v>
      </c>
      <c r="BL14" s="313">
        <f t="shared" si="5"/>
        <v>44</v>
      </c>
      <c r="BQ14" s="305"/>
      <c r="BR14" s="11"/>
      <c r="BS14" s="11"/>
      <c r="BT14" s="11"/>
      <c r="BU14" s="313"/>
      <c r="CA14" s="314"/>
      <c r="CB14" s="311"/>
      <c r="CC14" s="312"/>
      <c r="CD14" s="11"/>
      <c r="CE14" s="11"/>
    </row>
    <row r="15" spans="2:87" ht="15" customHeight="1" x14ac:dyDescent="0.25">
      <c r="B15" s="996"/>
      <c r="C15" s="997"/>
      <c r="D15" s="997"/>
      <c r="E15" s="998"/>
      <c r="F15" s="290"/>
      <c r="G15" s="630">
        <f>AVERAGE(BD_Ciclos!O87:O94)</f>
        <v>399.60323700000009</v>
      </c>
      <c r="H15" s="631">
        <f>_xlfn.STDEV.S(BD_Ciclos!O87:O94)</f>
        <v>0.64151859351029117</v>
      </c>
      <c r="I15" s="631">
        <f>AVERAGE(BD_Ciclos!Q87:Q94)</f>
        <v>401.25</v>
      </c>
      <c r="J15" s="632">
        <f>_xlfn.STDEV.S(BD_Ciclos!Q87:Q94)</f>
        <v>0.46291004988627571</v>
      </c>
      <c r="K15" s="585">
        <f t="shared" si="12"/>
        <v>1.6467629999999076</v>
      </c>
      <c r="M15" s="470" t="s">
        <v>474</v>
      </c>
      <c r="N15" s="472"/>
      <c r="O15" s="571" t="s">
        <v>125</v>
      </c>
      <c r="P15" s="78">
        <f>MAX(U25:U300)</f>
        <v>11</v>
      </c>
      <c r="Q15" s="597">
        <f>IF(ISNUMBER(V26), MAX(V27:V300)+V11, "-")</f>
        <v>20.7</v>
      </c>
      <c r="R15" s="597">
        <f>IF(ISNUMBER(W26), MAX(W27:W300)+V11, "-")</f>
        <v>20.7</v>
      </c>
      <c r="S15" s="597">
        <f>IF(ISNUMBER(X26), MAX(X27:X300)+V11, "-")</f>
        <v>20.85</v>
      </c>
      <c r="T15" s="597" t="str">
        <f>IF(ISNUMBER(Y26), MAX(Y27:Y300)+V11, "-")</f>
        <v>-</v>
      </c>
      <c r="U15" s="575" t="s">
        <v>69</v>
      </c>
      <c r="AD15" s="615">
        <f t="shared" si="13"/>
        <v>46129.40625</v>
      </c>
      <c r="AE15" s="73">
        <f t="shared" si="14"/>
        <v>20.844999999999999</v>
      </c>
      <c r="AF15" s="608">
        <f t="shared" si="15"/>
        <v>9</v>
      </c>
      <c r="AG15" s="609">
        <f t="shared" si="8"/>
        <v>20.844999999999999</v>
      </c>
      <c r="AH15" s="609" t="str">
        <f t="shared" si="9"/>
        <v>-</v>
      </c>
      <c r="AI15" s="609" t="str">
        <f t="shared" si="10"/>
        <v>-</v>
      </c>
      <c r="AJ15" s="609" t="str">
        <f t="shared" si="11"/>
        <v>-</v>
      </c>
      <c r="AK15" s="247"/>
      <c r="AM15" s="446">
        <v>46129.407638888886</v>
      </c>
      <c r="AN15" s="447">
        <v>1</v>
      </c>
      <c r="AO15" s="447">
        <v>0</v>
      </c>
      <c r="AP15" s="447">
        <v>4</v>
      </c>
      <c r="AQ15" s="447">
        <v>0.28306399999999998</v>
      </c>
      <c r="AR15" s="447">
        <v>133589</v>
      </c>
      <c r="AS15" s="447">
        <v>111905</v>
      </c>
      <c r="AT15" s="447">
        <v>20.827999999999999</v>
      </c>
      <c r="AV15" s="448">
        <v>46129.407638888886</v>
      </c>
      <c r="AW15" s="449">
        <v>1</v>
      </c>
      <c r="AX15" s="450">
        <v>0</v>
      </c>
      <c r="AY15" s="450">
        <v>4</v>
      </c>
      <c r="AZ15" s="451">
        <v>1</v>
      </c>
      <c r="BB15" s="74">
        <f t="shared" si="0"/>
        <v>4</v>
      </c>
      <c r="BC15" s="11">
        <f t="shared" si="1"/>
        <v>0.28306399999999998</v>
      </c>
      <c r="BD15" s="319">
        <v>16</v>
      </c>
      <c r="BE15" s="74">
        <v>6</v>
      </c>
      <c r="BF15" s="324">
        <f t="shared" si="2"/>
        <v>43.996116000000001</v>
      </c>
      <c r="BH15" s="74">
        <f t="shared" si="3"/>
        <v>4</v>
      </c>
      <c r="BI15" s="313">
        <f t="shared" si="4"/>
        <v>1</v>
      </c>
      <c r="BJ15" s="319">
        <v>16</v>
      </c>
      <c r="BK15" s="74">
        <v>6</v>
      </c>
      <c r="BL15" s="313">
        <f t="shared" si="5"/>
        <v>44</v>
      </c>
      <c r="BQ15" s="305"/>
      <c r="BR15" s="11"/>
      <c r="BS15" s="11"/>
      <c r="BT15" s="11"/>
      <c r="BU15" s="313"/>
      <c r="CA15" s="314"/>
      <c r="CB15" s="311"/>
      <c r="CC15" s="312"/>
      <c r="CD15" s="11"/>
      <c r="CE15" s="11"/>
    </row>
    <row r="16" spans="2:87" ht="15" customHeight="1" thickBot="1" x14ac:dyDescent="0.3">
      <c r="B16" s="996"/>
      <c r="C16" s="997"/>
      <c r="D16" s="997"/>
      <c r="E16" s="998"/>
      <c r="F16" s="290"/>
      <c r="G16" s="630">
        <f>AVERAGE(BD_Ciclos!O95:O102)</f>
        <v>444.61602137500006</v>
      </c>
      <c r="H16" s="631">
        <f>_xlfn.STDEV.S(BD_Ciclos!O95:O102)</f>
        <v>0.39051710096301101</v>
      </c>
      <c r="I16" s="631">
        <f>AVERAGE(BD_Ciclos!Q95:Q102)</f>
        <v>446.625</v>
      </c>
      <c r="J16" s="632">
        <f>_xlfn.STDEV.S(BD_Ciclos!Q95:Q102)</f>
        <v>0.74402380914284494</v>
      </c>
      <c r="K16" s="585">
        <f t="shared" si="12"/>
        <v>2.0089786249999406</v>
      </c>
      <c r="M16" s="535">
        <f>VALUE(MID(M15,4,8))</f>
        <v>26041700</v>
      </c>
      <c r="N16" s="472"/>
      <c r="O16" s="576"/>
      <c r="P16" s="577"/>
      <c r="Q16" s="598">
        <f>IFERROR(Q15-Q14, "-")</f>
        <v>0.44999999999999929</v>
      </c>
      <c r="R16" s="598">
        <f>IFERROR(R15-R14, "-")</f>
        <v>0.80000000000000071</v>
      </c>
      <c r="S16" s="598">
        <f>IFERROR(S15-S14, "-")</f>
        <v>0.80000000000000071</v>
      </c>
      <c r="T16" s="598" t="str">
        <f>IFERROR(T15-T14, "-")</f>
        <v>-</v>
      </c>
      <c r="U16" s="579" t="s">
        <v>127</v>
      </c>
      <c r="AD16" s="615">
        <f t="shared" si="13"/>
        <v>46129.406944444447</v>
      </c>
      <c r="AE16" s="73">
        <f t="shared" si="14"/>
        <v>20.84</v>
      </c>
      <c r="AF16" s="608">
        <f t="shared" si="15"/>
        <v>9</v>
      </c>
      <c r="AG16" s="609">
        <f t="shared" si="8"/>
        <v>20.84</v>
      </c>
      <c r="AH16" s="609" t="str">
        <f t="shared" si="9"/>
        <v>-</v>
      </c>
      <c r="AI16" s="609" t="str">
        <f t="shared" si="10"/>
        <v>-</v>
      </c>
      <c r="AJ16" s="609" t="str">
        <f t="shared" si="11"/>
        <v>-</v>
      </c>
      <c r="AK16" s="247"/>
      <c r="AM16" s="446">
        <v>46129.408333333333</v>
      </c>
      <c r="AN16" s="447">
        <v>1</v>
      </c>
      <c r="AO16" s="447">
        <v>0</v>
      </c>
      <c r="AP16" s="447">
        <v>5</v>
      </c>
      <c r="AQ16" s="447">
        <v>-1.0595E-2</v>
      </c>
      <c r="AR16" s="447">
        <v>133601</v>
      </c>
      <c r="AS16" s="447">
        <v>111915</v>
      </c>
      <c r="AT16" s="447">
        <v>20.821999999999999</v>
      </c>
      <c r="AV16" s="448">
        <v>46129.408333333333</v>
      </c>
      <c r="AW16" s="449">
        <v>1</v>
      </c>
      <c r="AX16" s="450">
        <v>0</v>
      </c>
      <c r="AY16" s="450">
        <v>5</v>
      </c>
      <c r="AZ16" s="451">
        <v>1</v>
      </c>
      <c r="BB16" s="74">
        <f t="shared" si="0"/>
        <v>5</v>
      </c>
      <c r="BC16" s="11">
        <f t="shared" si="1"/>
        <v>-1.0595E-2</v>
      </c>
      <c r="BD16" s="319">
        <v>17</v>
      </c>
      <c r="BE16" s="74">
        <v>7</v>
      </c>
      <c r="BF16" s="324">
        <f t="shared" si="2"/>
        <v>44.183334000000002</v>
      </c>
      <c r="BH16" s="74">
        <f t="shared" si="3"/>
        <v>5</v>
      </c>
      <c r="BI16" s="313">
        <f t="shared" si="4"/>
        <v>1</v>
      </c>
      <c r="BJ16" s="319">
        <v>17</v>
      </c>
      <c r="BK16" s="74">
        <v>7</v>
      </c>
      <c r="BL16" s="313">
        <f t="shared" si="5"/>
        <v>44</v>
      </c>
      <c r="BQ16" s="305"/>
      <c r="BR16" s="11"/>
      <c r="BS16" s="11"/>
      <c r="BT16" s="11"/>
      <c r="BU16" s="313"/>
      <c r="CA16" s="314"/>
      <c r="CB16" s="311"/>
      <c r="CC16" s="312"/>
      <c r="CD16" s="11"/>
      <c r="CE16" s="11"/>
    </row>
    <row r="17" spans="2:83" ht="15.75" customHeight="1" thickBot="1" x14ac:dyDescent="0.3">
      <c r="B17" s="996"/>
      <c r="C17" s="997"/>
      <c r="D17" s="997"/>
      <c r="E17" s="998"/>
      <c r="F17" s="290"/>
      <c r="G17" s="633">
        <f>AVERAGE(BD_Ciclos!O103:O110)</f>
        <v>3.9455999999999991E-2</v>
      </c>
      <c r="H17" s="634">
        <f>_xlfn.STDEV.S(BD_Ciclos!O103:O110)</f>
        <v>0.19927422347394269</v>
      </c>
      <c r="I17" s="634">
        <f>AVERAGE(BD_Ciclos!Q103:Q110)</f>
        <v>-0.5</v>
      </c>
      <c r="J17" s="635">
        <f>_xlfn.STDEV.S(BD_Ciclos!Q103:Q110)</f>
        <v>0.53452248382484879</v>
      </c>
      <c r="K17" s="636">
        <f t="shared" si="12"/>
        <v>-0.53945599999999994</v>
      </c>
      <c r="M17" s="476">
        <f>VALUE(MID(G3,4,8))</f>
        <v>26041700</v>
      </c>
      <c r="N17" s="472"/>
      <c r="Q17" s="477" t="s">
        <v>270</v>
      </c>
      <c r="R17" s="478">
        <v>6.8287037037037025E-4</v>
      </c>
      <c r="AD17" s="615">
        <f t="shared" si="13"/>
        <v>46129.406944444447</v>
      </c>
      <c r="AE17" s="73">
        <f t="shared" si="14"/>
        <v>20.832999999999998</v>
      </c>
      <c r="AF17" s="608">
        <f t="shared" si="15"/>
        <v>9</v>
      </c>
      <c r="AG17" s="609">
        <f t="shared" si="8"/>
        <v>20.832999999999998</v>
      </c>
      <c r="AH17" s="609" t="str">
        <f t="shared" si="9"/>
        <v>-</v>
      </c>
      <c r="AI17" s="609" t="str">
        <f t="shared" si="10"/>
        <v>-</v>
      </c>
      <c r="AJ17" s="609" t="str">
        <f t="shared" si="11"/>
        <v>-</v>
      </c>
      <c r="AK17" s="247"/>
      <c r="AM17" s="446">
        <v>46129.408333333333</v>
      </c>
      <c r="AN17" s="447">
        <v>1</v>
      </c>
      <c r="AO17" s="447">
        <v>0</v>
      </c>
      <c r="AP17" s="447">
        <v>6</v>
      </c>
      <c r="AQ17" s="447">
        <v>0.31706200000000001</v>
      </c>
      <c r="AR17" s="447">
        <v>133604</v>
      </c>
      <c r="AS17" s="447">
        <v>111916</v>
      </c>
      <c r="AT17" s="447">
        <v>20.815999999999999</v>
      </c>
      <c r="AV17" s="448">
        <v>46129.408333333333</v>
      </c>
      <c r="AW17" s="449">
        <v>1</v>
      </c>
      <c r="AX17" s="450">
        <v>0</v>
      </c>
      <c r="AY17" s="450">
        <v>6</v>
      </c>
      <c r="AZ17" s="451">
        <v>0</v>
      </c>
      <c r="BB17" s="74">
        <f t="shared" si="0"/>
        <v>6</v>
      </c>
      <c r="BC17" s="11">
        <f t="shared" si="1"/>
        <v>0.31706200000000001</v>
      </c>
      <c r="BD17" s="319">
        <v>18</v>
      </c>
      <c r="BE17" s="74">
        <v>8</v>
      </c>
      <c r="BF17" s="324">
        <f t="shared" si="2"/>
        <v>44.059446000000001</v>
      </c>
      <c r="BH17" s="74">
        <f t="shared" si="3"/>
        <v>6</v>
      </c>
      <c r="BI17" s="313">
        <f t="shared" si="4"/>
        <v>0</v>
      </c>
      <c r="BJ17" s="319">
        <v>18</v>
      </c>
      <c r="BK17" s="74">
        <v>8</v>
      </c>
      <c r="BL17" s="313">
        <f t="shared" si="5"/>
        <v>44</v>
      </c>
      <c r="BQ17" s="305"/>
      <c r="BR17" s="11"/>
      <c r="BS17" s="11"/>
      <c r="BT17" s="11"/>
      <c r="BU17" s="313"/>
      <c r="CA17" s="314"/>
      <c r="CB17" s="311"/>
      <c r="CC17" s="312"/>
      <c r="CD17" s="11"/>
      <c r="CE17" s="11"/>
    </row>
    <row r="18" spans="2:83" ht="15.75" customHeight="1" thickBot="1" x14ac:dyDescent="0.3">
      <c r="B18" s="996"/>
      <c r="C18" s="997"/>
      <c r="D18" s="997"/>
      <c r="E18" s="998"/>
      <c r="N18" s="472"/>
      <c r="P18" s="311"/>
      <c r="Q18" s="477" t="s">
        <v>239</v>
      </c>
      <c r="R18" s="478">
        <f>P21-R19</f>
        <v>0.40137731481578492</v>
      </c>
      <c r="AD18" s="615">
        <f t="shared" si="13"/>
        <v>46129.407638888886</v>
      </c>
      <c r="AE18" s="73">
        <f t="shared" si="14"/>
        <v>20.827999999999999</v>
      </c>
      <c r="AF18" s="608">
        <f t="shared" si="15"/>
        <v>9</v>
      </c>
      <c r="AG18" s="609">
        <f t="shared" si="8"/>
        <v>20.827999999999999</v>
      </c>
      <c r="AH18" s="609" t="str">
        <f t="shared" si="9"/>
        <v>-</v>
      </c>
      <c r="AI18" s="609" t="str">
        <f t="shared" si="10"/>
        <v>-</v>
      </c>
      <c r="AJ18" s="609" t="str">
        <f t="shared" si="11"/>
        <v>-</v>
      </c>
      <c r="AK18" s="247"/>
      <c r="AM18" s="446">
        <v>46129.40902777778</v>
      </c>
      <c r="AN18" s="447">
        <v>1</v>
      </c>
      <c r="AO18" s="447">
        <v>0</v>
      </c>
      <c r="AP18" s="447">
        <v>7</v>
      </c>
      <c r="AQ18" s="447">
        <v>0.12559100000000001</v>
      </c>
      <c r="AR18" s="447">
        <v>133620</v>
      </c>
      <c r="AS18" s="447">
        <v>111930</v>
      </c>
      <c r="AT18" s="447">
        <v>20.806999999999999</v>
      </c>
      <c r="AV18" s="448">
        <v>46129.40902777778</v>
      </c>
      <c r="AW18" s="449">
        <v>1</v>
      </c>
      <c r="AX18" s="450">
        <v>0</v>
      </c>
      <c r="AY18" s="450">
        <v>7</v>
      </c>
      <c r="AZ18" s="451">
        <v>0</v>
      </c>
      <c r="BB18" s="74">
        <f t="shared" si="0"/>
        <v>7</v>
      </c>
      <c r="BC18" s="11">
        <f t="shared" si="1"/>
        <v>0.12559100000000001</v>
      </c>
      <c r="BD18" s="319">
        <v>21</v>
      </c>
      <c r="BE18" s="74">
        <v>1</v>
      </c>
      <c r="BF18" s="324">
        <f t="shared" si="2"/>
        <v>91.152918</v>
      </c>
      <c r="BH18" s="74">
        <f t="shared" si="3"/>
        <v>7</v>
      </c>
      <c r="BI18" s="313">
        <f t="shared" si="4"/>
        <v>0</v>
      </c>
      <c r="BJ18" s="319">
        <v>21</v>
      </c>
      <c r="BK18" s="74">
        <v>1</v>
      </c>
      <c r="BL18" s="313">
        <f t="shared" si="5"/>
        <v>91</v>
      </c>
      <c r="BQ18" s="305"/>
      <c r="BR18" s="11"/>
      <c r="BS18" s="11"/>
      <c r="BT18" s="11"/>
      <c r="BU18" s="313"/>
      <c r="CA18" s="314"/>
      <c r="CB18" s="311"/>
      <c r="CC18" s="312"/>
      <c r="CD18" s="11"/>
      <c r="CE18" s="11"/>
    </row>
    <row r="19" spans="2:83" ht="15.75" customHeight="1" thickBot="1" x14ac:dyDescent="0.3">
      <c r="B19" s="996"/>
      <c r="C19" s="997"/>
      <c r="D19" s="997"/>
      <c r="E19" s="998"/>
      <c r="G19" s="518" t="s">
        <v>0</v>
      </c>
      <c r="I19" s="1017" t="s">
        <v>6</v>
      </c>
      <c r="J19" s="1018"/>
      <c r="K19" s="1019"/>
      <c r="N19" s="472"/>
      <c r="Q19" s="477" t="s">
        <v>271</v>
      </c>
      <c r="R19" s="478">
        <v>7.0601851851851847E-4</v>
      </c>
      <c r="AD19" s="615">
        <f t="shared" si="13"/>
        <v>46129.408333333333</v>
      </c>
      <c r="AE19" s="73">
        <f t="shared" si="14"/>
        <v>20.821999999999999</v>
      </c>
      <c r="AF19" s="608">
        <f t="shared" si="15"/>
        <v>9</v>
      </c>
      <c r="AG19" s="609">
        <f t="shared" si="8"/>
        <v>20.821999999999999</v>
      </c>
      <c r="AH19" s="609" t="str">
        <f t="shared" si="9"/>
        <v>-</v>
      </c>
      <c r="AI19" s="609" t="str">
        <f t="shared" si="10"/>
        <v>-</v>
      </c>
      <c r="AJ19" s="609" t="str">
        <f t="shared" si="11"/>
        <v>-</v>
      </c>
      <c r="AK19" s="247"/>
      <c r="AM19" s="446">
        <v>46129.40902777778</v>
      </c>
      <c r="AN19" s="447">
        <v>1</v>
      </c>
      <c r="AO19" s="447">
        <v>0</v>
      </c>
      <c r="AP19" s="447">
        <v>8</v>
      </c>
      <c r="AQ19" s="447">
        <v>-3.4044999999999999E-2</v>
      </c>
      <c r="AR19" s="447">
        <v>133621</v>
      </c>
      <c r="AS19" s="447">
        <v>111931</v>
      </c>
      <c r="AT19" s="447">
        <v>20.798999999999999</v>
      </c>
      <c r="AV19" s="448">
        <v>46129.40902777778</v>
      </c>
      <c r="AW19" s="449">
        <v>1</v>
      </c>
      <c r="AX19" s="450">
        <v>0</v>
      </c>
      <c r="AY19" s="450">
        <v>8</v>
      </c>
      <c r="AZ19" s="451">
        <v>0</v>
      </c>
      <c r="BB19" s="74">
        <f t="shared" si="0"/>
        <v>8</v>
      </c>
      <c r="BC19" s="11">
        <f t="shared" si="1"/>
        <v>-3.4044999999999999E-2</v>
      </c>
      <c r="BD19" s="319">
        <v>22</v>
      </c>
      <c r="BE19" s="74">
        <v>2</v>
      </c>
      <c r="BF19" s="324">
        <f t="shared" si="2"/>
        <v>90.732560000000007</v>
      </c>
      <c r="BH19" s="74">
        <f t="shared" si="3"/>
        <v>8</v>
      </c>
      <c r="BI19" s="313">
        <f t="shared" si="4"/>
        <v>0</v>
      </c>
      <c r="BJ19" s="319">
        <v>22</v>
      </c>
      <c r="BK19" s="74">
        <v>2</v>
      </c>
      <c r="BL19" s="313">
        <f t="shared" si="5"/>
        <v>91</v>
      </c>
      <c r="BQ19" s="305"/>
      <c r="BR19" s="11"/>
      <c r="BS19" s="11"/>
      <c r="BT19" s="11"/>
      <c r="BU19" s="313"/>
      <c r="CA19" s="314"/>
      <c r="CB19" s="311"/>
      <c r="CC19" s="312"/>
      <c r="CD19" s="11"/>
      <c r="CE19" s="11"/>
    </row>
    <row r="20" spans="2:83" ht="15.75" customHeight="1" thickBot="1" x14ac:dyDescent="0.3">
      <c r="B20" s="996"/>
      <c r="C20" s="997"/>
      <c r="D20" s="997"/>
      <c r="E20" s="998"/>
      <c r="F20" s="290"/>
      <c r="G20" s="520">
        <f>CORREL(I6:I17,G6:G17)</f>
        <v>0.99999920975660361</v>
      </c>
      <c r="I20" s="1034">
        <f>SLOPE(I6:I17,G6:G17)</f>
        <v>1.0046345336426323</v>
      </c>
      <c r="J20" s="1035"/>
      <c r="K20" s="1036"/>
      <c r="N20" s="472"/>
      <c r="O20" s="599" t="s">
        <v>230</v>
      </c>
      <c r="P20" s="536">
        <f>AD5</f>
        <v>46129.402083333334</v>
      </c>
      <c r="Q20" s="477" t="s">
        <v>241</v>
      </c>
      <c r="R20" s="658">
        <f>P22+R17</f>
        <v>0.49443287037182554</v>
      </c>
      <c r="S20" s="660" t="s">
        <v>269</v>
      </c>
      <c r="AD20" s="615">
        <f t="shared" si="13"/>
        <v>46129.408333333333</v>
      </c>
      <c r="AE20" s="73">
        <f t="shared" si="14"/>
        <v>20.815999999999999</v>
      </c>
      <c r="AF20" s="608">
        <f t="shared" si="15"/>
        <v>9</v>
      </c>
      <c r="AG20" s="609">
        <f t="shared" si="8"/>
        <v>20.815999999999999</v>
      </c>
      <c r="AH20" s="609" t="str">
        <f t="shared" si="9"/>
        <v>-</v>
      </c>
      <c r="AI20" s="609" t="str">
        <f t="shared" si="10"/>
        <v>-</v>
      </c>
      <c r="AJ20" s="609" t="str">
        <f t="shared" si="11"/>
        <v>-</v>
      </c>
      <c r="AK20" s="247"/>
      <c r="AM20" s="446">
        <v>46129.409722222219</v>
      </c>
      <c r="AN20" s="447">
        <v>1</v>
      </c>
      <c r="AO20" s="447">
        <v>1</v>
      </c>
      <c r="AP20" s="447" t="s">
        <v>446</v>
      </c>
      <c r="AQ20" s="447">
        <v>14.578061999999999</v>
      </c>
      <c r="AR20" s="447">
        <v>133585</v>
      </c>
      <c r="AS20" s="447">
        <v>111939</v>
      </c>
      <c r="AT20" s="447">
        <v>20.789000000000001</v>
      </c>
      <c r="AV20" s="448">
        <v>46129.409722222219</v>
      </c>
      <c r="AW20" s="449">
        <v>1</v>
      </c>
      <c r="AX20" s="450">
        <v>1</v>
      </c>
      <c r="AY20" s="450" t="s">
        <v>446</v>
      </c>
      <c r="AZ20" s="451">
        <v>4</v>
      </c>
      <c r="BB20" s="74" t="str">
        <f t="shared" si="0"/>
        <v>--</v>
      </c>
      <c r="BC20" s="11">
        <f t="shared" si="1"/>
        <v>14.578061999999999</v>
      </c>
      <c r="BD20" s="319">
        <v>23</v>
      </c>
      <c r="BE20" s="74">
        <v>3</v>
      </c>
      <c r="BF20" s="324">
        <f t="shared" si="2"/>
        <v>90.860986999999994</v>
      </c>
      <c r="BH20" s="74" t="str">
        <f t="shared" si="3"/>
        <v>--</v>
      </c>
      <c r="BI20" s="313">
        <f t="shared" si="4"/>
        <v>4</v>
      </c>
      <c r="BJ20" s="319">
        <v>23</v>
      </c>
      <c r="BK20" s="74">
        <v>3</v>
      </c>
      <c r="BL20" s="313">
        <f t="shared" si="5"/>
        <v>91</v>
      </c>
      <c r="BQ20" s="305"/>
      <c r="BR20" s="11"/>
      <c r="BS20" s="11"/>
      <c r="BT20" s="11"/>
      <c r="BU20" s="313"/>
      <c r="CA20" s="314"/>
      <c r="CB20" s="311"/>
      <c r="CC20" s="312"/>
      <c r="CD20" s="11"/>
      <c r="CE20" s="11"/>
    </row>
    <row r="21" spans="2:83" ht="15.75" customHeight="1" thickBot="1" x14ac:dyDescent="0.3">
      <c r="B21" s="996"/>
      <c r="C21" s="997"/>
      <c r="D21" s="997"/>
      <c r="E21" s="998"/>
      <c r="F21" s="290"/>
      <c r="N21" s="472"/>
      <c r="O21" s="600" t="s">
        <v>229</v>
      </c>
      <c r="P21" s="537">
        <f>MIN(AD5:AD300)-INT(P20)</f>
        <v>0.40208333333430346</v>
      </c>
      <c r="R21" s="602">
        <f>MIN(P27:P300)</f>
        <v>0.40202546296296299</v>
      </c>
      <c r="S21" s="603" t="s">
        <v>213</v>
      </c>
      <c r="AD21" s="615">
        <f t="shared" si="13"/>
        <v>46129.40902777778</v>
      </c>
      <c r="AE21" s="73">
        <f t="shared" si="14"/>
        <v>20.806999999999999</v>
      </c>
      <c r="AF21" s="608">
        <f t="shared" si="15"/>
        <v>9</v>
      </c>
      <c r="AG21" s="609">
        <f t="shared" si="8"/>
        <v>20.806999999999999</v>
      </c>
      <c r="AH21" s="609" t="str">
        <f t="shared" si="9"/>
        <v>-</v>
      </c>
      <c r="AI21" s="609" t="str">
        <f t="shared" si="10"/>
        <v>-</v>
      </c>
      <c r="AJ21" s="609" t="str">
        <f t="shared" si="11"/>
        <v>-</v>
      </c>
      <c r="AK21" s="247"/>
      <c r="AM21" s="446">
        <v>46129.410416666666</v>
      </c>
      <c r="AN21" s="447">
        <v>1</v>
      </c>
      <c r="AO21" s="447">
        <v>1</v>
      </c>
      <c r="AP21" s="447" t="s">
        <v>446</v>
      </c>
      <c r="AQ21" s="447">
        <v>20.709125</v>
      </c>
      <c r="AR21" s="447">
        <v>133617</v>
      </c>
      <c r="AS21" s="447">
        <v>111867</v>
      </c>
      <c r="AT21" s="447">
        <v>20.785</v>
      </c>
      <c r="AV21" s="448">
        <v>46129.410416666666</v>
      </c>
      <c r="AW21" s="449">
        <v>1</v>
      </c>
      <c r="AX21" s="450">
        <v>1</v>
      </c>
      <c r="AY21" s="450" t="s">
        <v>446</v>
      </c>
      <c r="AZ21" s="451">
        <v>9</v>
      </c>
      <c r="BB21" s="74" t="str">
        <f t="shared" si="0"/>
        <v>--</v>
      </c>
      <c r="BC21" s="11">
        <f t="shared" si="1"/>
        <v>20.709125</v>
      </c>
      <c r="BD21" s="319">
        <v>24</v>
      </c>
      <c r="BE21" s="74">
        <v>4</v>
      </c>
      <c r="BF21" s="324">
        <f t="shared" si="2"/>
        <v>90.580185</v>
      </c>
      <c r="BH21" s="74" t="str">
        <f t="shared" si="3"/>
        <v>--</v>
      </c>
      <c r="BI21" s="313">
        <f t="shared" si="4"/>
        <v>9</v>
      </c>
      <c r="BJ21" s="319">
        <v>24</v>
      </c>
      <c r="BK21" s="74">
        <v>4</v>
      </c>
      <c r="BL21" s="313">
        <f t="shared" si="5"/>
        <v>91</v>
      </c>
      <c r="BQ21" s="305"/>
      <c r="BR21" s="11"/>
      <c r="BS21" s="11"/>
      <c r="BT21" s="11"/>
      <c r="BU21" s="313"/>
      <c r="CA21" s="314"/>
      <c r="CB21" s="311"/>
      <c r="CC21" s="312"/>
      <c r="CD21" s="11"/>
      <c r="CE21" s="11"/>
    </row>
    <row r="22" spans="2:83" ht="15.75" customHeight="1" thickBot="1" x14ac:dyDescent="0.3">
      <c r="B22" s="996"/>
      <c r="C22" s="997"/>
      <c r="D22" s="997"/>
      <c r="E22" s="998"/>
      <c r="F22" s="290"/>
      <c r="G22" s="518" t="s">
        <v>1</v>
      </c>
      <c r="I22" s="1017" t="s">
        <v>7</v>
      </c>
      <c r="J22" s="1018"/>
      <c r="K22" s="1019"/>
      <c r="N22" s="472"/>
      <c r="O22" s="601" t="s">
        <v>228</v>
      </c>
      <c r="P22" s="538">
        <f>MAX(AD5:AD300)-INT(P20)</f>
        <v>0.49375000000145519</v>
      </c>
      <c r="R22" s="602">
        <f>MAX(P27:P300)</f>
        <v>0.49508101851851855</v>
      </c>
      <c r="S22" s="604" t="s">
        <v>214</v>
      </c>
      <c r="AD22" s="615">
        <f t="shared" si="13"/>
        <v>46129.40902777778</v>
      </c>
      <c r="AE22" s="73">
        <f t="shared" si="14"/>
        <v>20.798999999999999</v>
      </c>
      <c r="AF22" s="608">
        <f t="shared" si="15"/>
        <v>9</v>
      </c>
      <c r="AG22" s="609">
        <f t="shared" si="8"/>
        <v>20.798999999999999</v>
      </c>
      <c r="AH22" s="609" t="str">
        <f t="shared" si="9"/>
        <v>-</v>
      </c>
      <c r="AI22" s="609" t="str">
        <f t="shared" si="10"/>
        <v>-</v>
      </c>
      <c r="AJ22" s="609" t="str">
        <f t="shared" si="11"/>
        <v>-</v>
      </c>
      <c r="AK22" s="247"/>
      <c r="AM22" s="446">
        <v>46129.410416666666</v>
      </c>
      <c r="AN22" s="447">
        <v>1</v>
      </c>
      <c r="AO22" s="447">
        <v>1</v>
      </c>
      <c r="AP22" s="447" t="s">
        <v>446</v>
      </c>
      <c r="AQ22" s="447">
        <v>28.866351999999999</v>
      </c>
      <c r="AR22" s="447">
        <v>133523</v>
      </c>
      <c r="AS22" s="447">
        <v>111926</v>
      </c>
      <c r="AT22" s="447">
        <v>20.779</v>
      </c>
      <c r="AV22" s="448">
        <v>46129.410416666666</v>
      </c>
      <c r="AW22" s="449">
        <v>1</v>
      </c>
      <c r="AX22" s="450">
        <v>1</v>
      </c>
      <c r="AY22" s="450" t="s">
        <v>446</v>
      </c>
      <c r="AZ22" s="451">
        <v>18</v>
      </c>
      <c r="BB22" s="74" t="str">
        <f t="shared" si="0"/>
        <v>--</v>
      </c>
      <c r="BC22" s="11">
        <f t="shared" si="1"/>
        <v>28.866351999999999</v>
      </c>
      <c r="BD22" s="319">
        <v>25</v>
      </c>
      <c r="BE22" s="74">
        <v>5</v>
      </c>
      <c r="BF22" s="324">
        <f t="shared" si="2"/>
        <v>90.777983000000006</v>
      </c>
      <c r="BH22" s="74" t="str">
        <f t="shared" si="3"/>
        <v>--</v>
      </c>
      <c r="BI22" s="313">
        <f t="shared" si="4"/>
        <v>18</v>
      </c>
      <c r="BJ22" s="319">
        <v>25</v>
      </c>
      <c r="BK22" s="74">
        <v>5</v>
      </c>
      <c r="BL22" s="313">
        <f t="shared" si="5"/>
        <v>91</v>
      </c>
      <c r="BQ22" s="305"/>
      <c r="BR22" s="11"/>
      <c r="BS22" s="11"/>
      <c r="BT22" s="11"/>
      <c r="BU22" s="313"/>
      <c r="CA22" s="314"/>
      <c r="CB22" s="311"/>
      <c r="CC22" s="312"/>
      <c r="CD22" s="11"/>
      <c r="CE22" s="11"/>
    </row>
    <row r="23" spans="2:83" ht="15.75" customHeight="1" thickBot="1" x14ac:dyDescent="0.3">
      <c r="B23" s="999"/>
      <c r="C23" s="1000"/>
      <c r="D23" s="1000"/>
      <c r="E23" s="1001"/>
      <c r="F23" s="290"/>
      <c r="G23" s="520">
        <f>LINEST(I6:I17,G6:G17,0,FALSE)</f>
        <v>1.0042284053121286</v>
      </c>
      <c r="I23" s="1034">
        <f>INTERCEPT(I6:I17,G6:G17)</f>
        <v>-0.12617248004229964</v>
      </c>
      <c r="J23" s="1035"/>
      <c r="K23" s="1036"/>
      <c r="N23" s="472"/>
      <c r="P23" s="483"/>
      <c r="R23" s="539">
        <f>IF(INT(P20)=O27, P20, O27)</f>
        <v>46129.402083333334</v>
      </c>
      <c r="S23" s="604" t="s">
        <v>243</v>
      </c>
      <c r="AD23" s="615">
        <f t="shared" si="13"/>
        <v>46129.409722222219</v>
      </c>
      <c r="AE23" s="73">
        <f t="shared" si="14"/>
        <v>20.789000000000001</v>
      </c>
      <c r="AF23" s="608">
        <f t="shared" si="15"/>
        <v>9</v>
      </c>
      <c r="AG23" s="609">
        <f t="shared" si="8"/>
        <v>20.789000000000001</v>
      </c>
      <c r="AH23" s="609" t="str">
        <f t="shared" si="9"/>
        <v>-</v>
      </c>
      <c r="AI23" s="609" t="str">
        <f t="shared" si="10"/>
        <v>-</v>
      </c>
      <c r="AJ23" s="609" t="str">
        <f t="shared" si="11"/>
        <v>-</v>
      </c>
      <c r="AK23" s="247"/>
      <c r="AM23" s="446">
        <v>46129.411111111112</v>
      </c>
      <c r="AN23" s="447">
        <v>1</v>
      </c>
      <c r="AO23" s="447">
        <v>1</v>
      </c>
      <c r="AP23" s="447" t="s">
        <v>446</v>
      </c>
      <c r="AQ23" s="447">
        <v>33.540419</v>
      </c>
      <c r="AR23" s="447">
        <v>133597</v>
      </c>
      <c r="AS23" s="447">
        <v>111828</v>
      </c>
      <c r="AT23" s="447">
        <v>20.777000000000001</v>
      </c>
      <c r="AV23" s="448">
        <v>46129.411111111112</v>
      </c>
      <c r="AW23" s="449">
        <v>1</v>
      </c>
      <c r="AX23" s="450">
        <v>1</v>
      </c>
      <c r="AY23" s="450" t="s">
        <v>446</v>
      </c>
      <c r="AZ23" s="451">
        <v>25</v>
      </c>
      <c r="BB23" s="74" t="str">
        <f t="shared" si="0"/>
        <v>--</v>
      </c>
      <c r="BC23" s="11">
        <f t="shared" si="1"/>
        <v>33.540419</v>
      </c>
      <c r="BD23" s="319">
        <v>26</v>
      </c>
      <c r="BE23" s="74">
        <v>6</v>
      </c>
      <c r="BF23" s="324">
        <f t="shared" si="2"/>
        <v>90.815009000000003</v>
      </c>
      <c r="BH23" s="74" t="str">
        <f t="shared" si="3"/>
        <v>--</v>
      </c>
      <c r="BI23" s="313">
        <f t="shared" si="4"/>
        <v>25</v>
      </c>
      <c r="BJ23" s="319">
        <v>26</v>
      </c>
      <c r="BK23" s="74">
        <v>6</v>
      </c>
      <c r="BL23" s="313">
        <f t="shared" si="5"/>
        <v>91</v>
      </c>
      <c r="BQ23" s="305"/>
      <c r="BR23" s="11"/>
      <c r="BS23" s="11"/>
      <c r="BT23" s="11"/>
      <c r="BU23" s="313"/>
      <c r="CA23" s="314"/>
      <c r="CB23" s="311"/>
      <c r="CC23" s="312"/>
      <c r="CD23" s="11"/>
      <c r="CE23" s="11"/>
    </row>
    <row r="24" spans="2:83" x14ac:dyDescent="0.25">
      <c r="N24" s="472"/>
      <c r="O24"/>
      <c r="P24" s="661"/>
      <c r="Q24"/>
      <c r="R24"/>
      <c r="S24"/>
      <c r="AD24" s="615">
        <f t="shared" si="13"/>
        <v>46129.410416666666</v>
      </c>
      <c r="AE24" s="73">
        <f t="shared" si="14"/>
        <v>20.785</v>
      </c>
      <c r="AF24" s="608">
        <f t="shared" si="15"/>
        <v>9</v>
      </c>
      <c r="AG24" s="609">
        <f t="shared" si="8"/>
        <v>20.785</v>
      </c>
      <c r="AH24" s="609" t="str">
        <f t="shared" si="9"/>
        <v>-</v>
      </c>
      <c r="AI24" s="609" t="str">
        <f t="shared" si="10"/>
        <v>-</v>
      </c>
      <c r="AJ24" s="609" t="str">
        <f t="shared" si="11"/>
        <v>-</v>
      </c>
      <c r="AK24" s="247"/>
      <c r="AM24" s="446">
        <v>46129.411111111112</v>
      </c>
      <c r="AN24" s="447">
        <v>1</v>
      </c>
      <c r="AO24" s="447">
        <v>1</v>
      </c>
      <c r="AP24" s="447" t="s">
        <v>446</v>
      </c>
      <c r="AQ24" s="447">
        <v>36.476342000000002</v>
      </c>
      <c r="AR24" s="447">
        <v>133480</v>
      </c>
      <c r="AS24" s="447">
        <v>111904</v>
      </c>
      <c r="AT24" s="447">
        <v>20.776</v>
      </c>
      <c r="AV24" s="448">
        <v>46129.411111111112</v>
      </c>
      <c r="AW24" s="449">
        <v>1</v>
      </c>
      <c r="AX24" s="450">
        <v>1</v>
      </c>
      <c r="AY24" s="450" t="s">
        <v>446</v>
      </c>
      <c r="AZ24" s="451">
        <v>32</v>
      </c>
      <c r="BB24" s="74" t="str">
        <f t="shared" si="0"/>
        <v>--</v>
      </c>
      <c r="BC24" s="11">
        <f t="shared" si="1"/>
        <v>36.476342000000002</v>
      </c>
      <c r="BD24" s="319">
        <v>27</v>
      </c>
      <c r="BE24" s="74">
        <v>7</v>
      </c>
      <c r="BF24" s="324">
        <f t="shared" si="2"/>
        <v>91.464910000000003</v>
      </c>
      <c r="BH24" s="74" t="str">
        <f t="shared" si="3"/>
        <v>--</v>
      </c>
      <c r="BI24" s="313">
        <f t="shared" si="4"/>
        <v>32</v>
      </c>
      <c r="BJ24" s="319">
        <v>27</v>
      </c>
      <c r="BK24" s="74">
        <v>7</v>
      </c>
      <c r="BL24" s="313">
        <f t="shared" si="5"/>
        <v>92</v>
      </c>
      <c r="BQ24" s="305"/>
      <c r="BR24" s="11"/>
      <c r="BS24" s="11"/>
      <c r="BT24" s="11"/>
      <c r="BU24" s="313"/>
      <c r="CA24" s="314"/>
      <c r="CB24" s="311"/>
      <c r="CC24" s="312"/>
      <c r="CD24" s="11"/>
      <c r="CE24" s="11"/>
    </row>
    <row r="25" spans="2:83" ht="15.75" customHeight="1" x14ac:dyDescent="0.25">
      <c r="B25" s="11" t="s">
        <v>150</v>
      </c>
      <c r="C25" s="247"/>
      <c r="D25" s="247"/>
      <c r="G25" s="637" t="s">
        <v>163</v>
      </c>
      <c r="H25" s="638"/>
      <c r="I25" s="638"/>
      <c r="J25" s="639"/>
      <c r="N25" s="472"/>
      <c r="O25" s="651" t="s">
        <v>15</v>
      </c>
      <c r="P25" s="652" t="s">
        <v>73</v>
      </c>
      <c r="Q25" s="651" t="s">
        <v>43</v>
      </c>
      <c r="R25" s="651" t="s">
        <v>14</v>
      </c>
      <c r="S25" s="651" t="s">
        <v>42</v>
      </c>
      <c r="T25" s="651" t="s">
        <v>10</v>
      </c>
      <c r="AD25" s="615">
        <f t="shared" si="13"/>
        <v>46129.410416666666</v>
      </c>
      <c r="AE25" s="73">
        <f t="shared" si="14"/>
        <v>20.779</v>
      </c>
      <c r="AF25" s="608">
        <f t="shared" si="15"/>
        <v>9</v>
      </c>
      <c r="AG25" s="609">
        <f t="shared" si="8"/>
        <v>20.779</v>
      </c>
      <c r="AH25" s="609" t="str">
        <f t="shared" si="9"/>
        <v>-</v>
      </c>
      <c r="AI25" s="609" t="str">
        <f t="shared" si="10"/>
        <v>-</v>
      </c>
      <c r="AJ25" s="609" t="str">
        <f t="shared" si="11"/>
        <v>-</v>
      </c>
      <c r="AK25" s="247"/>
      <c r="AM25" s="446">
        <v>46129.411805555559</v>
      </c>
      <c r="AN25" s="447">
        <v>1</v>
      </c>
      <c r="AO25" s="447">
        <v>1</v>
      </c>
      <c r="AP25" s="447" t="s">
        <v>446</v>
      </c>
      <c r="AQ25" s="447">
        <v>38.247644000000001</v>
      </c>
      <c r="AR25" s="447">
        <v>133570</v>
      </c>
      <c r="AS25" s="447">
        <v>111797</v>
      </c>
      <c r="AT25" s="447">
        <v>20.777000000000001</v>
      </c>
      <c r="AV25" s="448">
        <v>46129.411805555559</v>
      </c>
      <c r="AW25" s="449">
        <v>1</v>
      </c>
      <c r="AX25" s="450">
        <v>1</v>
      </c>
      <c r="AY25" s="450" t="s">
        <v>446</v>
      </c>
      <c r="AZ25" s="451">
        <v>36</v>
      </c>
      <c r="BB25" s="74" t="str">
        <f t="shared" si="0"/>
        <v>--</v>
      </c>
      <c r="BC25" s="11">
        <f t="shared" si="1"/>
        <v>38.247644000000001</v>
      </c>
      <c r="BD25" s="319">
        <v>28</v>
      </c>
      <c r="BE25" s="74">
        <v>8</v>
      </c>
      <c r="BF25" s="324">
        <f t="shared" si="2"/>
        <v>91.131943000000007</v>
      </c>
      <c r="BH25" s="74" t="str">
        <f t="shared" si="3"/>
        <v>--</v>
      </c>
      <c r="BI25" s="313">
        <f t="shared" si="4"/>
        <v>36</v>
      </c>
      <c r="BJ25" s="319">
        <v>28</v>
      </c>
      <c r="BK25" s="74">
        <v>8</v>
      </c>
      <c r="BL25" s="313">
        <f t="shared" si="5"/>
        <v>92</v>
      </c>
      <c r="BQ25" s="305"/>
      <c r="BR25" s="11"/>
      <c r="BS25" s="11"/>
      <c r="BT25" s="11"/>
      <c r="BU25" s="313"/>
      <c r="CA25" s="314"/>
      <c r="CB25" s="311"/>
      <c r="CC25" s="312"/>
      <c r="CD25" s="11"/>
      <c r="CE25" s="11"/>
    </row>
    <row r="26" spans="2:83" x14ac:dyDescent="0.25">
      <c r="C26" s="541" t="s">
        <v>145</v>
      </c>
      <c r="D26" s="247"/>
      <c r="G26" s="640" t="s">
        <v>154</v>
      </c>
      <c r="H26" s="641" t="s">
        <v>156</v>
      </c>
      <c r="I26" s="641" t="s">
        <v>158</v>
      </c>
      <c r="J26" s="641" t="s">
        <v>160</v>
      </c>
      <c r="N26" s="472"/>
      <c r="O26" s="653" t="s">
        <v>72</v>
      </c>
      <c r="P26" s="654" t="s">
        <v>72</v>
      </c>
      <c r="Q26" s="653" t="s">
        <v>71</v>
      </c>
      <c r="R26" s="655"/>
      <c r="S26" s="653" t="s">
        <v>71</v>
      </c>
      <c r="T26" s="653"/>
      <c r="U26" s="489"/>
      <c r="V26" s="606">
        <f>IFERROR(AVERAGE(V27:V300), "-")</f>
        <v>20.481818181818181</v>
      </c>
      <c r="W26" s="606">
        <f>IFERROR(AVERAGE(W27:W300), "-")</f>
        <v>20.357500000000002</v>
      </c>
      <c r="X26" s="606">
        <f>IFERROR(AVERAGE(X27:X300), "-")</f>
        <v>20.388679245283022</v>
      </c>
      <c r="Y26" s="607" t="str">
        <f>IFERROR(AVERAGE(Y27:Y300), "-")</f>
        <v>-</v>
      </c>
      <c r="Z26" s="464" t="s">
        <v>74</v>
      </c>
      <c r="AD26" s="615">
        <f t="shared" si="13"/>
        <v>46129.411111111112</v>
      </c>
      <c r="AE26" s="73">
        <f t="shared" si="14"/>
        <v>20.777000000000001</v>
      </c>
      <c r="AF26" s="608">
        <f t="shared" si="15"/>
        <v>9</v>
      </c>
      <c r="AG26" s="609">
        <f t="shared" si="8"/>
        <v>20.777000000000001</v>
      </c>
      <c r="AH26" s="609" t="str">
        <f t="shared" si="9"/>
        <v>-</v>
      </c>
      <c r="AI26" s="609" t="str">
        <f t="shared" si="10"/>
        <v>-</v>
      </c>
      <c r="AJ26" s="609" t="str">
        <f t="shared" si="11"/>
        <v>-</v>
      </c>
      <c r="AK26" s="247"/>
      <c r="AM26" s="446">
        <v>46129.411805555559</v>
      </c>
      <c r="AN26" s="447">
        <v>1</v>
      </c>
      <c r="AO26" s="447">
        <v>1</v>
      </c>
      <c r="AP26" s="447" t="s">
        <v>446</v>
      </c>
      <c r="AQ26" s="447">
        <v>39.981296999999998</v>
      </c>
      <c r="AR26" s="447">
        <v>133451</v>
      </c>
      <c r="AS26" s="447">
        <v>111888</v>
      </c>
      <c r="AT26" s="447">
        <v>20.777999999999999</v>
      </c>
      <c r="AV26" s="448">
        <v>46129.411805555559</v>
      </c>
      <c r="AW26" s="449">
        <v>1</v>
      </c>
      <c r="AX26" s="450">
        <v>1</v>
      </c>
      <c r="AY26" s="450" t="s">
        <v>446</v>
      </c>
      <c r="AZ26" s="451">
        <v>38</v>
      </c>
      <c r="BB26" s="74" t="str">
        <f t="shared" si="0"/>
        <v>--</v>
      </c>
      <c r="BC26" s="11">
        <f t="shared" si="1"/>
        <v>39.981296999999998</v>
      </c>
      <c r="BD26" s="319">
        <v>31</v>
      </c>
      <c r="BE26" s="74">
        <v>1</v>
      </c>
      <c r="BF26" s="324">
        <f t="shared" si="2"/>
        <v>132.60078200000001</v>
      </c>
      <c r="BH26" s="74" t="str">
        <f t="shared" si="3"/>
        <v>--</v>
      </c>
      <c r="BI26" s="313">
        <f t="shared" si="4"/>
        <v>38</v>
      </c>
      <c r="BJ26" s="319">
        <v>31</v>
      </c>
      <c r="BK26" s="74">
        <v>1</v>
      </c>
      <c r="BL26" s="313">
        <f t="shared" si="5"/>
        <v>134</v>
      </c>
      <c r="BQ26" s="305"/>
      <c r="BR26" s="11"/>
      <c r="BS26" s="11"/>
      <c r="BT26" s="11"/>
      <c r="BU26" s="313"/>
      <c r="CA26" s="314"/>
      <c r="CB26" s="311"/>
      <c r="CC26" s="312"/>
      <c r="CD26" s="11"/>
      <c r="CE26" s="11"/>
    </row>
    <row r="27" spans="2:83" x14ac:dyDescent="0.25">
      <c r="B27" s="657" t="s">
        <v>147</v>
      </c>
      <c r="C27" s="542">
        <f>I16</f>
        <v>446.625</v>
      </c>
      <c r="G27" s="642" t="s">
        <v>155</v>
      </c>
      <c r="H27" s="643" t="s">
        <v>157</v>
      </c>
      <c r="I27" s="643" t="s">
        <v>159</v>
      </c>
      <c r="J27" s="643" t="s">
        <v>161</v>
      </c>
      <c r="N27" s="472"/>
      <c r="O27" s="89">
        <v>46129</v>
      </c>
      <c r="P27" s="130">
        <v>0.40202546296296299</v>
      </c>
      <c r="Q27" s="87">
        <v>32.4</v>
      </c>
      <c r="R27" s="78" t="s">
        <v>14</v>
      </c>
      <c r="S27" s="87">
        <v>20.65</v>
      </c>
      <c r="T27" s="78" t="s">
        <v>45</v>
      </c>
      <c r="U27" s="608">
        <f>IF(ISNUMBER(S27), HOUR(P27), "-")</f>
        <v>9</v>
      </c>
      <c r="V27" s="609">
        <f t="shared" ref="V27" si="16">IF(U27=$Q$13, S27, "-")</f>
        <v>20.65</v>
      </c>
      <c r="W27" s="609" t="str">
        <f t="shared" ref="W27" si="17">IF(U27=$R$13, S27, "-")</f>
        <v>-</v>
      </c>
      <c r="X27" s="609" t="str">
        <f t="shared" ref="X27" si="18">IF(U27=$S$13, S27, "-")</f>
        <v>-</v>
      </c>
      <c r="Y27" s="609" t="str">
        <f t="shared" ref="Y27" si="19">IF(U27=$T$13, S27, "-")</f>
        <v>-</v>
      </c>
      <c r="Z27" s="465" t="s">
        <v>128</v>
      </c>
      <c r="AD27" s="615">
        <f t="shared" si="13"/>
        <v>46129.411111111112</v>
      </c>
      <c r="AE27" s="73">
        <f t="shared" si="14"/>
        <v>20.776</v>
      </c>
      <c r="AF27" s="608">
        <f t="shared" si="15"/>
        <v>9</v>
      </c>
      <c r="AG27" s="609">
        <f t="shared" si="8"/>
        <v>20.776</v>
      </c>
      <c r="AH27" s="609" t="str">
        <f t="shared" si="9"/>
        <v>-</v>
      </c>
      <c r="AI27" s="609" t="str">
        <f t="shared" si="10"/>
        <v>-</v>
      </c>
      <c r="AJ27" s="609" t="str">
        <f t="shared" si="11"/>
        <v>-</v>
      </c>
      <c r="AK27" s="247"/>
      <c r="AM27" s="446">
        <v>46129.412499999999</v>
      </c>
      <c r="AN27" s="447">
        <v>1</v>
      </c>
      <c r="AO27" s="447">
        <v>1</v>
      </c>
      <c r="AP27" s="447" t="s">
        <v>446</v>
      </c>
      <c r="AQ27" s="447">
        <v>40.660614000000002</v>
      </c>
      <c r="AR27" s="447">
        <v>133532</v>
      </c>
      <c r="AS27" s="447">
        <v>111762</v>
      </c>
      <c r="AT27" s="447">
        <v>20.779</v>
      </c>
      <c r="AV27" s="448">
        <v>46129.412499999999</v>
      </c>
      <c r="AW27" s="449">
        <v>1</v>
      </c>
      <c r="AX27" s="450">
        <v>1</v>
      </c>
      <c r="AY27" s="450" t="s">
        <v>446</v>
      </c>
      <c r="AZ27" s="451">
        <v>39</v>
      </c>
      <c r="BB27" s="74" t="str">
        <f t="shared" si="0"/>
        <v>--</v>
      </c>
      <c r="BC27" s="11">
        <f t="shared" si="1"/>
        <v>40.660614000000002</v>
      </c>
      <c r="BD27" s="319">
        <v>32</v>
      </c>
      <c r="BE27" s="74">
        <v>2</v>
      </c>
      <c r="BF27" s="324">
        <f t="shared" si="2"/>
        <v>133.021075</v>
      </c>
      <c r="BH27" s="74" t="str">
        <f t="shared" si="3"/>
        <v>--</v>
      </c>
      <c r="BI27" s="313">
        <f t="shared" si="4"/>
        <v>39</v>
      </c>
      <c r="BJ27" s="319">
        <v>32</v>
      </c>
      <c r="BK27" s="74">
        <v>2</v>
      </c>
      <c r="BL27" s="313">
        <f t="shared" si="5"/>
        <v>133</v>
      </c>
      <c r="BQ27" s="305"/>
      <c r="BR27" s="11"/>
      <c r="BS27" s="11"/>
      <c r="BT27" s="11"/>
      <c r="BU27" s="313"/>
      <c r="CA27" s="314"/>
      <c r="CB27" s="311"/>
      <c r="CC27" s="312"/>
      <c r="CD27" s="11"/>
      <c r="CE27" s="11"/>
    </row>
    <row r="28" spans="2:83" ht="15" customHeight="1" x14ac:dyDescent="0.25">
      <c r="B28" s="657" t="s">
        <v>148</v>
      </c>
      <c r="C28" s="126">
        <f>Fotometro!F24</f>
        <v>427.5</v>
      </c>
      <c r="G28" s="73">
        <f>Fotometro!H25</f>
        <v>45</v>
      </c>
      <c r="H28" s="78">
        <f>G28-15</f>
        <v>30</v>
      </c>
      <c r="I28" s="78">
        <v>49.9</v>
      </c>
      <c r="J28" s="644">
        <f t="shared" ref="J28:J37" si="20">I7</f>
        <v>44</v>
      </c>
      <c r="N28" s="472"/>
      <c r="O28" s="89">
        <v>46129</v>
      </c>
      <c r="P28" s="130">
        <v>0.40271990740740743</v>
      </c>
      <c r="Q28" s="87">
        <v>31.9</v>
      </c>
      <c r="R28" s="78" t="s">
        <v>14</v>
      </c>
      <c r="S28" s="87">
        <v>20.6</v>
      </c>
      <c r="T28" s="78" t="s">
        <v>45</v>
      </c>
      <c r="U28" s="608">
        <f t="shared" ref="U28:U91" si="21">IF(ISNUMBER(S28), HOUR(P28), "-")</f>
        <v>9</v>
      </c>
      <c r="V28" s="609">
        <f t="shared" ref="V28:V59" si="22">IF(U28=$Q$13, S28, "-")</f>
        <v>20.6</v>
      </c>
      <c r="W28" s="609" t="str">
        <f t="shared" ref="W28:W59" si="23">IF(U28=$R$13, S28, "-")</f>
        <v>-</v>
      </c>
      <c r="X28" s="609" t="str">
        <f t="shared" ref="X28:X59" si="24">IF(U28=$S$13, S28, "-")</f>
        <v>-</v>
      </c>
      <c r="Y28" s="609" t="str">
        <f t="shared" ref="Y28:Y59" si="25">IF(U28=$T$13, S28, "-")</f>
        <v>-</v>
      </c>
      <c r="AD28" s="615">
        <f t="shared" si="13"/>
        <v>46129.411805555559</v>
      </c>
      <c r="AE28" s="73">
        <f t="shared" si="14"/>
        <v>20.777000000000001</v>
      </c>
      <c r="AF28" s="608">
        <f t="shared" si="15"/>
        <v>9</v>
      </c>
      <c r="AG28" s="609">
        <f t="shared" si="8"/>
        <v>20.777000000000001</v>
      </c>
      <c r="AH28" s="609" t="str">
        <f t="shared" si="9"/>
        <v>-</v>
      </c>
      <c r="AI28" s="609" t="str">
        <f t="shared" si="10"/>
        <v>-</v>
      </c>
      <c r="AJ28" s="609" t="str">
        <f t="shared" si="11"/>
        <v>-</v>
      </c>
      <c r="AK28" s="247"/>
      <c r="AM28" s="446">
        <v>46129.412499999999</v>
      </c>
      <c r="AN28" s="447">
        <v>1</v>
      </c>
      <c r="AO28" s="447">
        <v>1</v>
      </c>
      <c r="AP28" s="447" t="s">
        <v>446</v>
      </c>
      <c r="AQ28" s="447">
        <v>41.474353999999998</v>
      </c>
      <c r="AR28" s="447">
        <v>133401</v>
      </c>
      <c r="AS28" s="447">
        <v>111850</v>
      </c>
      <c r="AT28" s="447">
        <v>20.783999999999999</v>
      </c>
      <c r="AV28" s="448">
        <v>46129.412499999999</v>
      </c>
      <c r="AW28" s="449">
        <v>1</v>
      </c>
      <c r="AX28" s="450">
        <v>1</v>
      </c>
      <c r="AY28" s="450" t="s">
        <v>446</v>
      </c>
      <c r="AZ28" s="451">
        <v>40</v>
      </c>
      <c r="BB28" s="74" t="str">
        <f t="shared" si="0"/>
        <v>--</v>
      </c>
      <c r="BC28" s="11">
        <f t="shared" si="1"/>
        <v>41.474353999999998</v>
      </c>
      <c r="BD28" s="319">
        <v>33</v>
      </c>
      <c r="BE28" s="74">
        <v>3</v>
      </c>
      <c r="BF28" s="324">
        <f t="shared" si="2"/>
        <v>132.77103299999999</v>
      </c>
      <c r="BH28" s="74" t="str">
        <f t="shared" si="3"/>
        <v>--</v>
      </c>
      <c r="BI28" s="313">
        <f t="shared" si="4"/>
        <v>40</v>
      </c>
      <c r="BJ28" s="319">
        <v>33</v>
      </c>
      <c r="BK28" s="74">
        <v>3</v>
      </c>
      <c r="BL28" s="313">
        <f t="shared" si="5"/>
        <v>133</v>
      </c>
      <c r="BQ28" s="305"/>
      <c r="BR28" s="11"/>
      <c r="BS28" s="11"/>
      <c r="BT28" s="11"/>
      <c r="BU28" s="313"/>
      <c r="CA28" s="314"/>
      <c r="CB28" s="311"/>
      <c r="CC28" s="312"/>
      <c r="CD28" s="11"/>
      <c r="CE28" s="11"/>
    </row>
    <row r="29" spans="2:83" x14ac:dyDescent="0.25">
      <c r="B29" s="657" t="s">
        <v>149</v>
      </c>
      <c r="C29" s="126">
        <f>Fotometro!F25</f>
        <v>472.5</v>
      </c>
      <c r="G29" s="73">
        <f>Fotometro!H26</f>
        <v>90</v>
      </c>
      <c r="H29" s="78">
        <f t="shared" ref="H29:H37" si="26">G29-15</f>
        <v>75</v>
      </c>
      <c r="I29" s="78">
        <f t="shared" ref="I29:I37" si="27">G29+15</f>
        <v>105</v>
      </c>
      <c r="J29" s="644">
        <f t="shared" si="20"/>
        <v>91.25</v>
      </c>
      <c r="O29" s="89">
        <v>46129</v>
      </c>
      <c r="P29" s="130">
        <v>0.40341435185185187</v>
      </c>
      <c r="Q29" s="87">
        <v>31.6</v>
      </c>
      <c r="R29" s="78" t="s">
        <v>14</v>
      </c>
      <c r="S29" s="87">
        <v>20.55</v>
      </c>
      <c r="T29" s="78" t="s">
        <v>45</v>
      </c>
      <c r="U29" s="608">
        <f t="shared" si="21"/>
        <v>9</v>
      </c>
      <c r="V29" s="609">
        <f t="shared" si="22"/>
        <v>20.55</v>
      </c>
      <c r="W29" s="609" t="str">
        <f t="shared" si="23"/>
        <v>-</v>
      </c>
      <c r="X29" s="609" t="str">
        <f t="shared" si="24"/>
        <v>-</v>
      </c>
      <c r="Y29" s="609" t="str">
        <f t="shared" si="25"/>
        <v>-</v>
      </c>
      <c r="AD29" s="615">
        <f t="shared" si="13"/>
        <v>46129.411805555559</v>
      </c>
      <c r="AE29" s="73">
        <f t="shared" si="14"/>
        <v>20.777999999999999</v>
      </c>
      <c r="AF29" s="608">
        <f t="shared" si="15"/>
        <v>9</v>
      </c>
      <c r="AG29" s="609">
        <f t="shared" si="8"/>
        <v>20.777999999999999</v>
      </c>
      <c r="AH29" s="609" t="str">
        <f t="shared" si="9"/>
        <v>-</v>
      </c>
      <c r="AI29" s="609" t="str">
        <f t="shared" si="10"/>
        <v>-</v>
      </c>
      <c r="AJ29" s="609" t="str">
        <f t="shared" si="11"/>
        <v>-</v>
      </c>
      <c r="AK29" s="247"/>
      <c r="AM29" s="446">
        <v>46129.413194444445</v>
      </c>
      <c r="AN29" s="447">
        <v>1</v>
      </c>
      <c r="AO29" s="447">
        <v>1</v>
      </c>
      <c r="AP29" s="447" t="s">
        <v>446</v>
      </c>
      <c r="AQ29" s="447">
        <v>41.842827999999997</v>
      </c>
      <c r="AR29" s="447">
        <v>133497</v>
      </c>
      <c r="AS29" s="447">
        <v>111731</v>
      </c>
      <c r="AT29" s="447">
        <v>20.789000000000001</v>
      </c>
      <c r="AV29" s="448">
        <v>46129.413194444445</v>
      </c>
      <c r="AW29" s="449">
        <v>1</v>
      </c>
      <c r="AX29" s="450">
        <v>1</v>
      </c>
      <c r="AY29" s="450" t="s">
        <v>446</v>
      </c>
      <c r="AZ29" s="451">
        <v>41</v>
      </c>
      <c r="BB29" s="74" t="str">
        <f t="shared" si="0"/>
        <v>--</v>
      </c>
      <c r="BC29" s="11">
        <f t="shared" si="1"/>
        <v>41.842827999999997</v>
      </c>
      <c r="BD29" s="319">
        <v>34</v>
      </c>
      <c r="BE29" s="74">
        <v>4</v>
      </c>
      <c r="BF29" s="324">
        <f t="shared" si="2"/>
        <v>132.806749</v>
      </c>
      <c r="BH29" s="74" t="str">
        <f t="shared" si="3"/>
        <v>--</v>
      </c>
      <c r="BI29" s="313">
        <f t="shared" si="4"/>
        <v>41</v>
      </c>
      <c r="BJ29" s="319">
        <v>34</v>
      </c>
      <c r="BK29" s="74">
        <v>4</v>
      </c>
      <c r="BL29" s="313">
        <f t="shared" si="5"/>
        <v>133</v>
      </c>
      <c r="BQ29" s="305"/>
      <c r="BR29" s="11"/>
      <c r="BS29" s="11"/>
      <c r="BT29" s="11"/>
      <c r="BU29" s="313"/>
      <c r="CA29" s="314"/>
      <c r="CB29" s="311"/>
      <c r="CC29" s="312"/>
      <c r="CD29" s="11"/>
      <c r="CE29" s="11"/>
    </row>
    <row r="30" spans="2:83" x14ac:dyDescent="0.25">
      <c r="C30" s="645" t="s">
        <v>146</v>
      </c>
      <c r="G30" s="73">
        <f>Fotometro!H27</f>
        <v>135</v>
      </c>
      <c r="H30" s="78">
        <f t="shared" si="26"/>
        <v>120</v>
      </c>
      <c r="I30" s="78">
        <f t="shared" si="27"/>
        <v>150</v>
      </c>
      <c r="J30" s="644">
        <f t="shared" si="20"/>
        <v>133.125</v>
      </c>
      <c r="O30" s="89">
        <v>46129</v>
      </c>
      <c r="P30" s="130">
        <v>0.40410879629629631</v>
      </c>
      <c r="Q30" s="87">
        <v>31.1</v>
      </c>
      <c r="R30" s="78" t="s">
        <v>14</v>
      </c>
      <c r="S30" s="87">
        <v>20.55</v>
      </c>
      <c r="T30" s="78" t="s">
        <v>45</v>
      </c>
      <c r="U30" s="608">
        <f t="shared" si="21"/>
        <v>9</v>
      </c>
      <c r="V30" s="609">
        <f t="shared" si="22"/>
        <v>20.55</v>
      </c>
      <c r="W30" s="609" t="str">
        <f t="shared" si="23"/>
        <v>-</v>
      </c>
      <c r="X30" s="609" t="str">
        <f t="shared" si="24"/>
        <v>-</v>
      </c>
      <c r="Y30" s="609" t="str">
        <f t="shared" si="25"/>
        <v>-</v>
      </c>
      <c r="AD30" s="615">
        <f t="shared" si="13"/>
        <v>46129.412499999999</v>
      </c>
      <c r="AE30" s="73">
        <f t="shared" si="14"/>
        <v>20.779</v>
      </c>
      <c r="AF30" s="608">
        <f t="shared" si="15"/>
        <v>9</v>
      </c>
      <c r="AG30" s="609">
        <f t="shared" si="8"/>
        <v>20.779</v>
      </c>
      <c r="AH30" s="609" t="str">
        <f t="shared" si="9"/>
        <v>-</v>
      </c>
      <c r="AI30" s="609" t="str">
        <f t="shared" si="10"/>
        <v>-</v>
      </c>
      <c r="AJ30" s="609" t="str">
        <f t="shared" si="11"/>
        <v>-</v>
      </c>
      <c r="AK30" s="247"/>
      <c r="AM30" s="446">
        <v>46129.413194444445</v>
      </c>
      <c r="AN30" s="447">
        <v>1</v>
      </c>
      <c r="AO30" s="447">
        <v>1</v>
      </c>
      <c r="AP30" s="447" t="s">
        <v>446</v>
      </c>
      <c r="AQ30" s="447">
        <v>42.381920999999998</v>
      </c>
      <c r="AR30" s="447">
        <v>133380</v>
      </c>
      <c r="AS30" s="447">
        <v>111835</v>
      </c>
      <c r="AT30" s="447">
        <v>20.795000000000002</v>
      </c>
      <c r="AV30" s="448">
        <v>46129.413194444445</v>
      </c>
      <c r="AW30" s="449">
        <v>1</v>
      </c>
      <c r="AX30" s="450">
        <v>1</v>
      </c>
      <c r="AY30" s="450" t="s">
        <v>446</v>
      </c>
      <c r="AZ30" s="451">
        <v>42</v>
      </c>
      <c r="BB30" s="74" t="str">
        <f t="shared" si="0"/>
        <v>--</v>
      </c>
      <c r="BC30" s="11">
        <f t="shared" si="1"/>
        <v>42.381920999999998</v>
      </c>
      <c r="BD30" s="319">
        <v>35</v>
      </c>
      <c r="BE30" s="74">
        <v>5</v>
      </c>
      <c r="BF30" s="324">
        <f t="shared" si="2"/>
        <v>132.532647</v>
      </c>
      <c r="BH30" s="74" t="str">
        <f t="shared" si="3"/>
        <v>--</v>
      </c>
      <c r="BI30" s="313">
        <f t="shared" si="4"/>
        <v>42</v>
      </c>
      <c r="BJ30" s="319">
        <v>35</v>
      </c>
      <c r="BK30" s="74">
        <v>5</v>
      </c>
      <c r="BL30" s="313">
        <f t="shared" si="5"/>
        <v>133</v>
      </c>
      <c r="BQ30" s="305"/>
      <c r="BR30" s="11"/>
      <c r="BS30" s="11"/>
      <c r="BT30" s="11"/>
      <c r="BU30" s="313"/>
      <c r="CA30" s="314"/>
      <c r="CB30" s="311"/>
      <c r="CC30" s="312"/>
      <c r="CD30" s="11"/>
      <c r="CE30" s="11"/>
    </row>
    <row r="31" spans="2:83" x14ac:dyDescent="0.25">
      <c r="G31" s="73">
        <f>Fotometro!H28</f>
        <v>180</v>
      </c>
      <c r="H31" s="78">
        <f t="shared" si="26"/>
        <v>165</v>
      </c>
      <c r="I31" s="78">
        <f t="shared" si="27"/>
        <v>195</v>
      </c>
      <c r="J31" s="644">
        <f t="shared" si="20"/>
        <v>176.375</v>
      </c>
      <c r="O31" s="89">
        <v>46129</v>
      </c>
      <c r="P31" s="130">
        <v>0.40480324074074076</v>
      </c>
      <c r="Q31" s="87">
        <v>30.6</v>
      </c>
      <c r="R31" s="78" t="s">
        <v>14</v>
      </c>
      <c r="S31" s="87">
        <v>20.5</v>
      </c>
      <c r="T31" s="78" t="s">
        <v>45</v>
      </c>
      <c r="U31" s="608">
        <f t="shared" si="21"/>
        <v>9</v>
      </c>
      <c r="V31" s="609">
        <f t="shared" si="22"/>
        <v>20.5</v>
      </c>
      <c r="W31" s="609" t="str">
        <f t="shared" si="23"/>
        <v>-</v>
      </c>
      <c r="X31" s="609" t="str">
        <f t="shared" si="24"/>
        <v>-</v>
      </c>
      <c r="Y31" s="609" t="str">
        <f t="shared" si="25"/>
        <v>-</v>
      </c>
      <c r="AA31" s="490"/>
      <c r="AB31" s="490"/>
      <c r="AD31" s="615">
        <f t="shared" si="13"/>
        <v>46129.412499999999</v>
      </c>
      <c r="AE31" s="73">
        <f t="shared" si="14"/>
        <v>20.783999999999999</v>
      </c>
      <c r="AF31" s="608">
        <f t="shared" si="15"/>
        <v>9</v>
      </c>
      <c r="AG31" s="609">
        <f t="shared" si="8"/>
        <v>20.783999999999999</v>
      </c>
      <c r="AH31" s="609" t="str">
        <f t="shared" si="9"/>
        <v>-</v>
      </c>
      <c r="AI31" s="609" t="str">
        <f t="shared" si="10"/>
        <v>-</v>
      </c>
      <c r="AJ31" s="609" t="str">
        <f t="shared" si="11"/>
        <v>-</v>
      </c>
      <c r="AK31" s="247"/>
      <c r="AM31" s="446">
        <v>46129.413888888892</v>
      </c>
      <c r="AN31" s="447">
        <v>1</v>
      </c>
      <c r="AO31" s="447">
        <v>1</v>
      </c>
      <c r="AP31" s="447" t="s">
        <v>446</v>
      </c>
      <c r="AQ31" s="447">
        <v>42.708737999999997</v>
      </c>
      <c r="AR31" s="447">
        <v>133500</v>
      </c>
      <c r="AS31" s="447">
        <v>111732</v>
      </c>
      <c r="AT31" s="447">
        <v>20.798999999999999</v>
      </c>
      <c r="AV31" s="448">
        <v>46129.413888888892</v>
      </c>
      <c r="AW31" s="449">
        <v>1</v>
      </c>
      <c r="AX31" s="450">
        <v>1</v>
      </c>
      <c r="AY31" s="450" t="s">
        <v>446</v>
      </c>
      <c r="AZ31" s="451">
        <v>42</v>
      </c>
      <c r="BB31" s="74" t="str">
        <f t="shared" si="0"/>
        <v>--</v>
      </c>
      <c r="BC31" s="11">
        <f t="shared" si="1"/>
        <v>42.708737999999997</v>
      </c>
      <c r="BD31" s="319">
        <v>36</v>
      </c>
      <c r="BE31" s="74">
        <v>6</v>
      </c>
      <c r="BF31" s="324">
        <f t="shared" si="2"/>
        <v>132.87954199999999</v>
      </c>
      <c r="BH31" s="74" t="str">
        <f t="shared" si="3"/>
        <v>--</v>
      </c>
      <c r="BI31" s="313">
        <f t="shared" si="4"/>
        <v>42</v>
      </c>
      <c r="BJ31" s="319">
        <v>36</v>
      </c>
      <c r="BK31" s="74">
        <v>6</v>
      </c>
      <c r="BL31" s="313">
        <f t="shared" si="5"/>
        <v>133</v>
      </c>
      <c r="BQ31" s="305"/>
      <c r="BR31" s="11"/>
      <c r="BS31" s="11"/>
      <c r="BT31" s="11"/>
      <c r="BU31" s="313"/>
      <c r="CA31" s="314"/>
      <c r="CB31" s="311"/>
      <c r="CC31" s="312"/>
      <c r="CD31" s="11"/>
      <c r="CE31" s="11"/>
    </row>
    <row r="32" spans="2:83" x14ac:dyDescent="0.25">
      <c r="G32" s="73">
        <f>Fotometro!H29</f>
        <v>225</v>
      </c>
      <c r="H32" s="78">
        <f t="shared" si="26"/>
        <v>210</v>
      </c>
      <c r="I32" s="78">
        <f t="shared" si="27"/>
        <v>240</v>
      </c>
      <c r="J32" s="644">
        <f t="shared" si="20"/>
        <v>220</v>
      </c>
      <c r="O32" s="89">
        <v>46129</v>
      </c>
      <c r="P32" s="130">
        <v>0.4054976851851852</v>
      </c>
      <c r="Q32" s="87">
        <v>30.3</v>
      </c>
      <c r="R32" s="78" t="s">
        <v>14</v>
      </c>
      <c r="S32" s="87">
        <v>20.45</v>
      </c>
      <c r="T32" s="78" t="s">
        <v>45</v>
      </c>
      <c r="U32" s="608">
        <f t="shared" si="21"/>
        <v>9</v>
      </c>
      <c r="V32" s="609">
        <f t="shared" si="22"/>
        <v>20.45</v>
      </c>
      <c r="W32" s="609" t="str">
        <f t="shared" si="23"/>
        <v>-</v>
      </c>
      <c r="X32" s="609" t="str">
        <f t="shared" si="24"/>
        <v>-</v>
      </c>
      <c r="Y32" s="609" t="str">
        <f t="shared" si="25"/>
        <v>-</v>
      </c>
      <c r="AD32" s="615">
        <f t="shared" si="13"/>
        <v>46129.413194444445</v>
      </c>
      <c r="AE32" s="73">
        <f t="shared" si="14"/>
        <v>20.789000000000001</v>
      </c>
      <c r="AF32" s="608">
        <f t="shared" si="15"/>
        <v>9</v>
      </c>
      <c r="AG32" s="609">
        <f t="shared" si="8"/>
        <v>20.789000000000001</v>
      </c>
      <c r="AH32" s="609" t="str">
        <f t="shared" si="9"/>
        <v>-</v>
      </c>
      <c r="AI32" s="609" t="str">
        <f t="shared" si="10"/>
        <v>-</v>
      </c>
      <c r="AJ32" s="609" t="str">
        <f t="shared" si="11"/>
        <v>-</v>
      </c>
      <c r="AK32" s="247"/>
      <c r="AM32" s="446">
        <v>46129.413888888892</v>
      </c>
      <c r="AN32" s="447">
        <v>1</v>
      </c>
      <c r="AO32" s="447">
        <v>1</v>
      </c>
      <c r="AP32" s="447" t="s">
        <v>446</v>
      </c>
      <c r="AQ32" s="447">
        <v>43.193689999999997</v>
      </c>
      <c r="AR32" s="447">
        <v>133376</v>
      </c>
      <c r="AS32" s="447">
        <v>111834</v>
      </c>
      <c r="AT32" s="447">
        <v>20.802</v>
      </c>
      <c r="AV32" s="448">
        <v>46129.413888888892</v>
      </c>
      <c r="AW32" s="449">
        <v>1</v>
      </c>
      <c r="AX32" s="450">
        <v>1</v>
      </c>
      <c r="AY32" s="450" t="s">
        <v>446</v>
      </c>
      <c r="AZ32" s="451">
        <v>43</v>
      </c>
      <c r="BB32" s="74" t="str">
        <f t="shared" si="0"/>
        <v>--</v>
      </c>
      <c r="BC32" s="11">
        <f t="shared" si="1"/>
        <v>43.193689999999997</v>
      </c>
      <c r="BD32" s="319">
        <v>37</v>
      </c>
      <c r="BE32" s="74">
        <v>7</v>
      </c>
      <c r="BF32" s="324">
        <f t="shared" si="2"/>
        <v>132.891876</v>
      </c>
      <c r="BH32" s="74" t="str">
        <f t="shared" si="3"/>
        <v>--</v>
      </c>
      <c r="BI32" s="313">
        <f t="shared" si="4"/>
        <v>43</v>
      </c>
      <c r="BJ32" s="319">
        <v>37</v>
      </c>
      <c r="BK32" s="74">
        <v>7</v>
      </c>
      <c r="BL32" s="313">
        <f t="shared" si="5"/>
        <v>133</v>
      </c>
      <c r="BQ32" s="305"/>
      <c r="BR32" s="11"/>
      <c r="BS32" s="11"/>
      <c r="BT32" s="11"/>
      <c r="BU32" s="313"/>
      <c r="CA32" s="314"/>
      <c r="CB32" s="311"/>
      <c r="CC32" s="312"/>
      <c r="CD32" s="11"/>
      <c r="CE32" s="11"/>
    </row>
    <row r="33" spans="2:83" x14ac:dyDescent="0.25">
      <c r="G33" s="73">
        <f>Fotometro!H30</f>
        <v>270</v>
      </c>
      <c r="H33" s="78">
        <f t="shared" si="26"/>
        <v>255</v>
      </c>
      <c r="I33" s="78">
        <f t="shared" si="27"/>
        <v>285</v>
      </c>
      <c r="J33" s="644">
        <f t="shared" si="20"/>
        <v>265.875</v>
      </c>
      <c r="O33" s="89">
        <v>46129</v>
      </c>
      <c r="P33" s="130">
        <v>0.40619212962962964</v>
      </c>
      <c r="Q33" s="87">
        <v>30.3</v>
      </c>
      <c r="R33" s="78" t="s">
        <v>14</v>
      </c>
      <c r="S33" s="87">
        <v>20.399999999999999</v>
      </c>
      <c r="T33" s="78" t="s">
        <v>45</v>
      </c>
      <c r="U33" s="608">
        <f t="shared" si="21"/>
        <v>9</v>
      </c>
      <c r="V33" s="609">
        <f t="shared" si="22"/>
        <v>20.399999999999999</v>
      </c>
      <c r="W33" s="609" t="str">
        <f t="shared" si="23"/>
        <v>-</v>
      </c>
      <c r="X33" s="609" t="str">
        <f t="shared" si="24"/>
        <v>-</v>
      </c>
      <c r="Y33" s="609" t="str">
        <f t="shared" si="25"/>
        <v>-</v>
      </c>
      <c r="AD33" s="615">
        <f t="shared" si="13"/>
        <v>46129.413194444445</v>
      </c>
      <c r="AE33" s="73">
        <f t="shared" si="14"/>
        <v>20.795000000000002</v>
      </c>
      <c r="AF33" s="608">
        <f t="shared" si="15"/>
        <v>9</v>
      </c>
      <c r="AG33" s="609">
        <f t="shared" si="8"/>
        <v>20.795000000000002</v>
      </c>
      <c r="AH33" s="609" t="str">
        <f t="shared" si="9"/>
        <v>-</v>
      </c>
      <c r="AI33" s="609" t="str">
        <f t="shared" si="10"/>
        <v>-</v>
      </c>
      <c r="AJ33" s="609" t="str">
        <f t="shared" si="11"/>
        <v>-</v>
      </c>
      <c r="AK33" s="247"/>
      <c r="AM33" s="446">
        <v>46129.414583333331</v>
      </c>
      <c r="AN33" s="447">
        <v>1</v>
      </c>
      <c r="AO33" s="447">
        <v>1</v>
      </c>
      <c r="AP33" s="447" t="s">
        <v>446</v>
      </c>
      <c r="AQ33" s="447">
        <v>43.208064999999998</v>
      </c>
      <c r="AR33" s="447">
        <v>133506</v>
      </c>
      <c r="AS33" s="447">
        <v>111737</v>
      </c>
      <c r="AT33" s="447">
        <v>20.805</v>
      </c>
      <c r="AV33" s="448">
        <v>46129.414583333331</v>
      </c>
      <c r="AW33" s="449">
        <v>1</v>
      </c>
      <c r="AX33" s="450">
        <v>1</v>
      </c>
      <c r="AY33" s="450" t="s">
        <v>446</v>
      </c>
      <c r="AZ33" s="451">
        <v>43</v>
      </c>
      <c r="BB33" s="74" t="str">
        <f t="shared" si="0"/>
        <v>--</v>
      </c>
      <c r="BC33" s="11">
        <f t="shared" si="1"/>
        <v>43.208064999999998</v>
      </c>
      <c r="BD33" s="319">
        <v>38</v>
      </c>
      <c r="BE33" s="74">
        <v>8</v>
      </c>
      <c r="BF33" s="324">
        <f t="shared" si="2"/>
        <v>132.92226199999999</v>
      </c>
      <c r="BH33" s="74" t="str">
        <f t="shared" si="3"/>
        <v>--</v>
      </c>
      <c r="BI33" s="313">
        <f t="shared" si="4"/>
        <v>43</v>
      </c>
      <c r="BJ33" s="319">
        <v>38</v>
      </c>
      <c r="BK33" s="74">
        <v>8</v>
      </c>
      <c r="BL33" s="313">
        <f t="shared" si="5"/>
        <v>133</v>
      </c>
      <c r="BQ33" s="305"/>
      <c r="BR33" s="11"/>
      <c r="BS33" s="11"/>
      <c r="BT33" s="11"/>
      <c r="BU33" s="313"/>
      <c r="CA33" s="314"/>
      <c r="CB33" s="311"/>
      <c r="CC33" s="312"/>
      <c r="CD33" s="11"/>
      <c r="CE33" s="11"/>
    </row>
    <row r="34" spans="2:83" x14ac:dyDescent="0.25">
      <c r="G34" s="73">
        <f>Fotometro!H31</f>
        <v>315</v>
      </c>
      <c r="H34" s="78">
        <f t="shared" si="26"/>
        <v>300</v>
      </c>
      <c r="I34" s="78">
        <f t="shared" si="27"/>
        <v>330</v>
      </c>
      <c r="J34" s="644">
        <f t="shared" si="20"/>
        <v>312.625</v>
      </c>
      <c r="N34" s="472"/>
      <c r="O34" s="89">
        <v>46129</v>
      </c>
      <c r="P34" s="130">
        <v>0.40688657407407408</v>
      </c>
      <c r="Q34" s="87">
        <v>30</v>
      </c>
      <c r="R34" s="78" t="s">
        <v>14</v>
      </c>
      <c r="S34" s="87">
        <v>20.399999999999999</v>
      </c>
      <c r="T34" s="78" t="s">
        <v>45</v>
      </c>
      <c r="U34" s="608">
        <f t="shared" si="21"/>
        <v>9</v>
      </c>
      <c r="V34" s="609">
        <f t="shared" si="22"/>
        <v>20.399999999999999</v>
      </c>
      <c r="W34" s="609" t="str">
        <f t="shared" si="23"/>
        <v>-</v>
      </c>
      <c r="X34" s="609" t="str">
        <f t="shared" si="24"/>
        <v>-</v>
      </c>
      <c r="Y34" s="609" t="str">
        <f t="shared" si="25"/>
        <v>-</v>
      </c>
      <c r="AD34" s="615">
        <f t="shared" si="13"/>
        <v>46129.413888888892</v>
      </c>
      <c r="AE34" s="73">
        <f t="shared" si="14"/>
        <v>20.798999999999999</v>
      </c>
      <c r="AF34" s="608">
        <f t="shared" si="15"/>
        <v>9</v>
      </c>
      <c r="AG34" s="609">
        <f t="shared" si="8"/>
        <v>20.798999999999999</v>
      </c>
      <c r="AH34" s="609" t="str">
        <f t="shared" si="9"/>
        <v>-</v>
      </c>
      <c r="AI34" s="609" t="str">
        <f t="shared" si="10"/>
        <v>-</v>
      </c>
      <c r="AJ34" s="609" t="str">
        <f t="shared" si="11"/>
        <v>-</v>
      </c>
      <c r="AK34" s="247"/>
      <c r="AM34" s="446">
        <v>46129.415277777778</v>
      </c>
      <c r="AN34" s="447">
        <v>1</v>
      </c>
      <c r="AO34" s="447">
        <v>1</v>
      </c>
      <c r="AP34" s="447">
        <v>0</v>
      </c>
      <c r="AQ34" s="447">
        <v>43.299790000000002</v>
      </c>
      <c r="AR34" s="447">
        <v>133512</v>
      </c>
      <c r="AS34" s="447">
        <v>111741</v>
      </c>
      <c r="AT34" s="447">
        <v>20.806000000000001</v>
      </c>
      <c r="AV34" s="448">
        <v>46129.415277777778</v>
      </c>
      <c r="AW34" s="449">
        <v>1</v>
      </c>
      <c r="AX34" s="450">
        <v>1</v>
      </c>
      <c r="AY34" s="450">
        <v>0</v>
      </c>
      <c r="AZ34" s="451">
        <v>44</v>
      </c>
      <c r="BB34" s="74">
        <f t="shared" si="0"/>
        <v>10</v>
      </c>
      <c r="BC34" s="11">
        <f t="shared" si="1"/>
        <v>43.299790000000002</v>
      </c>
      <c r="BD34" s="319">
        <v>41</v>
      </c>
      <c r="BE34" s="74">
        <v>1</v>
      </c>
      <c r="BF34" s="324">
        <f t="shared" si="2"/>
        <v>176.13005699999999</v>
      </c>
      <c r="BH34" s="74">
        <f t="shared" si="3"/>
        <v>10</v>
      </c>
      <c r="BI34" s="313">
        <f t="shared" si="4"/>
        <v>44</v>
      </c>
      <c r="BJ34" s="319">
        <v>41</v>
      </c>
      <c r="BK34" s="74">
        <v>1</v>
      </c>
      <c r="BL34" s="313">
        <f t="shared" si="5"/>
        <v>177</v>
      </c>
      <c r="BQ34" s="305"/>
      <c r="BR34" s="11"/>
      <c r="BS34" s="11"/>
      <c r="BT34" s="11"/>
      <c r="BU34" s="313"/>
      <c r="CA34" s="314"/>
      <c r="CB34" s="311"/>
      <c r="CC34" s="312"/>
      <c r="CD34" s="11"/>
      <c r="CE34" s="11"/>
    </row>
    <row r="35" spans="2:83" x14ac:dyDescent="0.25">
      <c r="G35" s="73">
        <f>Fotometro!H32</f>
        <v>360</v>
      </c>
      <c r="H35" s="78">
        <f t="shared" si="26"/>
        <v>345</v>
      </c>
      <c r="I35" s="78">
        <f t="shared" si="27"/>
        <v>375</v>
      </c>
      <c r="J35" s="644">
        <f t="shared" si="20"/>
        <v>357.25</v>
      </c>
      <c r="N35" s="472"/>
      <c r="O35" s="89">
        <v>46129</v>
      </c>
      <c r="P35" s="130">
        <v>0.40758101851851852</v>
      </c>
      <c r="Q35" s="87">
        <v>29.8</v>
      </c>
      <c r="R35" s="78" t="s">
        <v>14</v>
      </c>
      <c r="S35" s="87">
        <v>20.350000000000001</v>
      </c>
      <c r="T35" s="78" t="s">
        <v>45</v>
      </c>
      <c r="U35" s="608">
        <f t="shared" si="21"/>
        <v>9</v>
      </c>
      <c r="V35" s="609">
        <f t="shared" si="22"/>
        <v>20.350000000000001</v>
      </c>
      <c r="W35" s="609" t="str">
        <f t="shared" si="23"/>
        <v>-</v>
      </c>
      <c r="X35" s="609" t="str">
        <f t="shared" si="24"/>
        <v>-</v>
      </c>
      <c r="Y35" s="609" t="str">
        <f t="shared" si="25"/>
        <v>-</v>
      </c>
      <c r="AD35" s="615">
        <f t="shared" si="13"/>
        <v>46129.413888888892</v>
      </c>
      <c r="AE35" s="73">
        <f t="shared" si="14"/>
        <v>20.802</v>
      </c>
      <c r="AF35" s="608">
        <f t="shared" si="15"/>
        <v>9</v>
      </c>
      <c r="AG35" s="609">
        <f t="shared" si="8"/>
        <v>20.802</v>
      </c>
      <c r="AH35" s="609" t="str">
        <f t="shared" si="9"/>
        <v>-</v>
      </c>
      <c r="AI35" s="609" t="str">
        <f t="shared" si="10"/>
        <v>-</v>
      </c>
      <c r="AJ35" s="609" t="str">
        <f t="shared" si="11"/>
        <v>-</v>
      </c>
      <c r="AK35" s="247"/>
      <c r="AM35" s="446">
        <v>46129.415972222225</v>
      </c>
      <c r="AN35" s="447">
        <v>1</v>
      </c>
      <c r="AO35" s="447">
        <v>1</v>
      </c>
      <c r="AP35" s="447">
        <v>1</v>
      </c>
      <c r="AQ35" s="447">
        <v>43.540533000000003</v>
      </c>
      <c r="AR35" s="447">
        <v>133386</v>
      </c>
      <c r="AS35" s="447">
        <v>111843</v>
      </c>
      <c r="AT35" s="447">
        <v>20.806000000000001</v>
      </c>
      <c r="AV35" s="448">
        <v>46129.415972222225</v>
      </c>
      <c r="AW35" s="449">
        <v>1</v>
      </c>
      <c r="AX35" s="450">
        <v>1</v>
      </c>
      <c r="AY35" s="450">
        <v>1</v>
      </c>
      <c r="AZ35" s="451">
        <v>44</v>
      </c>
      <c r="BB35" s="74">
        <f t="shared" si="0"/>
        <v>11</v>
      </c>
      <c r="BC35" s="11">
        <f t="shared" si="1"/>
        <v>43.540533000000003</v>
      </c>
      <c r="BD35" s="319">
        <v>42</v>
      </c>
      <c r="BE35" s="74">
        <v>2</v>
      </c>
      <c r="BF35" s="324">
        <f t="shared" si="2"/>
        <v>175.996364</v>
      </c>
      <c r="BH35" s="74">
        <f t="shared" si="3"/>
        <v>11</v>
      </c>
      <c r="BI35" s="313">
        <f t="shared" si="4"/>
        <v>44</v>
      </c>
      <c r="BJ35" s="319">
        <v>42</v>
      </c>
      <c r="BK35" s="74">
        <v>2</v>
      </c>
      <c r="BL35" s="313">
        <f t="shared" si="5"/>
        <v>177</v>
      </c>
      <c r="BQ35" s="305"/>
      <c r="BR35" s="11"/>
      <c r="BS35" s="11"/>
      <c r="BT35" s="11"/>
      <c r="BU35" s="313"/>
      <c r="CA35" s="314"/>
      <c r="CB35" s="311"/>
      <c r="CC35" s="312"/>
      <c r="CD35" s="11"/>
      <c r="CE35" s="11"/>
    </row>
    <row r="36" spans="2:83" x14ac:dyDescent="0.25">
      <c r="G36" s="73">
        <f>Fotometro!H33</f>
        <v>405</v>
      </c>
      <c r="H36" s="78">
        <f t="shared" si="26"/>
        <v>390</v>
      </c>
      <c r="I36" s="78">
        <f t="shared" si="27"/>
        <v>420</v>
      </c>
      <c r="J36" s="644">
        <f t="shared" si="20"/>
        <v>401.25</v>
      </c>
      <c r="N36" s="472"/>
      <c r="O36" s="89">
        <v>46129</v>
      </c>
      <c r="P36" s="130">
        <v>0.40827546296296297</v>
      </c>
      <c r="Q36" s="87">
        <v>29.8</v>
      </c>
      <c r="R36" s="78" t="s">
        <v>14</v>
      </c>
      <c r="S36" s="87">
        <v>20.3</v>
      </c>
      <c r="T36" s="78" t="s">
        <v>45</v>
      </c>
      <c r="U36" s="608">
        <f t="shared" si="21"/>
        <v>9</v>
      </c>
      <c r="V36" s="609">
        <f t="shared" si="22"/>
        <v>20.3</v>
      </c>
      <c r="W36" s="609" t="str">
        <f t="shared" si="23"/>
        <v>-</v>
      </c>
      <c r="X36" s="609" t="str">
        <f t="shared" si="24"/>
        <v>-</v>
      </c>
      <c r="Y36" s="609" t="str">
        <f t="shared" si="25"/>
        <v>-</v>
      </c>
      <c r="AD36" s="615">
        <f t="shared" si="13"/>
        <v>46129.414583333331</v>
      </c>
      <c r="AE36" s="73">
        <f t="shared" si="14"/>
        <v>20.805</v>
      </c>
      <c r="AF36" s="608">
        <f t="shared" si="15"/>
        <v>9</v>
      </c>
      <c r="AG36" s="609">
        <f t="shared" si="8"/>
        <v>20.805</v>
      </c>
      <c r="AH36" s="609" t="str">
        <f t="shared" si="9"/>
        <v>-</v>
      </c>
      <c r="AI36" s="609" t="str">
        <f t="shared" si="10"/>
        <v>-</v>
      </c>
      <c r="AJ36" s="609" t="str">
        <f t="shared" si="11"/>
        <v>-</v>
      </c>
      <c r="AK36" s="247"/>
      <c r="AM36" s="446">
        <v>46129.415972222225</v>
      </c>
      <c r="AN36" s="447">
        <v>1</v>
      </c>
      <c r="AO36" s="447">
        <v>1</v>
      </c>
      <c r="AP36" s="447">
        <v>2</v>
      </c>
      <c r="AQ36" s="447">
        <v>43.507075</v>
      </c>
      <c r="AR36" s="447">
        <v>133501</v>
      </c>
      <c r="AS36" s="447">
        <v>111732</v>
      </c>
      <c r="AT36" s="447">
        <v>20.806999999999999</v>
      </c>
      <c r="AV36" s="448">
        <v>46129.415972222225</v>
      </c>
      <c r="AW36" s="449">
        <v>1</v>
      </c>
      <c r="AX36" s="450">
        <v>1</v>
      </c>
      <c r="AY36" s="450">
        <v>2</v>
      </c>
      <c r="AZ36" s="451">
        <v>44</v>
      </c>
      <c r="BB36" s="74">
        <f t="shared" si="0"/>
        <v>12</v>
      </c>
      <c r="BC36" s="11">
        <f t="shared" si="1"/>
        <v>43.507075</v>
      </c>
      <c r="BD36" s="319">
        <v>43</v>
      </c>
      <c r="BE36" s="74">
        <v>3</v>
      </c>
      <c r="BF36" s="324">
        <f t="shared" si="2"/>
        <v>175.58312699999999</v>
      </c>
      <c r="BH36" s="74">
        <f t="shared" si="3"/>
        <v>12</v>
      </c>
      <c r="BI36" s="313">
        <f t="shared" si="4"/>
        <v>44</v>
      </c>
      <c r="BJ36" s="319">
        <v>43</v>
      </c>
      <c r="BK36" s="74">
        <v>3</v>
      </c>
      <c r="BL36" s="313">
        <f t="shared" si="5"/>
        <v>177</v>
      </c>
      <c r="BQ36" s="305"/>
      <c r="BR36" s="11"/>
      <c r="BS36" s="11"/>
      <c r="BT36" s="11"/>
      <c r="BU36" s="313"/>
      <c r="CA36" s="314"/>
      <c r="CB36" s="311"/>
      <c r="CC36" s="312"/>
      <c r="CD36" s="11"/>
      <c r="CE36" s="11"/>
    </row>
    <row r="37" spans="2:83" x14ac:dyDescent="0.25">
      <c r="D37" s="477" t="s">
        <v>242</v>
      </c>
      <c r="E37" s="478">
        <f>C43+E38</f>
        <v>46129.494444444448</v>
      </c>
      <c r="G37" s="73">
        <f>Fotometro!H34</f>
        <v>455</v>
      </c>
      <c r="H37" s="78">
        <f t="shared" si="26"/>
        <v>440</v>
      </c>
      <c r="I37" s="78">
        <f t="shared" si="27"/>
        <v>470</v>
      </c>
      <c r="J37" s="644">
        <f t="shared" si="20"/>
        <v>446.625</v>
      </c>
      <c r="N37" s="472"/>
      <c r="O37" s="89">
        <v>46129</v>
      </c>
      <c r="P37" s="130">
        <v>0.40896990740740741</v>
      </c>
      <c r="Q37" s="87">
        <v>29.8</v>
      </c>
      <c r="R37" s="78" t="s">
        <v>14</v>
      </c>
      <c r="S37" s="87">
        <v>20.3</v>
      </c>
      <c r="T37" s="78" t="s">
        <v>45</v>
      </c>
      <c r="U37" s="608">
        <f t="shared" si="21"/>
        <v>9</v>
      </c>
      <c r="V37" s="609">
        <f t="shared" si="22"/>
        <v>20.3</v>
      </c>
      <c r="W37" s="609" t="str">
        <f t="shared" si="23"/>
        <v>-</v>
      </c>
      <c r="X37" s="609" t="str">
        <f t="shared" si="24"/>
        <v>-</v>
      </c>
      <c r="Y37" s="609" t="str">
        <f t="shared" si="25"/>
        <v>-</v>
      </c>
      <c r="AD37" s="615">
        <f t="shared" si="13"/>
        <v>46129.415277777778</v>
      </c>
      <c r="AE37" s="73">
        <f t="shared" si="14"/>
        <v>20.806000000000001</v>
      </c>
      <c r="AF37" s="608">
        <f t="shared" si="15"/>
        <v>9</v>
      </c>
      <c r="AG37" s="609">
        <f t="shared" si="8"/>
        <v>20.806000000000001</v>
      </c>
      <c r="AH37" s="609" t="str">
        <f t="shared" si="9"/>
        <v>-</v>
      </c>
      <c r="AI37" s="609" t="str">
        <f t="shared" si="10"/>
        <v>-</v>
      </c>
      <c r="AJ37" s="609" t="str">
        <f t="shared" si="11"/>
        <v>-</v>
      </c>
      <c r="AK37" s="247"/>
      <c r="AM37" s="446">
        <v>46129.416666666664</v>
      </c>
      <c r="AN37" s="447">
        <v>1</v>
      </c>
      <c r="AO37" s="447">
        <v>1</v>
      </c>
      <c r="AP37" s="447">
        <v>3</v>
      </c>
      <c r="AQ37" s="447">
        <v>43.559092999999997</v>
      </c>
      <c r="AR37" s="447">
        <v>133394</v>
      </c>
      <c r="AS37" s="447">
        <v>111850</v>
      </c>
      <c r="AT37" s="447">
        <v>20.808</v>
      </c>
      <c r="AV37" s="448">
        <v>46129.416666666664</v>
      </c>
      <c r="AW37" s="449">
        <v>1</v>
      </c>
      <c r="AX37" s="450">
        <v>1</v>
      </c>
      <c r="AY37" s="450">
        <v>3</v>
      </c>
      <c r="AZ37" s="451">
        <v>44</v>
      </c>
      <c r="BB37" s="74">
        <f t="shared" si="0"/>
        <v>13</v>
      </c>
      <c r="BC37" s="11">
        <f t="shared" si="1"/>
        <v>43.559092999999997</v>
      </c>
      <c r="BD37" s="319">
        <v>44</v>
      </c>
      <c r="BE37" s="74">
        <v>4</v>
      </c>
      <c r="BF37" s="324">
        <f t="shared" si="2"/>
        <v>175.41134299999999</v>
      </c>
      <c r="BH37" s="74">
        <f t="shared" si="3"/>
        <v>13</v>
      </c>
      <c r="BI37" s="313">
        <f t="shared" si="4"/>
        <v>44</v>
      </c>
      <c r="BJ37" s="319">
        <v>44</v>
      </c>
      <c r="BK37" s="74">
        <v>4</v>
      </c>
      <c r="BL37" s="313">
        <f t="shared" si="5"/>
        <v>176</v>
      </c>
      <c r="BQ37" s="305"/>
      <c r="BR37" s="11"/>
      <c r="BS37" s="11"/>
      <c r="BT37" s="11"/>
      <c r="BU37" s="313"/>
      <c r="CA37" s="314"/>
      <c r="CB37" s="311"/>
      <c r="CC37" s="312"/>
      <c r="CD37" s="11"/>
      <c r="CE37" s="11"/>
    </row>
    <row r="38" spans="2:83" x14ac:dyDescent="0.25">
      <c r="D38" s="477" t="s">
        <v>238</v>
      </c>
      <c r="E38" s="478">
        <v>6.9444444444444447E-4</v>
      </c>
      <c r="G38" t="s">
        <v>162</v>
      </c>
      <c r="H38" s="290"/>
      <c r="I38" s="290"/>
      <c r="N38" s="472"/>
      <c r="O38" s="89">
        <v>46129</v>
      </c>
      <c r="P38" s="130">
        <v>0.40966435185185185</v>
      </c>
      <c r="Q38" s="87">
        <v>29.8</v>
      </c>
      <c r="R38" s="78" t="s">
        <v>14</v>
      </c>
      <c r="S38" s="87">
        <v>20.25</v>
      </c>
      <c r="T38" s="78" t="s">
        <v>45</v>
      </c>
      <c r="U38" s="608">
        <f t="shared" si="21"/>
        <v>9</v>
      </c>
      <c r="V38" s="609">
        <f t="shared" si="22"/>
        <v>20.25</v>
      </c>
      <c r="W38" s="609" t="str">
        <f t="shared" si="23"/>
        <v>-</v>
      </c>
      <c r="X38" s="609" t="str">
        <f t="shared" si="24"/>
        <v>-</v>
      </c>
      <c r="Y38" s="609" t="str">
        <f t="shared" si="25"/>
        <v>-</v>
      </c>
      <c r="AD38" s="615">
        <f t="shared" si="13"/>
        <v>46129.415972222225</v>
      </c>
      <c r="AE38" s="73">
        <f t="shared" si="14"/>
        <v>20.806000000000001</v>
      </c>
      <c r="AF38" s="608">
        <f t="shared" si="15"/>
        <v>9</v>
      </c>
      <c r="AG38" s="609">
        <f t="shared" si="8"/>
        <v>20.806000000000001</v>
      </c>
      <c r="AH38" s="609" t="str">
        <f t="shared" si="9"/>
        <v>-</v>
      </c>
      <c r="AI38" s="609" t="str">
        <f t="shared" si="10"/>
        <v>-</v>
      </c>
      <c r="AJ38" s="609" t="str">
        <f t="shared" si="11"/>
        <v>-</v>
      </c>
      <c r="AK38" s="247"/>
      <c r="AM38" s="446">
        <v>46129.416666666664</v>
      </c>
      <c r="AN38" s="447">
        <v>1</v>
      </c>
      <c r="AO38" s="447">
        <v>1</v>
      </c>
      <c r="AP38" s="447">
        <v>4</v>
      </c>
      <c r="AQ38" s="447">
        <v>44.004866</v>
      </c>
      <c r="AR38" s="447">
        <v>133525</v>
      </c>
      <c r="AS38" s="447">
        <v>111750</v>
      </c>
      <c r="AT38" s="447">
        <v>20.806999999999999</v>
      </c>
      <c r="AV38" s="448">
        <v>46129.416666666664</v>
      </c>
      <c r="AW38" s="449">
        <v>1</v>
      </c>
      <c r="AX38" s="450">
        <v>1</v>
      </c>
      <c r="AY38" s="450">
        <v>4</v>
      </c>
      <c r="AZ38" s="451">
        <v>44</v>
      </c>
      <c r="BB38" s="74">
        <f t="shared" si="0"/>
        <v>14</v>
      </c>
      <c r="BC38" s="11">
        <f t="shared" si="1"/>
        <v>44.004866</v>
      </c>
      <c r="BD38" s="319">
        <v>45</v>
      </c>
      <c r="BE38" s="74">
        <v>5</v>
      </c>
      <c r="BF38" s="324">
        <f t="shared" si="2"/>
        <v>175.49841599999999</v>
      </c>
      <c r="BH38" s="74">
        <f t="shared" si="3"/>
        <v>14</v>
      </c>
      <c r="BI38" s="313">
        <f t="shared" si="4"/>
        <v>44</v>
      </c>
      <c r="BJ38" s="319">
        <v>45</v>
      </c>
      <c r="BK38" s="74">
        <v>5</v>
      </c>
      <c r="BL38" s="313">
        <f t="shared" si="5"/>
        <v>176</v>
      </c>
      <c r="BQ38" s="305"/>
      <c r="BR38" s="11"/>
      <c r="BS38" s="11"/>
      <c r="BT38" s="11"/>
      <c r="BU38" s="313"/>
      <c r="CA38" s="314"/>
      <c r="CB38" s="311"/>
      <c r="CC38" s="312"/>
      <c r="CD38" s="11"/>
      <c r="CE38" s="11"/>
    </row>
    <row r="39" spans="2:83" x14ac:dyDescent="0.25">
      <c r="D39" s="477" t="s">
        <v>239</v>
      </c>
      <c r="E39" s="478">
        <f>C42-E40</f>
        <v>46129.393750000003</v>
      </c>
      <c r="N39" s="472"/>
      <c r="O39" s="89">
        <v>46129</v>
      </c>
      <c r="P39" s="130">
        <v>0.41035879629629629</v>
      </c>
      <c r="Q39" s="87">
        <v>30.1</v>
      </c>
      <c r="R39" s="78" t="s">
        <v>14</v>
      </c>
      <c r="S39" s="87">
        <v>20.350000000000001</v>
      </c>
      <c r="T39" s="78" t="s">
        <v>45</v>
      </c>
      <c r="U39" s="608">
        <f t="shared" si="21"/>
        <v>9</v>
      </c>
      <c r="V39" s="609">
        <f t="shared" si="22"/>
        <v>20.350000000000001</v>
      </c>
      <c r="W39" s="609" t="str">
        <f t="shared" si="23"/>
        <v>-</v>
      </c>
      <c r="X39" s="609" t="str">
        <f t="shared" si="24"/>
        <v>-</v>
      </c>
      <c r="Y39" s="609" t="str">
        <f t="shared" si="25"/>
        <v>-</v>
      </c>
      <c r="AD39" s="615">
        <f t="shared" si="13"/>
        <v>46129.415972222225</v>
      </c>
      <c r="AE39" s="73">
        <f t="shared" si="14"/>
        <v>20.806999999999999</v>
      </c>
      <c r="AF39" s="608">
        <f t="shared" si="15"/>
        <v>9</v>
      </c>
      <c r="AG39" s="609">
        <f t="shared" si="8"/>
        <v>20.806999999999999</v>
      </c>
      <c r="AH39" s="609" t="str">
        <f t="shared" si="9"/>
        <v>-</v>
      </c>
      <c r="AI39" s="609" t="str">
        <f t="shared" si="10"/>
        <v>-</v>
      </c>
      <c r="AJ39" s="609" t="str">
        <f t="shared" si="11"/>
        <v>-</v>
      </c>
      <c r="AK39" s="247"/>
      <c r="AM39" s="446">
        <v>46129.417361111111</v>
      </c>
      <c r="AN39" s="447">
        <v>1</v>
      </c>
      <c r="AO39" s="447">
        <v>1</v>
      </c>
      <c r="AP39" s="447">
        <v>5</v>
      </c>
      <c r="AQ39" s="447">
        <v>43.726227000000002</v>
      </c>
      <c r="AR39" s="447">
        <v>133417</v>
      </c>
      <c r="AS39" s="447">
        <v>111868</v>
      </c>
      <c r="AT39" s="447">
        <v>20.806999999999999</v>
      </c>
      <c r="AV39" s="448">
        <v>46129.417361111111</v>
      </c>
      <c r="AW39" s="449">
        <v>1</v>
      </c>
      <c r="AX39" s="450">
        <v>1</v>
      </c>
      <c r="AY39" s="450">
        <v>5</v>
      </c>
      <c r="AZ39" s="451">
        <v>44</v>
      </c>
      <c r="BB39" s="74">
        <f t="shared" si="0"/>
        <v>15</v>
      </c>
      <c r="BC39" s="11">
        <f t="shared" si="1"/>
        <v>43.726227000000002</v>
      </c>
      <c r="BD39" s="319">
        <v>46</v>
      </c>
      <c r="BE39" s="74">
        <v>6</v>
      </c>
      <c r="BF39" s="324">
        <f t="shared" si="2"/>
        <v>175.781068</v>
      </c>
      <c r="BH39" s="74">
        <f t="shared" si="3"/>
        <v>15</v>
      </c>
      <c r="BI39" s="313">
        <f t="shared" si="4"/>
        <v>44</v>
      </c>
      <c r="BJ39" s="319">
        <v>46</v>
      </c>
      <c r="BK39" s="74">
        <v>6</v>
      </c>
      <c r="BL39" s="313">
        <f t="shared" si="5"/>
        <v>176</v>
      </c>
      <c r="BQ39" s="305"/>
      <c r="BR39" s="11"/>
      <c r="BS39" s="11"/>
      <c r="BT39" s="11"/>
      <c r="BU39" s="313"/>
      <c r="CA39" s="314"/>
      <c r="CB39" s="311"/>
      <c r="CC39" s="312"/>
      <c r="CD39" s="11"/>
      <c r="CE39" s="11"/>
    </row>
    <row r="40" spans="2:83" ht="15.75" thickBot="1" x14ac:dyDescent="0.3">
      <c r="D40" s="477" t="s">
        <v>240</v>
      </c>
      <c r="E40" s="478">
        <v>8.3333333333333332E-3</v>
      </c>
      <c r="N40" s="472"/>
      <c r="O40" s="89">
        <v>46129</v>
      </c>
      <c r="P40" s="130">
        <v>0.41105324074074073</v>
      </c>
      <c r="Q40" s="87">
        <v>30.5</v>
      </c>
      <c r="R40" s="78" t="s">
        <v>14</v>
      </c>
      <c r="S40" s="87">
        <v>20.45</v>
      </c>
      <c r="T40" s="78" t="s">
        <v>45</v>
      </c>
      <c r="U40" s="608">
        <f t="shared" si="21"/>
        <v>9</v>
      </c>
      <c r="V40" s="609">
        <f t="shared" si="22"/>
        <v>20.45</v>
      </c>
      <c r="W40" s="609" t="str">
        <f t="shared" si="23"/>
        <v>-</v>
      </c>
      <c r="X40" s="609" t="str">
        <f t="shared" si="24"/>
        <v>-</v>
      </c>
      <c r="Y40" s="609" t="str">
        <f t="shared" si="25"/>
        <v>-</v>
      </c>
      <c r="AD40" s="615">
        <f t="shared" si="13"/>
        <v>46129.416666666664</v>
      </c>
      <c r="AE40" s="73">
        <f t="shared" si="14"/>
        <v>20.808</v>
      </c>
      <c r="AF40" s="608">
        <f t="shared" si="15"/>
        <v>10</v>
      </c>
      <c r="AG40" s="609" t="str">
        <f t="shared" si="8"/>
        <v>-</v>
      </c>
      <c r="AH40" s="609">
        <f t="shared" si="9"/>
        <v>20.808</v>
      </c>
      <c r="AI40" s="609" t="str">
        <f t="shared" si="10"/>
        <v>-</v>
      </c>
      <c r="AJ40" s="609" t="str">
        <f t="shared" si="11"/>
        <v>-</v>
      </c>
      <c r="AK40" s="247"/>
      <c r="AM40" s="446">
        <v>46129.417361111111</v>
      </c>
      <c r="AN40" s="447">
        <v>1</v>
      </c>
      <c r="AO40" s="447">
        <v>1</v>
      </c>
      <c r="AP40" s="447">
        <v>6</v>
      </c>
      <c r="AQ40" s="447">
        <v>43.996116000000001</v>
      </c>
      <c r="AR40" s="447">
        <v>133548</v>
      </c>
      <c r="AS40" s="447">
        <v>111768</v>
      </c>
      <c r="AT40" s="447">
        <v>20.805</v>
      </c>
      <c r="AV40" s="448">
        <v>46129.417361111111</v>
      </c>
      <c r="AW40" s="449">
        <v>1</v>
      </c>
      <c r="AX40" s="450">
        <v>1</v>
      </c>
      <c r="AY40" s="450">
        <v>6</v>
      </c>
      <c r="AZ40" s="451">
        <v>44</v>
      </c>
      <c r="BB40" s="74">
        <f t="shared" si="0"/>
        <v>16</v>
      </c>
      <c r="BC40" s="11">
        <f t="shared" si="1"/>
        <v>43.996116000000001</v>
      </c>
      <c r="BD40" s="319">
        <v>47</v>
      </c>
      <c r="BE40" s="74">
        <v>7</v>
      </c>
      <c r="BF40" s="324">
        <f t="shared" si="2"/>
        <v>175.23739599999999</v>
      </c>
      <c r="BH40" s="74">
        <f t="shared" si="3"/>
        <v>16</v>
      </c>
      <c r="BI40" s="313">
        <f t="shared" si="4"/>
        <v>44</v>
      </c>
      <c r="BJ40" s="319">
        <v>47</v>
      </c>
      <c r="BK40" s="74">
        <v>7</v>
      </c>
      <c r="BL40" s="313">
        <f t="shared" si="5"/>
        <v>176</v>
      </c>
      <c r="BQ40" s="305"/>
      <c r="BR40" s="11"/>
      <c r="BS40" s="11"/>
      <c r="BT40" s="11"/>
      <c r="BU40" s="313"/>
      <c r="CA40" s="314"/>
      <c r="CB40" s="311"/>
      <c r="CC40" s="312"/>
      <c r="CD40" s="11"/>
      <c r="CE40" s="11"/>
    </row>
    <row r="41" spans="2:83" ht="15" customHeight="1" x14ac:dyDescent="0.25">
      <c r="B41" s="599" t="s">
        <v>230</v>
      </c>
      <c r="C41" s="536">
        <f>AD5</f>
        <v>46129.402083333334</v>
      </c>
      <c r="D41" s="477" t="s">
        <v>241</v>
      </c>
      <c r="E41" s="478">
        <f>C43+E40</f>
        <v>46129.502083333333</v>
      </c>
      <c r="F41" s="622"/>
      <c r="G41" s="648" t="s">
        <v>269</v>
      </c>
      <c r="N41" s="472"/>
      <c r="O41" s="89">
        <v>46129</v>
      </c>
      <c r="P41" s="130">
        <v>0.41174768518518517</v>
      </c>
      <c r="Q41" s="87">
        <v>30.7</v>
      </c>
      <c r="R41" s="78" t="s">
        <v>14</v>
      </c>
      <c r="S41" s="87">
        <v>20.55</v>
      </c>
      <c r="T41" s="78" t="s">
        <v>45</v>
      </c>
      <c r="U41" s="608">
        <f t="shared" si="21"/>
        <v>9</v>
      </c>
      <c r="V41" s="609">
        <f t="shared" si="22"/>
        <v>20.55</v>
      </c>
      <c r="W41" s="609" t="str">
        <f t="shared" si="23"/>
        <v>-</v>
      </c>
      <c r="X41" s="609" t="str">
        <f t="shared" si="24"/>
        <v>-</v>
      </c>
      <c r="Y41" s="609" t="str">
        <f t="shared" si="25"/>
        <v>-</v>
      </c>
      <c r="AD41" s="615">
        <f t="shared" si="13"/>
        <v>46129.416666666664</v>
      </c>
      <c r="AE41" s="73">
        <f t="shared" si="14"/>
        <v>20.806999999999999</v>
      </c>
      <c r="AF41" s="608">
        <f t="shared" si="15"/>
        <v>10</v>
      </c>
      <c r="AG41" s="609" t="str">
        <f t="shared" si="8"/>
        <v>-</v>
      </c>
      <c r="AH41" s="609">
        <f t="shared" si="9"/>
        <v>20.806999999999999</v>
      </c>
      <c r="AI41" s="609" t="str">
        <f t="shared" si="10"/>
        <v>-</v>
      </c>
      <c r="AJ41" s="609" t="str">
        <f t="shared" si="11"/>
        <v>-</v>
      </c>
      <c r="AK41" s="247"/>
      <c r="AM41" s="446">
        <v>46129.418055555558</v>
      </c>
      <c r="AN41" s="447">
        <v>1</v>
      </c>
      <c r="AO41" s="447">
        <v>1</v>
      </c>
      <c r="AP41" s="447">
        <v>7</v>
      </c>
      <c r="AQ41" s="447">
        <v>44.183334000000002</v>
      </c>
      <c r="AR41" s="447">
        <v>133429</v>
      </c>
      <c r="AS41" s="447">
        <v>111879</v>
      </c>
      <c r="AT41" s="447">
        <v>20.802</v>
      </c>
      <c r="AV41" s="448">
        <v>46129.418055555558</v>
      </c>
      <c r="AW41" s="449">
        <v>1</v>
      </c>
      <c r="AX41" s="450">
        <v>1</v>
      </c>
      <c r="AY41" s="450">
        <v>7</v>
      </c>
      <c r="AZ41" s="451">
        <v>44</v>
      </c>
      <c r="BB41" s="74">
        <f t="shared" si="0"/>
        <v>17</v>
      </c>
      <c r="BC41" s="11">
        <f t="shared" si="1"/>
        <v>44.183334000000002</v>
      </c>
      <c r="BD41" s="319">
        <v>48</v>
      </c>
      <c r="BE41" s="74">
        <v>8</v>
      </c>
      <c r="BF41" s="324">
        <f t="shared" si="2"/>
        <v>175.10627299999999</v>
      </c>
      <c r="BH41" s="74">
        <f t="shared" si="3"/>
        <v>17</v>
      </c>
      <c r="BI41" s="313">
        <f t="shared" si="4"/>
        <v>44</v>
      </c>
      <c r="BJ41" s="319">
        <v>48</v>
      </c>
      <c r="BK41" s="74">
        <v>8</v>
      </c>
      <c r="BL41" s="313">
        <f t="shared" si="5"/>
        <v>176</v>
      </c>
      <c r="BQ41" s="305"/>
      <c r="BR41" s="11"/>
      <c r="BS41" s="11"/>
      <c r="BT41" s="11"/>
      <c r="BU41" s="313"/>
      <c r="CA41" s="314"/>
      <c r="CB41" s="311"/>
      <c r="CC41" s="312"/>
      <c r="CD41" s="11"/>
      <c r="CE41" s="11"/>
    </row>
    <row r="42" spans="2:83" x14ac:dyDescent="0.25">
      <c r="B42" s="600" t="s">
        <v>229</v>
      </c>
      <c r="C42" s="537">
        <f>MIN(AD5:AD300)</f>
        <v>46129.402083333334</v>
      </c>
      <c r="E42" s="691">
        <f>MIN(B49:B300)</f>
        <v>46129.402071759258</v>
      </c>
      <c r="F42" s="646"/>
      <c r="G42" s="603" t="s">
        <v>213</v>
      </c>
      <c r="N42" s="472"/>
      <c r="O42" s="89">
        <v>46129</v>
      </c>
      <c r="P42" s="130">
        <v>0.41244212962962962</v>
      </c>
      <c r="Q42" s="87">
        <v>31.1</v>
      </c>
      <c r="R42" s="78" t="s">
        <v>14</v>
      </c>
      <c r="S42" s="87">
        <v>20.65</v>
      </c>
      <c r="T42" s="78" t="s">
        <v>45</v>
      </c>
      <c r="U42" s="608">
        <f t="shared" si="21"/>
        <v>9</v>
      </c>
      <c r="V42" s="609">
        <f t="shared" si="22"/>
        <v>20.65</v>
      </c>
      <c r="W42" s="609" t="str">
        <f t="shared" si="23"/>
        <v>-</v>
      </c>
      <c r="X42" s="609" t="str">
        <f t="shared" si="24"/>
        <v>-</v>
      </c>
      <c r="Y42" s="609" t="str">
        <f t="shared" si="25"/>
        <v>-</v>
      </c>
      <c r="AD42" s="615">
        <f t="shared" si="13"/>
        <v>46129.417361111111</v>
      </c>
      <c r="AE42" s="73">
        <f t="shared" si="14"/>
        <v>20.806999999999999</v>
      </c>
      <c r="AF42" s="608">
        <f t="shared" si="15"/>
        <v>10</v>
      </c>
      <c r="AG42" s="609" t="str">
        <f t="shared" si="8"/>
        <v>-</v>
      </c>
      <c r="AH42" s="609">
        <f t="shared" si="9"/>
        <v>20.806999999999999</v>
      </c>
      <c r="AI42" s="609" t="str">
        <f t="shared" si="10"/>
        <v>-</v>
      </c>
      <c r="AJ42" s="609" t="str">
        <f t="shared" si="11"/>
        <v>-</v>
      </c>
      <c r="AK42" s="247"/>
      <c r="AM42" s="446">
        <v>46129.418749999997</v>
      </c>
      <c r="AN42" s="447">
        <v>1</v>
      </c>
      <c r="AO42" s="447">
        <v>1</v>
      </c>
      <c r="AP42" s="447">
        <v>8</v>
      </c>
      <c r="AQ42" s="447">
        <v>44.059446000000001</v>
      </c>
      <c r="AR42" s="447">
        <v>133558</v>
      </c>
      <c r="AS42" s="447">
        <v>111777</v>
      </c>
      <c r="AT42" s="447">
        <v>20.797999999999998</v>
      </c>
      <c r="AV42" s="448">
        <v>46129.418749999997</v>
      </c>
      <c r="AW42" s="449">
        <v>1</v>
      </c>
      <c r="AX42" s="450">
        <v>1</v>
      </c>
      <c r="AY42" s="450">
        <v>8</v>
      </c>
      <c r="AZ42" s="451">
        <v>44</v>
      </c>
      <c r="BB42" s="74">
        <f t="shared" si="0"/>
        <v>18</v>
      </c>
      <c r="BC42" s="11">
        <f t="shared" si="1"/>
        <v>44.059446000000001</v>
      </c>
      <c r="BD42" s="319">
        <v>51</v>
      </c>
      <c r="BE42" s="74">
        <v>1</v>
      </c>
      <c r="BF42" s="324">
        <f t="shared" si="2"/>
        <v>219.06278</v>
      </c>
      <c r="BH42" s="74">
        <f t="shared" si="3"/>
        <v>18</v>
      </c>
      <c r="BI42" s="313">
        <f t="shared" si="4"/>
        <v>44</v>
      </c>
      <c r="BJ42" s="319">
        <v>51</v>
      </c>
      <c r="BK42" s="74">
        <v>1</v>
      </c>
      <c r="BL42" s="313">
        <f t="shared" si="5"/>
        <v>220</v>
      </c>
      <c r="BQ42" s="305"/>
      <c r="BR42" s="11"/>
      <c r="BS42" s="11"/>
      <c r="BT42" s="11"/>
      <c r="BU42" s="313"/>
      <c r="CA42" s="314"/>
      <c r="CB42" s="311"/>
      <c r="CC42" s="312"/>
      <c r="CD42" s="11"/>
      <c r="CE42" s="11"/>
    </row>
    <row r="43" spans="2:83" ht="15.75" thickBot="1" x14ac:dyDescent="0.3">
      <c r="B43" s="601" t="s">
        <v>228</v>
      </c>
      <c r="C43" s="538">
        <f>MAX(AD5:AD300)</f>
        <v>46129.493750000001</v>
      </c>
      <c r="E43" s="691">
        <f>MAX(B49:B300)</f>
        <v>46129.494780092595</v>
      </c>
      <c r="F43" s="647"/>
      <c r="G43" s="604" t="s">
        <v>214</v>
      </c>
      <c r="N43" s="472"/>
      <c r="O43" s="89">
        <v>46129</v>
      </c>
      <c r="P43" s="130">
        <v>0.41313657407407406</v>
      </c>
      <c r="Q43" s="87">
        <v>32.5</v>
      </c>
      <c r="R43" s="78" t="s">
        <v>14</v>
      </c>
      <c r="S43" s="87">
        <v>20.7</v>
      </c>
      <c r="T43" s="78" t="s">
        <v>45</v>
      </c>
      <c r="U43" s="608">
        <f t="shared" si="21"/>
        <v>9</v>
      </c>
      <c r="V43" s="609">
        <f t="shared" si="22"/>
        <v>20.7</v>
      </c>
      <c r="W43" s="609" t="str">
        <f t="shared" si="23"/>
        <v>-</v>
      </c>
      <c r="X43" s="609" t="str">
        <f t="shared" si="24"/>
        <v>-</v>
      </c>
      <c r="Y43" s="609" t="str">
        <f t="shared" si="25"/>
        <v>-</v>
      </c>
      <c r="AD43" s="615">
        <f t="shared" si="13"/>
        <v>46129.417361111111</v>
      </c>
      <c r="AE43" s="73">
        <f t="shared" si="14"/>
        <v>20.805</v>
      </c>
      <c r="AF43" s="608">
        <f t="shared" si="15"/>
        <v>10</v>
      </c>
      <c r="AG43" s="609" t="str">
        <f t="shared" si="8"/>
        <v>-</v>
      </c>
      <c r="AH43" s="609">
        <f t="shared" si="9"/>
        <v>20.805</v>
      </c>
      <c r="AI43" s="609" t="str">
        <f t="shared" si="10"/>
        <v>-</v>
      </c>
      <c r="AJ43" s="609" t="str">
        <f t="shared" si="11"/>
        <v>-</v>
      </c>
      <c r="AK43" s="247"/>
      <c r="AM43" s="446">
        <v>46129.418749999997</v>
      </c>
      <c r="AN43" s="447">
        <v>1</v>
      </c>
      <c r="AO43" s="447">
        <v>2</v>
      </c>
      <c r="AP43" s="447" t="s">
        <v>446</v>
      </c>
      <c r="AQ43" s="447">
        <v>77.397501000000005</v>
      </c>
      <c r="AR43" s="447">
        <v>133309</v>
      </c>
      <c r="AS43" s="447">
        <v>111892</v>
      </c>
      <c r="AT43" s="447">
        <v>20.794</v>
      </c>
      <c r="AV43" s="448">
        <v>46129.418749999997</v>
      </c>
      <c r="AW43" s="449">
        <v>1</v>
      </c>
      <c r="AX43" s="450">
        <v>2</v>
      </c>
      <c r="AY43" s="450" t="s">
        <v>446</v>
      </c>
      <c r="AZ43" s="451">
        <v>90</v>
      </c>
      <c r="BB43" s="74" t="str">
        <f t="shared" si="0"/>
        <v>--</v>
      </c>
      <c r="BC43" s="11">
        <f t="shared" si="1"/>
        <v>77.397501000000005</v>
      </c>
      <c r="BD43" s="319">
        <v>52</v>
      </c>
      <c r="BE43" s="74">
        <v>2</v>
      </c>
      <c r="BF43" s="324">
        <f t="shared" si="2"/>
        <v>219.03464399999999</v>
      </c>
      <c r="BH43" s="74" t="str">
        <f t="shared" si="3"/>
        <v>--</v>
      </c>
      <c r="BI43" s="313">
        <f t="shared" si="4"/>
        <v>90</v>
      </c>
      <c r="BJ43" s="319">
        <v>52</v>
      </c>
      <c r="BK43" s="74">
        <v>2</v>
      </c>
      <c r="BL43" s="313">
        <f t="shared" si="5"/>
        <v>220</v>
      </c>
      <c r="BQ43" s="305"/>
      <c r="BR43" s="11"/>
      <c r="BS43" s="11"/>
      <c r="BT43" s="11"/>
      <c r="BU43" s="313"/>
      <c r="CA43" s="314"/>
      <c r="CB43" s="311"/>
      <c r="CC43" s="312"/>
      <c r="CD43" s="11"/>
      <c r="CE43" s="11"/>
    </row>
    <row r="44" spans="2:83" x14ac:dyDescent="0.25">
      <c r="E44" s="539">
        <f>IF(INT(C41)=INT(B49), C41, B49)</f>
        <v>46129.402083333334</v>
      </c>
      <c r="F44" s="646"/>
      <c r="G44" s="603" t="s">
        <v>243</v>
      </c>
      <c r="N44" s="472"/>
      <c r="O44" s="89">
        <v>46129</v>
      </c>
      <c r="P44" s="130">
        <v>0.4138310185185185</v>
      </c>
      <c r="Q44" s="87">
        <v>32.700000000000003</v>
      </c>
      <c r="R44" s="78" t="s">
        <v>14</v>
      </c>
      <c r="S44" s="87">
        <v>20.65</v>
      </c>
      <c r="T44" s="78" t="s">
        <v>45</v>
      </c>
      <c r="U44" s="608">
        <f t="shared" si="21"/>
        <v>9</v>
      </c>
      <c r="V44" s="609">
        <f t="shared" si="22"/>
        <v>20.65</v>
      </c>
      <c r="W44" s="609" t="str">
        <f t="shared" si="23"/>
        <v>-</v>
      </c>
      <c r="X44" s="609" t="str">
        <f t="shared" si="24"/>
        <v>-</v>
      </c>
      <c r="Y44" s="609" t="str">
        <f t="shared" si="25"/>
        <v>-</v>
      </c>
      <c r="Z44" s="490"/>
      <c r="AD44" s="615">
        <f t="shared" si="13"/>
        <v>46129.418055555558</v>
      </c>
      <c r="AE44" s="73">
        <f t="shared" si="14"/>
        <v>20.802</v>
      </c>
      <c r="AF44" s="608">
        <f t="shared" si="15"/>
        <v>10</v>
      </c>
      <c r="AG44" s="609" t="str">
        <f t="shared" si="8"/>
        <v>-</v>
      </c>
      <c r="AH44" s="609">
        <f t="shared" si="9"/>
        <v>20.802</v>
      </c>
      <c r="AI44" s="609" t="str">
        <f t="shared" si="10"/>
        <v>-</v>
      </c>
      <c r="AJ44" s="609" t="str">
        <f t="shared" si="11"/>
        <v>-</v>
      </c>
      <c r="AK44" s="247"/>
      <c r="AM44" s="446">
        <v>46129.419444444444</v>
      </c>
      <c r="AN44" s="447">
        <v>1</v>
      </c>
      <c r="AO44" s="447">
        <v>2</v>
      </c>
      <c r="AP44" s="447" t="s">
        <v>446</v>
      </c>
      <c r="AQ44" s="447">
        <v>93.235550000000003</v>
      </c>
      <c r="AR44" s="447">
        <v>133578</v>
      </c>
      <c r="AS44" s="447">
        <v>111673</v>
      </c>
      <c r="AT44" s="447">
        <v>20.791</v>
      </c>
      <c r="AV44" s="448">
        <v>46129.419444444444</v>
      </c>
      <c r="AW44" s="449">
        <v>1</v>
      </c>
      <c r="AX44" s="450">
        <v>2</v>
      </c>
      <c r="AY44" s="450" t="s">
        <v>446</v>
      </c>
      <c r="AZ44" s="451">
        <v>95</v>
      </c>
      <c r="BB44" s="74" t="str">
        <f t="shared" si="0"/>
        <v>--</v>
      </c>
      <c r="BC44" s="11">
        <f t="shared" si="1"/>
        <v>93.235550000000003</v>
      </c>
      <c r="BD44" s="319">
        <v>53</v>
      </c>
      <c r="BE44" s="74">
        <v>3</v>
      </c>
      <c r="BF44" s="324">
        <f t="shared" si="2"/>
        <v>219.22233499999999</v>
      </c>
      <c r="BH44" s="74" t="str">
        <f t="shared" si="3"/>
        <v>--</v>
      </c>
      <c r="BI44" s="313">
        <f t="shared" si="4"/>
        <v>95</v>
      </c>
      <c r="BJ44" s="319">
        <v>53</v>
      </c>
      <c r="BK44" s="74">
        <v>3</v>
      </c>
      <c r="BL44" s="313">
        <f t="shared" si="5"/>
        <v>220</v>
      </c>
      <c r="BQ44" s="305"/>
      <c r="BR44" s="11"/>
      <c r="BS44" s="11"/>
      <c r="BT44" s="11"/>
      <c r="BU44" s="313"/>
      <c r="CA44" s="314"/>
      <c r="CB44" s="311"/>
      <c r="CC44" s="312"/>
      <c r="CD44" s="11"/>
      <c r="CE44" s="11"/>
    </row>
    <row r="45" spans="2:83" ht="15.75" thickBot="1" x14ac:dyDescent="0.3">
      <c r="N45" s="472"/>
      <c r="O45" s="89">
        <v>46129</v>
      </c>
      <c r="P45" s="130">
        <v>0.41452546296296294</v>
      </c>
      <c r="Q45" s="87">
        <v>32.299999999999997</v>
      </c>
      <c r="R45" s="78" t="s">
        <v>14</v>
      </c>
      <c r="S45" s="87">
        <v>20.6</v>
      </c>
      <c r="T45" s="78" t="s">
        <v>45</v>
      </c>
      <c r="U45" s="608">
        <f t="shared" si="21"/>
        <v>9</v>
      </c>
      <c r="V45" s="609">
        <f t="shared" si="22"/>
        <v>20.6</v>
      </c>
      <c r="W45" s="609" t="str">
        <f t="shared" si="23"/>
        <v>-</v>
      </c>
      <c r="X45" s="609" t="str">
        <f t="shared" si="24"/>
        <v>-</v>
      </c>
      <c r="Y45" s="609" t="str">
        <f t="shared" si="25"/>
        <v>-</v>
      </c>
      <c r="AD45" s="615">
        <f t="shared" si="13"/>
        <v>46129.418749999997</v>
      </c>
      <c r="AE45" s="73">
        <f t="shared" si="14"/>
        <v>20.797999999999998</v>
      </c>
      <c r="AF45" s="608">
        <f t="shared" si="15"/>
        <v>10</v>
      </c>
      <c r="AG45" s="609" t="str">
        <f t="shared" si="8"/>
        <v>-</v>
      </c>
      <c r="AH45" s="609">
        <f t="shared" si="9"/>
        <v>20.797999999999998</v>
      </c>
      <c r="AI45" s="609" t="str">
        <f t="shared" si="10"/>
        <v>-</v>
      </c>
      <c r="AJ45" s="609" t="str">
        <f t="shared" si="11"/>
        <v>-</v>
      </c>
      <c r="AK45" s="247"/>
      <c r="AM45" s="446">
        <v>46129.419444444444</v>
      </c>
      <c r="AN45" s="447">
        <v>1</v>
      </c>
      <c r="AO45" s="447">
        <v>2</v>
      </c>
      <c r="AP45" s="447" t="s">
        <v>446</v>
      </c>
      <c r="AQ45" s="447">
        <v>93.085588999999999</v>
      </c>
      <c r="AR45" s="447">
        <v>133330</v>
      </c>
      <c r="AS45" s="447">
        <v>111909</v>
      </c>
      <c r="AT45" s="447">
        <v>20.788</v>
      </c>
      <c r="AV45" s="448">
        <v>46129.419444444444</v>
      </c>
      <c r="AW45" s="449">
        <v>1</v>
      </c>
      <c r="AX45" s="450">
        <v>2</v>
      </c>
      <c r="AY45" s="450" t="s">
        <v>446</v>
      </c>
      <c r="AZ45" s="451">
        <v>94</v>
      </c>
      <c r="BB45" s="74" t="str">
        <f t="shared" si="0"/>
        <v>--</v>
      </c>
      <c r="BC45" s="11">
        <f t="shared" si="1"/>
        <v>93.085588999999999</v>
      </c>
      <c r="BD45" s="319">
        <v>54</v>
      </c>
      <c r="BE45" s="74">
        <v>4</v>
      </c>
      <c r="BF45" s="324">
        <f t="shared" si="2"/>
        <v>218.95583500000001</v>
      </c>
      <c r="BH45" s="74" t="str">
        <f t="shared" si="3"/>
        <v>--</v>
      </c>
      <c r="BI45" s="313">
        <f t="shared" si="4"/>
        <v>94</v>
      </c>
      <c r="BJ45" s="319">
        <v>54</v>
      </c>
      <c r="BK45" s="74">
        <v>4</v>
      </c>
      <c r="BL45" s="313">
        <f t="shared" si="5"/>
        <v>220</v>
      </c>
      <c r="BQ45" s="305"/>
      <c r="BR45" s="11"/>
      <c r="BS45" s="11"/>
      <c r="BT45" s="11"/>
      <c r="BU45" s="313"/>
      <c r="CA45" s="314"/>
      <c r="CB45" s="311"/>
      <c r="CC45" s="312"/>
      <c r="CD45" s="11"/>
      <c r="CE45" s="11"/>
    </row>
    <row r="46" spans="2:83" ht="15" customHeight="1" x14ac:dyDescent="0.25">
      <c r="B46" s="649" t="s">
        <v>18</v>
      </c>
      <c r="C46" s="545" t="s">
        <v>29</v>
      </c>
      <c r="D46" s="545" t="s">
        <v>117</v>
      </c>
      <c r="E46" s="545" t="s">
        <v>118</v>
      </c>
      <c r="F46" s="1032" t="s">
        <v>120</v>
      </c>
      <c r="G46" s="1033"/>
      <c r="N46" s="472"/>
      <c r="O46" s="89">
        <v>46129</v>
      </c>
      <c r="P46" s="130">
        <v>0.41521990740740738</v>
      </c>
      <c r="Q46" s="87">
        <v>31.8</v>
      </c>
      <c r="R46" s="78" t="s">
        <v>14</v>
      </c>
      <c r="S46" s="87">
        <v>20.5</v>
      </c>
      <c r="T46" s="78" t="s">
        <v>45</v>
      </c>
      <c r="U46" s="608">
        <f t="shared" si="21"/>
        <v>9</v>
      </c>
      <c r="V46" s="609">
        <f t="shared" si="22"/>
        <v>20.5</v>
      </c>
      <c r="W46" s="609" t="str">
        <f t="shared" si="23"/>
        <v>-</v>
      </c>
      <c r="X46" s="609" t="str">
        <f t="shared" si="24"/>
        <v>-</v>
      </c>
      <c r="Y46" s="609" t="str">
        <f t="shared" si="25"/>
        <v>-</v>
      </c>
      <c r="AD46" s="615">
        <f t="shared" si="13"/>
        <v>46129.418749999997</v>
      </c>
      <c r="AE46" s="73">
        <f t="shared" si="14"/>
        <v>20.794</v>
      </c>
      <c r="AF46" s="608">
        <f t="shared" si="15"/>
        <v>10</v>
      </c>
      <c r="AG46" s="609" t="str">
        <f t="shared" si="8"/>
        <v>-</v>
      </c>
      <c r="AH46" s="609">
        <f t="shared" si="9"/>
        <v>20.794</v>
      </c>
      <c r="AI46" s="609" t="str">
        <f t="shared" si="10"/>
        <v>-</v>
      </c>
      <c r="AJ46" s="609" t="str">
        <f t="shared" si="11"/>
        <v>-</v>
      </c>
      <c r="AK46" s="247"/>
      <c r="AM46" s="446">
        <v>46129.420138888891</v>
      </c>
      <c r="AN46" s="447">
        <v>1</v>
      </c>
      <c r="AO46" s="447">
        <v>2</v>
      </c>
      <c r="AP46" s="447" t="s">
        <v>446</v>
      </c>
      <c r="AQ46" s="447">
        <v>91.991439999999997</v>
      </c>
      <c r="AR46" s="447">
        <v>133592</v>
      </c>
      <c r="AS46" s="447">
        <v>111690</v>
      </c>
      <c r="AT46" s="447">
        <v>20.785</v>
      </c>
      <c r="AV46" s="448">
        <v>46129.420138888891</v>
      </c>
      <c r="AW46" s="449">
        <v>1</v>
      </c>
      <c r="AX46" s="450">
        <v>2</v>
      </c>
      <c r="AY46" s="450" t="s">
        <v>446</v>
      </c>
      <c r="AZ46" s="451">
        <v>94</v>
      </c>
      <c r="BB46" s="74" t="str">
        <f t="shared" si="0"/>
        <v>--</v>
      </c>
      <c r="BC46" s="11">
        <f t="shared" si="1"/>
        <v>91.991439999999997</v>
      </c>
      <c r="BD46" s="319">
        <v>55</v>
      </c>
      <c r="BE46" s="74">
        <v>5</v>
      </c>
      <c r="BF46" s="324">
        <f t="shared" si="2"/>
        <v>219.24266399999999</v>
      </c>
      <c r="BH46" s="74" t="str">
        <f t="shared" si="3"/>
        <v>--</v>
      </c>
      <c r="BI46" s="313">
        <f t="shared" si="4"/>
        <v>94</v>
      </c>
      <c r="BJ46" s="319">
        <v>55</v>
      </c>
      <c r="BK46" s="74">
        <v>5</v>
      </c>
      <c r="BL46" s="313">
        <f t="shared" si="5"/>
        <v>220</v>
      </c>
      <c r="BQ46" s="305"/>
      <c r="BR46" s="11"/>
      <c r="BS46" s="11"/>
      <c r="BT46" s="11"/>
      <c r="BU46" s="313"/>
      <c r="CA46" s="314"/>
      <c r="CB46" s="311"/>
      <c r="CC46" s="312"/>
      <c r="CD46" s="11"/>
      <c r="CE46" s="11"/>
    </row>
    <row r="47" spans="2:83" ht="15" customHeight="1" thickBot="1" x14ac:dyDescent="0.3">
      <c r="B47" s="547" t="s">
        <v>216</v>
      </c>
      <c r="C47" s="544">
        <f>IFERROR(AVERAGE(C49:C300)+D48,"-")</f>
        <v>853.40288888888892</v>
      </c>
      <c r="D47" s="544">
        <f>IFERROR(MIN(C49:C300)+D48,"-")</f>
        <v>852.69299999999998</v>
      </c>
      <c r="E47" s="544">
        <f>IFERROR(MAX(C49:C300)+D48,"-")</f>
        <v>853.78300000000002</v>
      </c>
      <c r="F47" s="1030">
        <f>IFERROR((_xlfn.STDEV.S(C49:C300)),"-")</f>
        <v>0.3336097917231734</v>
      </c>
      <c r="G47" s="1031"/>
      <c r="N47" s="472"/>
      <c r="O47" s="89">
        <v>46129</v>
      </c>
      <c r="P47" s="130">
        <v>0.41591435185185183</v>
      </c>
      <c r="Q47" s="87">
        <v>31.7</v>
      </c>
      <c r="R47" s="78" t="s">
        <v>14</v>
      </c>
      <c r="S47" s="87">
        <v>20.45</v>
      </c>
      <c r="T47" s="78" t="s">
        <v>45</v>
      </c>
      <c r="U47" s="608">
        <f t="shared" si="21"/>
        <v>9</v>
      </c>
      <c r="V47" s="609">
        <f t="shared" si="22"/>
        <v>20.45</v>
      </c>
      <c r="W47" s="609" t="str">
        <f t="shared" si="23"/>
        <v>-</v>
      </c>
      <c r="X47" s="609" t="str">
        <f t="shared" si="24"/>
        <v>-</v>
      </c>
      <c r="Y47" s="609" t="str">
        <f t="shared" si="25"/>
        <v>-</v>
      </c>
      <c r="AD47" s="615">
        <f t="shared" si="13"/>
        <v>46129.419444444444</v>
      </c>
      <c r="AE47" s="73">
        <f t="shared" si="14"/>
        <v>20.791</v>
      </c>
      <c r="AF47" s="608">
        <f t="shared" si="15"/>
        <v>10</v>
      </c>
      <c r="AG47" s="609" t="str">
        <f t="shared" si="8"/>
        <v>-</v>
      </c>
      <c r="AH47" s="609">
        <f t="shared" si="9"/>
        <v>20.791</v>
      </c>
      <c r="AI47" s="609" t="str">
        <f t="shared" si="10"/>
        <v>-</v>
      </c>
      <c r="AJ47" s="609" t="str">
        <f t="shared" si="11"/>
        <v>-</v>
      </c>
      <c r="AK47" s="247"/>
      <c r="AM47" s="446">
        <v>46129.42083333333</v>
      </c>
      <c r="AN47" s="447">
        <v>1</v>
      </c>
      <c r="AO47" s="447">
        <v>2</v>
      </c>
      <c r="AP47" s="447" t="s">
        <v>446</v>
      </c>
      <c r="AQ47" s="447">
        <v>90.976600000000005</v>
      </c>
      <c r="AR47" s="447">
        <v>133344</v>
      </c>
      <c r="AS47" s="447">
        <v>111916</v>
      </c>
      <c r="AT47" s="447">
        <v>20.78</v>
      </c>
      <c r="AV47" s="448">
        <v>46129.42083333333</v>
      </c>
      <c r="AW47" s="449">
        <v>1</v>
      </c>
      <c r="AX47" s="450">
        <v>2</v>
      </c>
      <c r="AY47" s="450" t="s">
        <v>446</v>
      </c>
      <c r="AZ47" s="451">
        <v>93</v>
      </c>
      <c r="BB47" s="74" t="str">
        <f t="shared" si="0"/>
        <v>--</v>
      </c>
      <c r="BC47" s="11">
        <f t="shared" si="1"/>
        <v>90.976600000000005</v>
      </c>
      <c r="BD47" s="319">
        <v>56</v>
      </c>
      <c r="BE47" s="74">
        <v>6</v>
      </c>
      <c r="BF47" s="324">
        <f t="shared" si="2"/>
        <v>219.22526300000001</v>
      </c>
      <c r="BH47" s="74" t="str">
        <f t="shared" si="3"/>
        <v>--</v>
      </c>
      <c r="BI47" s="313">
        <f t="shared" si="4"/>
        <v>93</v>
      </c>
      <c r="BJ47" s="319">
        <v>56</v>
      </c>
      <c r="BK47" s="74">
        <v>6</v>
      </c>
      <c r="BL47" s="313">
        <f t="shared" si="5"/>
        <v>220</v>
      </c>
      <c r="BQ47" s="305"/>
      <c r="BR47" s="11"/>
      <c r="BS47" s="11"/>
      <c r="BT47" s="11"/>
      <c r="BU47" s="313"/>
      <c r="CA47" s="314"/>
      <c r="CB47" s="311"/>
      <c r="CC47" s="312"/>
      <c r="CD47" s="11"/>
      <c r="CE47" s="11"/>
    </row>
    <row r="48" spans="2:83" ht="15.75" thickBot="1" x14ac:dyDescent="0.3">
      <c r="B48" s="498" t="s">
        <v>34</v>
      </c>
      <c r="C48" s="499" t="s">
        <v>219</v>
      </c>
      <c r="D48" s="623">
        <f>Resumen!I29</f>
        <v>4.2999999999999997E-2</v>
      </c>
      <c r="N48" s="472"/>
      <c r="O48" s="89">
        <v>46129</v>
      </c>
      <c r="P48" s="130">
        <v>0.41660879629629627</v>
      </c>
      <c r="Q48" s="87">
        <v>31.3</v>
      </c>
      <c r="R48" s="78" t="s">
        <v>14</v>
      </c>
      <c r="S48" s="87">
        <v>20.399999999999999</v>
      </c>
      <c r="T48" s="78" t="s">
        <v>45</v>
      </c>
      <c r="U48" s="608">
        <f t="shared" si="21"/>
        <v>9</v>
      </c>
      <c r="V48" s="609">
        <f t="shared" si="22"/>
        <v>20.399999999999999</v>
      </c>
      <c r="W48" s="609" t="str">
        <f t="shared" si="23"/>
        <v>-</v>
      </c>
      <c r="X48" s="609" t="str">
        <f t="shared" si="24"/>
        <v>-</v>
      </c>
      <c r="Y48" s="609" t="str">
        <f t="shared" si="25"/>
        <v>-</v>
      </c>
      <c r="AD48" s="615">
        <f t="shared" si="13"/>
        <v>46129.419444444444</v>
      </c>
      <c r="AE48" s="73">
        <f t="shared" si="14"/>
        <v>20.788</v>
      </c>
      <c r="AF48" s="608">
        <f t="shared" si="15"/>
        <v>10</v>
      </c>
      <c r="AG48" s="609" t="str">
        <f t="shared" si="8"/>
        <v>-</v>
      </c>
      <c r="AH48" s="609">
        <f t="shared" si="9"/>
        <v>20.788</v>
      </c>
      <c r="AI48" s="609" t="str">
        <f t="shared" si="10"/>
        <v>-</v>
      </c>
      <c r="AJ48" s="609" t="str">
        <f t="shared" si="11"/>
        <v>-</v>
      </c>
      <c r="AK48" s="247"/>
      <c r="AM48" s="446">
        <v>46129.42083333333</v>
      </c>
      <c r="AN48" s="447">
        <v>1</v>
      </c>
      <c r="AO48" s="447">
        <v>2</v>
      </c>
      <c r="AP48" s="447" t="s">
        <v>446</v>
      </c>
      <c r="AQ48" s="447">
        <v>90.753859000000006</v>
      </c>
      <c r="AR48" s="447">
        <v>133605</v>
      </c>
      <c r="AS48" s="447">
        <v>111702</v>
      </c>
      <c r="AT48" s="447">
        <v>20.774999999999999</v>
      </c>
      <c r="AV48" s="448">
        <v>46129.42083333333</v>
      </c>
      <c r="AW48" s="449">
        <v>1</v>
      </c>
      <c r="AX48" s="450">
        <v>2</v>
      </c>
      <c r="AY48" s="450" t="s">
        <v>446</v>
      </c>
      <c r="AZ48" s="451">
        <v>92</v>
      </c>
      <c r="BB48" s="74" t="str">
        <f t="shared" si="0"/>
        <v>--</v>
      </c>
      <c r="BC48" s="11">
        <f t="shared" si="1"/>
        <v>90.753859000000006</v>
      </c>
      <c r="BD48" s="319">
        <v>57</v>
      </c>
      <c r="BE48" s="74">
        <v>7</v>
      </c>
      <c r="BF48" s="324">
        <f t="shared" si="2"/>
        <v>219.56518199999999</v>
      </c>
      <c r="BH48" s="74" t="str">
        <f t="shared" si="3"/>
        <v>--</v>
      </c>
      <c r="BI48" s="313">
        <f t="shared" si="4"/>
        <v>92</v>
      </c>
      <c r="BJ48" s="319">
        <v>57</v>
      </c>
      <c r="BK48" s="74">
        <v>7</v>
      </c>
      <c r="BL48" s="313">
        <f t="shared" si="5"/>
        <v>220</v>
      </c>
      <c r="BQ48" s="305"/>
      <c r="BR48" s="11"/>
      <c r="BS48" s="11"/>
      <c r="BT48" s="11"/>
      <c r="BU48" s="313"/>
      <c r="CA48" s="314"/>
      <c r="CB48" s="311"/>
      <c r="CC48" s="312"/>
      <c r="CD48" s="11"/>
      <c r="CE48" s="11"/>
    </row>
    <row r="49" spans="2:83" x14ac:dyDescent="0.25">
      <c r="B49" s="129">
        <v>46129.402071759258</v>
      </c>
      <c r="C49" s="87">
        <v>853.74</v>
      </c>
      <c r="E49" s="290"/>
      <c r="N49" s="472"/>
      <c r="O49" s="89">
        <v>46129</v>
      </c>
      <c r="P49" s="130">
        <v>0.41730324074074077</v>
      </c>
      <c r="Q49" s="87">
        <v>31.1</v>
      </c>
      <c r="R49" s="78" t="s">
        <v>14</v>
      </c>
      <c r="S49" s="87">
        <v>20.399999999999999</v>
      </c>
      <c r="T49" s="78" t="s">
        <v>45</v>
      </c>
      <c r="U49" s="608">
        <f t="shared" si="21"/>
        <v>10</v>
      </c>
      <c r="V49" s="609" t="str">
        <f t="shared" si="22"/>
        <v>-</v>
      </c>
      <c r="W49" s="609">
        <f t="shared" si="23"/>
        <v>20.399999999999999</v>
      </c>
      <c r="X49" s="609" t="str">
        <f t="shared" si="24"/>
        <v>-</v>
      </c>
      <c r="Y49" s="609" t="str">
        <f t="shared" si="25"/>
        <v>-</v>
      </c>
      <c r="AD49" s="615">
        <f t="shared" si="13"/>
        <v>46129.420138888891</v>
      </c>
      <c r="AE49" s="73">
        <f t="shared" si="14"/>
        <v>20.785</v>
      </c>
      <c r="AF49" s="608">
        <f t="shared" si="15"/>
        <v>10</v>
      </c>
      <c r="AG49" s="609" t="str">
        <f t="shared" si="8"/>
        <v>-</v>
      </c>
      <c r="AH49" s="609">
        <f t="shared" si="9"/>
        <v>20.785</v>
      </c>
      <c r="AI49" s="609" t="str">
        <f t="shared" si="10"/>
        <v>-</v>
      </c>
      <c r="AJ49" s="609" t="str">
        <f t="shared" si="11"/>
        <v>-</v>
      </c>
      <c r="AK49" s="247"/>
      <c r="AM49" s="446">
        <v>46129.421527777777</v>
      </c>
      <c r="AN49" s="447">
        <v>1</v>
      </c>
      <c r="AO49" s="447">
        <v>2</v>
      </c>
      <c r="AP49" s="447" t="s">
        <v>446</v>
      </c>
      <c r="AQ49" s="447">
        <v>90.802058000000002</v>
      </c>
      <c r="AR49" s="447">
        <v>133346</v>
      </c>
      <c r="AS49" s="447">
        <v>111918</v>
      </c>
      <c r="AT49" s="447">
        <v>20.771999999999998</v>
      </c>
      <c r="AV49" s="448">
        <v>46129.421527777777</v>
      </c>
      <c r="AW49" s="449">
        <v>1</v>
      </c>
      <c r="AX49" s="450">
        <v>2</v>
      </c>
      <c r="AY49" s="450" t="s">
        <v>446</v>
      </c>
      <c r="AZ49" s="451">
        <v>91</v>
      </c>
      <c r="BB49" s="74" t="str">
        <f t="shared" si="0"/>
        <v>--</v>
      </c>
      <c r="BC49" s="11">
        <f t="shared" si="1"/>
        <v>90.802058000000002</v>
      </c>
      <c r="BD49" s="319">
        <v>58</v>
      </c>
      <c r="BE49" s="74">
        <v>8</v>
      </c>
      <c r="BF49" s="324">
        <f t="shared" si="2"/>
        <v>219.437456</v>
      </c>
      <c r="BH49" s="74" t="str">
        <f t="shared" si="3"/>
        <v>--</v>
      </c>
      <c r="BI49" s="313">
        <f t="shared" si="4"/>
        <v>91</v>
      </c>
      <c r="BJ49" s="319">
        <v>58</v>
      </c>
      <c r="BK49" s="74">
        <v>8</v>
      </c>
      <c r="BL49" s="313">
        <f t="shared" si="5"/>
        <v>220</v>
      </c>
      <c r="BQ49" s="305"/>
      <c r="BR49" s="11"/>
      <c r="BS49" s="11"/>
      <c r="BT49" s="11"/>
      <c r="BU49" s="313"/>
      <c r="CA49" s="314"/>
      <c r="CB49" s="311"/>
      <c r="CC49" s="312"/>
      <c r="CD49" s="11"/>
      <c r="CE49" s="11"/>
    </row>
    <row r="50" spans="2:83" x14ac:dyDescent="0.25">
      <c r="B50" s="129">
        <v>46129.403113425928</v>
      </c>
      <c r="C50" s="87">
        <v>853.72</v>
      </c>
      <c r="D50" s="494"/>
      <c r="E50" s="290"/>
      <c r="N50" s="472"/>
      <c r="O50" s="89">
        <v>46129</v>
      </c>
      <c r="P50" s="130">
        <v>0.41799768518518521</v>
      </c>
      <c r="Q50" s="87">
        <v>30.9</v>
      </c>
      <c r="R50" s="78" t="s">
        <v>14</v>
      </c>
      <c r="S50" s="87">
        <v>20.399999999999999</v>
      </c>
      <c r="T50" s="78" t="s">
        <v>45</v>
      </c>
      <c r="U50" s="608">
        <f t="shared" si="21"/>
        <v>10</v>
      </c>
      <c r="V50" s="609" t="str">
        <f t="shared" si="22"/>
        <v>-</v>
      </c>
      <c r="W50" s="609">
        <f t="shared" si="23"/>
        <v>20.399999999999999</v>
      </c>
      <c r="X50" s="609" t="str">
        <f t="shared" si="24"/>
        <v>-</v>
      </c>
      <c r="Y50" s="609" t="str">
        <f t="shared" si="25"/>
        <v>-</v>
      </c>
      <c r="AD50" s="615">
        <f t="shared" si="13"/>
        <v>46129.42083333333</v>
      </c>
      <c r="AE50" s="73">
        <f t="shared" si="14"/>
        <v>20.78</v>
      </c>
      <c r="AF50" s="608">
        <f t="shared" si="15"/>
        <v>10</v>
      </c>
      <c r="AG50" s="609" t="str">
        <f t="shared" si="8"/>
        <v>-</v>
      </c>
      <c r="AH50" s="609">
        <f t="shared" si="9"/>
        <v>20.78</v>
      </c>
      <c r="AI50" s="609" t="str">
        <f t="shared" si="10"/>
        <v>-</v>
      </c>
      <c r="AJ50" s="609" t="str">
        <f t="shared" si="11"/>
        <v>-</v>
      </c>
      <c r="AK50" s="247"/>
      <c r="AM50" s="446">
        <v>46129.421527777777</v>
      </c>
      <c r="AN50" s="447">
        <v>1</v>
      </c>
      <c r="AO50" s="447">
        <v>2</v>
      </c>
      <c r="AP50" s="447" t="s">
        <v>446</v>
      </c>
      <c r="AQ50" s="447">
        <v>90.921386999999996</v>
      </c>
      <c r="AR50" s="447">
        <v>133596</v>
      </c>
      <c r="AS50" s="447">
        <v>111694</v>
      </c>
      <c r="AT50" s="447">
        <v>20.768000000000001</v>
      </c>
      <c r="AV50" s="448">
        <v>46129.421527777777</v>
      </c>
      <c r="AW50" s="449">
        <v>1</v>
      </c>
      <c r="AX50" s="450">
        <v>2</v>
      </c>
      <c r="AY50" s="450" t="s">
        <v>446</v>
      </c>
      <c r="AZ50" s="451">
        <v>91</v>
      </c>
      <c r="BB50" s="74" t="str">
        <f t="shared" si="0"/>
        <v>--</v>
      </c>
      <c r="BC50" s="11">
        <f t="shared" si="1"/>
        <v>90.921386999999996</v>
      </c>
      <c r="BD50" s="319">
        <v>61</v>
      </c>
      <c r="BE50" s="74">
        <v>1</v>
      </c>
      <c r="BF50" s="324">
        <f t="shared" si="2"/>
        <v>265.06703499999998</v>
      </c>
      <c r="BH50" s="74" t="str">
        <f t="shared" si="3"/>
        <v>--</v>
      </c>
      <c r="BI50" s="313">
        <f t="shared" si="4"/>
        <v>91</v>
      </c>
      <c r="BJ50" s="319">
        <v>61</v>
      </c>
      <c r="BK50" s="74">
        <v>1</v>
      </c>
      <c r="BL50" s="313">
        <f t="shared" si="5"/>
        <v>266</v>
      </c>
      <c r="BQ50" s="305"/>
      <c r="BR50" s="11"/>
      <c r="BS50" s="11"/>
      <c r="BT50" s="11"/>
      <c r="BU50" s="313"/>
      <c r="CA50" s="314"/>
      <c r="CB50" s="311"/>
      <c r="CC50" s="312"/>
      <c r="CD50" s="11"/>
      <c r="CE50" s="11"/>
    </row>
    <row r="51" spans="2:83" x14ac:dyDescent="0.25">
      <c r="B51" s="129">
        <v>46129.40415509259</v>
      </c>
      <c r="C51" s="87">
        <v>853.69</v>
      </c>
      <c r="D51" s="494"/>
      <c r="E51" s="290"/>
      <c r="N51" s="472"/>
      <c r="O51" s="89">
        <v>46129</v>
      </c>
      <c r="P51" s="130">
        <v>0.41869212962962965</v>
      </c>
      <c r="Q51" s="87">
        <v>30.5</v>
      </c>
      <c r="R51" s="78" t="s">
        <v>14</v>
      </c>
      <c r="S51" s="87">
        <v>20.350000000000001</v>
      </c>
      <c r="T51" s="78" t="s">
        <v>45</v>
      </c>
      <c r="U51" s="608">
        <f t="shared" si="21"/>
        <v>10</v>
      </c>
      <c r="V51" s="609" t="str">
        <f t="shared" si="22"/>
        <v>-</v>
      </c>
      <c r="W51" s="609">
        <f t="shared" si="23"/>
        <v>20.350000000000001</v>
      </c>
      <c r="X51" s="609" t="str">
        <f t="shared" si="24"/>
        <v>-</v>
      </c>
      <c r="Y51" s="609" t="str">
        <f t="shared" si="25"/>
        <v>-</v>
      </c>
      <c r="AD51" s="615">
        <f t="shared" si="13"/>
        <v>46129.42083333333</v>
      </c>
      <c r="AE51" s="73">
        <f t="shared" si="14"/>
        <v>20.774999999999999</v>
      </c>
      <c r="AF51" s="608">
        <f t="shared" si="15"/>
        <v>10</v>
      </c>
      <c r="AG51" s="609" t="str">
        <f t="shared" si="8"/>
        <v>-</v>
      </c>
      <c r="AH51" s="609">
        <f t="shared" si="9"/>
        <v>20.774999999999999</v>
      </c>
      <c r="AI51" s="609" t="str">
        <f t="shared" si="10"/>
        <v>-</v>
      </c>
      <c r="AJ51" s="609" t="str">
        <f t="shared" si="11"/>
        <v>-</v>
      </c>
      <c r="AK51" s="247"/>
      <c r="AM51" s="446">
        <v>46129.422222222223</v>
      </c>
      <c r="AN51" s="447">
        <v>1</v>
      </c>
      <c r="AO51" s="447">
        <v>2</v>
      </c>
      <c r="AP51" s="447">
        <v>0</v>
      </c>
      <c r="AQ51" s="447">
        <v>90.930798999999993</v>
      </c>
      <c r="AR51" s="447">
        <v>133584</v>
      </c>
      <c r="AS51" s="447">
        <v>111685</v>
      </c>
      <c r="AT51" s="447">
        <v>20.765999999999998</v>
      </c>
      <c r="AV51" s="448">
        <v>46129.422222222223</v>
      </c>
      <c r="AW51" s="449">
        <v>1</v>
      </c>
      <c r="AX51" s="450">
        <v>2</v>
      </c>
      <c r="AY51" s="450">
        <v>0</v>
      </c>
      <c r="AZ51" s="451">
        <v>91</v>
      </c>
      <c r="BB51" s="74">
        <f t="shared" si="0"/>
        <v>20</v>
      </c>
      <c r="BC51" s="11">
        <f t="shared" si="1"/>
        <v>90.930798999999993</v>
      </c>
      <c r="BD51" s="319">
        <v>62</v>
      </c>
      <c r="BE51" s="74">
        <v>2</v>
      </c>
      <c r="BF51" s="324">
        <f t="shared" si="2"/>
        <v>264.97386899999998</v>
      </c>
      <c r="BH51" s="74">
        <f t="shared" si="3"/>
        <v>20</v>
      </c>
      <c r="BI51" s="313">
        <f t="shared" si="4"/>
        <v>91</v>
      </c>
      <c r="BJ51" s="319">
        <v>62</v>
      </c>
      <c r="BK51" s="74">
        <v>2</v>
      </c>
      <c r="BL51" s="313">
        <f t="shared" si="5"/>
        <v>266</v>
      </c>
      <c r="BQ51" s="305"/>
      <c r="BR51" s="11"/>
      <c r="BS51" s="11"/>
      <c r="BT51" s="11"/>
      <c r="BU51" s="313"/>
      <c r="CA51" s="314"/>
      <c r="CB51" s="311"/>
      <c r="CC51" s="312"/>
      <c r="CD51" s="11"/>
      <c r="CE51" s="11"/>
    </row>
    <row r="52" spans="2:83" ht="15" customHeight="1" x14ac:dyDescent="0.25">
      <c r="B52" s="129">
        <v>46129.40519675926</v>
      </c>
      <c r="C52" s="87">
        <v>853.68</v>
      </c>
      <c r="D52" s="494"/>
      <c r="N52" s="472"/>
      <c r="O52" s="89">
        <v>46129</v>
      </c>
      <c r="P52" s="130">
        <v>0.41938657407407409</v>
      </c>
      <c r="Q52" s="87">
        <v>30.2</v>
      </c>
      <c r="R52" s="78" t="s">
        <v>14</v>
      </c>
      <c r="S52" s="87">
        <v>20.3</v>
      </c>
      <c r="T52" s="78" t="s">
        <v>45</v>
      </c>
      <c r="U52" s="608">
        <f t="shared" si="21"/>
        <v>10</v>
      </c>
      <c r="V52" s="609" t="str">
        <f t="shared" si="22"/>
        <v>-</v>
      </c>
      <c r="W52" s="609">
        <f t="shared" si="23"/>
        <v>20.3</v>
      </c>
      <c r="X52" s="609" t="str">
        <f t="shared" si="24"/>
        <v>-</v>
      </c>
      <c r="Y52" s="609" t="str">
        <f t="shared" si="25"/>
        <v>-</v>
      </c>
      <c r="AD52" s="615">
        <f t="shared" si="13"/>
        <v>46129.421527777777</v>
      </c>
      <c r="AE52" s="73">
        <f t="shared" si="14"/>
        <v>20.771999999999998</v>
      </c>
      <c r="AF52" s="608">
        <f t="shared" si="15"/>
        <v>10</v>
      </c>
      <c r="AG52" s="609" t="str">
        <f t="shared" si="8"/>
        <v>-</v>
      </c>
      <c r="AH52" s="609">
        <f t="shared" si="9"/>
        <v>20.771999999999998</v>
      </c>
      <c r="AI52" s="609" t="str">
        <f t="shared" si="10"/>
        <v>-</v>
      </c>
      <c r="AJ52" s="609" t="str">
        <f t="shared" si="11"/>
        <v>-</v>
      </c>
      <c r="AK52" s="247"/>
      <c r="AM52" s="446">
        <v>46129.42291666667</v>
      </c>
      <c r="AN52" s="447">
        <v>1</v>
      </c>
      <c r="AO52" s="447">
        <v>2</v>
      </c>
      <c r="AP52" s="447">
        <v>1</v>
      </c>
      <c r="AQ52" s="447">
        <v>91.152918</v>
      </c>
      <c r="AR52" s="447">
        <v>133310</v>
      </c>
      <c r="AS52" s="447">
        <v>111890</v>
      </c>
      <c r="AT52" s="447">
        <v>20.766999999999999</v>
      </c>
      <c r="AV52" s="448">
        <v>46129.42291666667</v>
      </c>
      <c r="AW52" s="449">
        <v>1</v>
      </c>
      <c r="AX52" s="450">
        <v>2</v>
      </c>
      <c r="AY52" s="450">
        <v>1</v>
      </c>
      <c r="AZ52" s="451">
        <v>91</v>
      </c>
      <c r="BB52" s="74">
        <f t="shared" si="0"/>
        <v>21</v>
      </c>
      <c r="BC52" s="11">
        <f t="shared" si="1"/>
        <v>91.152918</v>
      </c>
      <c r="BD52" s="319">
        <v>63</v>
      </c>
      <c r="BE52" s="74">
        <v>3</v>
      </c>
      <c r="BF52" s="324">
        <f t="shared" si="2"/>
        <v>264.73987299999999</v>
      </c>
      <c r="BH52" s="74">
        <f t="shared" si="3"/>
        <v>21</v>
      </c>
      <c r="BI52" s="313">
        <f t="shared" si="4"/>
        <v>91</v>
      </c>
      <c r="BJ52" s="319">
        <v>63</v>
      </c>
      <c r="BK52" s="74">
        <v>3</v>
      </c>
      <c r="BL52" s="313">
        <f t="shared" si="5"/>
        <v>265</v>
      </c>
      <c r="BQ52" s="305"/>
      <c r="BR52" s="11"/>
      <c r="BS52" s="11"/>
      <c r="BT52" s="11"/>
      <c r="BU52" s="313"/>
      <c r="CA52" s="314"/>
      <c r="CB52" s="311"/>
      <c r="CC52" s="312"/>
      <c r="CD52" s="11"/>
      <c r="CE52" s="11"/>
    </row>
    <row r="53" spans="2:83" x14ac:dyDescent="0.25">
      <c r="B53" s="129">
        <v>46129.406238425923</v>
      </c>
      <c r="C53" s="87">
        <v>853.68</v>
      </c>
      <c r="D53" s="494"/>
      <c r="N53" s="472"/>
      <c r="O53" s="89">
        <v>46129</v>
      </c>
      <c r="P53" s="130">
        <v>0.42008101851851853</v>
      </c>
      <c r="Q53" s="87">
        <v>30.1</v>
      </c>
      <c r="R53" s="78" t="s">
        <v>14</v>
      </c>
      <c r="S53" s="87">
        <v>20.3</v>
      </c>
      <c r="T53" s="78" t="s">
        <v>45</v>
      </c>
      <c r="U53" s="608">
        <f t="shared" si="21"/>
        <v>10</v>
      </c>
      <c r="V53" s="609" t="str">
        <f t="shared" si="22"/>
        <v>-</v>
      </c>
      <c r="W53" s="609">
        <f t="shared" si="23"/>
        <v>20.3</v>
      </c>
      <c r="X53" s="609" t="str">
        <f t="shared" si="24"/>
        <v>-</v>
      </c>
      <c r="Y53" s="609" t="str">
        <f t="shared" si="25"/>
        <v>-</v>
      </c>
      <c r="AD53" s="615">
        <f t="shared" si="13"/>
        <v>46129.421527777777</v>
      </c>
      <c r="AE53" s="73">
        <f t="shared" si="14"/>
        <v>20.768000000000001</v>
      </c>
      <c r="AF53" s="608">
        <f t="shared" si="15"/>
        <v>10</v>
      </c>
      <c r="AG53" s="609" t="str">
        <f t="shared" si="8"/>
        <v>-</v>
      </c>
      <c r="AH53" s="609">
        <f t="shared" si="9"/>
        <v>20.768000000000001</v>
      </c>
      <c r="AI53" s="609" t="str">
        <f t="shared" si="10"/>
        <v>-</v>
      </c>
      <c r="AJ53" s="609" t="str">
        <f t="shared" si="11"/>
        <v>-</v>
      </c>
      <c r="AK53" s="247"/>
      <c r="AM53" s="446">
        <v>46129.42291666667</v>
      </c>
      <c r="AN53" s="447">
        <v>1</v>
      </c>
      <c r="AO53" s="447">
        <v>2</v>
      </c>
      <c r="AP53" s="447">
        <v>2</v>
      </c>
      <c r="AQ53" s="447">
        <v>90.732560000000007</v>
      </c>
      <c r="AR53" s="447">
        <v>133548</v>
      </c>
      <c r="AS53" s="447">
        <v>111657</v>
      </c>
      <c r="AT53" s="447">
        <v>20.77</v>
      </c>
      <c r="AV53" s="448">
        <v>46129.42291666667</v>
      </c>
      <c r="AW53" s="449">
        <v>1</v>
      </c>
      <c r="AX53" s="450">
        <v>2</v>
      </c>
      <c r="AY53" s="450">
        <v>2</v>
      </c>
      <c r="AZ53" s="451">
        <v>91</v>
      </c>
      <c r="BB53" s="74">
        <f t="shared" si="0"/>
        <v>22</v>
      </c>
      <c r="BC53" s="11">
        <f t="shared" si="1"/>
        <v>90.732560000000007</v>
      </c>
      <c r="BD53" s="319">
        <v>64</v>
      </c>
      <c r="BE53" s="74">
        <v>4</v>
      </c>
      <c r="BF53" s="324">
        <f t="shared" si="2"/>
        <v>264.89924600000001</v>
      </c>
      <c r="BH53" s="74">
        <f t="shared" si="3"/>
        <v>22</v>
      </c>
      <c r="BI53" s="313">
        <f t="shared" si="4"/>
        <v>91</v>
      </c>
      <c r="BJ53" s="319">
        <v>64</v>
      </c>
      <c r="BK53" s="74">
        <v>4</v>
      </c>
      <c r="BL53" s="313">
        <f t="shared" si="5"/>
        <v>266</v>
      </c>
      <c r="BQ53" s="305"/>
      <c r="BR53" s="11"/>
      <c r="BS53" s="11"/>
      <c r="BT53" s="11"/>
      <c r="BU53" s="313"/>
      <c r="CA53" s="314"/>
      <c r="CB53" s="311"/>
      <c r="CC53" s="312"/>
      <c r="CD53" s="11"/>
      <c r="CE53" s="11"/>
    </row>
    <row r="54" spans="2:83" x14ac:dyDescent="0.25">
      <c r="B54" s="129">
        <v>46129.407280092593</v>
      </c>
      <c r="C54" s="87">
        <v>853.68</v>
      </c>
      <c r="D54" s="290"/>
      <c r="E54" s="624"/>
      <c r="N54" s="472"/>
      <c r="O54" s="89">
        <v>46129</v>
      </c>
      <c r="P54" s="130">
        <v>0.42077546296296298</v>
      </c>
      <c r="Q54" s="87">
        <v>29.8</v>
      </c>
      <c r="R54" s="78" t="s">
        <v>14</v>
      </c>
      <c r="S54" s="87">
        <v>20.25</v>
      </c>
      <c r="T54" s="78" t="s">
        <v>45</v>
      </c>
      <c r="U54" s="608">
        <f t="shared" si="21"/>
        <v>10</v>
      </c>
      <c r="V54" s="609" t="str">
        <f t="shared" si="22"/>
        <v>-</v>
      </c>
      <c r="W54" s="609">
        <f t="shared" si="23"/>
        <v>20.25</v>
      </c>
      <c r="X54" s="609" t="str">
        <f t="shared" si="24"/>
        <v>-</v>
      </c>
      <c r="Y54" s="609" t="str">
        <f t="shared" si="25"/>
        <v>-</v>
      </c>
      <c r="AD54" s="615">
        <f t="shared" si="13"/>
        <v>46129.422222222223</v>
      </c>
      <c r="AE54" s="73">
        <f t="shared" si="14"/>
        <v>20.765999999999998</v>
      </c>
      <c r="AF54" s="608">
        <f t="shared" si="15"/>
        <v>10</v>
      </c>
      <c r="AG54" s="609" t="str">
        <f t="shared" si="8"/>
        <v>-</v>
      </c>
      <c r="AH54" s="609">
        <f t="shared" si="9"/>
        <v>20.765999999999998</v>
      </c>
      <c r="AI54" s="609" t="str">
        <f t="shared" si="10"/>
        <v>-</v>
      </c>
      <c r="AJ54" s="609" t="str">
        <f t="shared" si="11"/>
        <v>-</v>
      </c>
      <c r="AK54" s="247"/>
      <c r="AM54" s="446">
        <v>46129.423611111109</v>
      </c>
      <c r="AN54" s="447">
        <v>1</v>
      </c>
      <c r="AO54" s="447">
        <v>2</v>
      </c>
      <c r="AP54" s="447">
        <v>3</v>
      </c>
      <c r="AQ54" s="447">
        <v>90.860986999999994</v>
      </c>
      <c r="AR54" s="447">
        <v>133277</v>
      </c>
      <c r="AS54" s="447">
        <v>111863</v>
      </c>
      <c r="AT54" s="447">
        <v>20.774000000000001</v>
      </c>
      <c r="AV54" s="448">
        <v>46129.423611111109</v>
      </c>
      <c r="AW54" s="449">
        <v>1</v>
      </c>
      <c r="AX54" s="450">
        <v>2</v>
      </c>
      <c r="AY54" s="450">
        <v>3</v>
      </c>
      <c r="AZ54" s="451">
        <v>91</v>
      </c>
      <c r="BB54" s="74">
        <f t="shared" si="0"/>
        <v>23</v>
      </c>
      <c r="BC54" s="11">
        <f t="shared" si="1"/>
        <v>90.860986999999994</v>
      </c>
      <c r="BD54" s="319">
        <v>65</v>
      </c>
      <c r="BE54" s="74">
        <v>5</v>
      </c>
      <c r="BF54" s="324">
        <f t="shared" si="2"/>
        <v>264.51663300000001</v>
      </c>
      <c r="BH54" s="74">
        <f t="shared" si="3"/>
        <v>23</v>
      </c>
      <c r="BI54" s="313">
        <f t="shared" si="4"/>
        <v>91</v>
      </c>
      <c r="BJ54" s="319">
        <v>65</v>
      </c>
      <c r="BK54" s="74">
        <v>5</v>
      </c>
      <c r="BL54" s="313">
        <f t="shared" si="5"/>
        <v>266</v>
      </c>
      <c r="BQ54" s="305"/>
      <c r="BR54" s="11"/>
      <c r="BS54" s="11"/>
      <c r="BT54" s="11"/>
      <c r="BU54" s="313"/>
      <c r="CA54" s="314"/>
      <c r="CB54" s="311"/>
      <c r="CC54" s="312"/>
      <c r="CD54" s="11"/>
      <c r="CE54" s="11"/>
    </row>
    <row r="55" spans="2:83" x14ac:dyDescent="0.25">
      <c r="B55" s="129">
        <v>46129.408321759256</v>
      </c>
      <c r="C55" s="87">
        <v>853.68</v>
      </c>
      <c r="D55" s="290"/>
      <c r="E55" s="290"/>
      <c r="N55" s="472"/>
      <c r="O55" s="89">
        <v>46129</v>
      </c>
      <c r="P55" s="130">
        <v>0.42146990740740742</v>
      </c>
      <c r="Q55" s="87">
        <v>29.8</v>
      </c>
      <c r="R55" s="78" t="s">
        <v>14</v>
      </c>
      <c r="S55" s="87">
        <v>20.25</v>
      </c>
      <c r="T55" s="78" t="s">
        <v>45</v>
      </c>
      <c r="U55" s="608">
        <f t="shared" si="21"/>
        <v>10</v>
      </c>
      <c r="V55" s="609" t="str">
        <f t="shared" si="22"/>
        <v>-</v>
      </c>
      <c r="W55" s="609">
        <f t="shared" si="23"/>
        <v>20.25</v>
      </c>
      <c r="X55" s="609" t="str">
        <f t="shared" si="24"/>
        <v>-</v>
      </c>
      <c r="Y55" s="609" t="str">
        <f t="shared" si="25"/>
        <v>-</v>
      </c>
      <c r="AD55" s="615">
        <f t="shared" si="13"/>
        <v>46129.42291666667</v>
      </c>
      <c r="AE55" s="73">
        <f t="shared" si="14"/>
        <v>20.766999999999999</v>
      </c>
      <c r="AF55" s="608">
        <f t="shared" si="15"/>
        <v>10</v>
      </c>
      <c r="AG55" s="609" t="str">
        <f t="shared" si="8"/>
        <v>-</v>
      </c>
      <c r="AH55" s="609">
        <f t="shared" si="9"/>
        <v>20.766999999999999</v>
      </c>
      <c r="AI55" s="609" t="str">
        <f t="shared" si="10"/>
        <v>-</v>
      </c>
      <c r="AJ55" s="609" t="str">
        <f t="shared" si="11"/>
        <v>-</v>
      </c>
      <c r="AK55" s="247"/>
      <c r="AM55" s="446">
        <v>46129.423611111109</v>
      </c>
      <c r="AN55" s="447">
        <v>1</v>
      </c>
      <c r="AO55" s="447">
        <v>2</v>
      </c>
      <c r="AP55" s="447">
        <v>4</v>
      </c>
      <c r="AQ55" s="447">
        <v>90.580185</v>
      </c>
      <c r="AR55" s="447">
        <v>133514</v>
      </c>
      <c r="AS55" s="447">
        <v>111630</v>
      </c>
      <c r="AT55" s="447">
        <v>20.78</v>
      </c>
      <c r="AV55" s="448">
        <v>46129.423611111109</v>
      </c>
      <c r="AW55" s="449">
        <v>1</v>
      </c>
      <c r="AX55" s="450">
        <v>2</v>
      </c>
      <c r="AY55" s="450">
        <v>4</v>
      </c>
      <c r="AZ55" s="451">
        <v>91</v>
      </c>
      <c r="BB55" s="74">
        <f t="shared" si="0"/>
        <v>24</v>
      </c>
      <c r="BC55" s="11">
        <f t="shared" si="1"/>
        <v>90.580185</v>
      </c>
      <c r="BD55" s="319">
        <v>66</v>
      </c>
      <c r="BE55" s="74">
        <v>6</v>
      </c>
      <c r="BF55" s="324">
        <f t="shared" si="2"/>
        <v>264.79065500000002</v>
      </c>
      <c r="BH55" s="74">
        <f t="shared" si="3"/>
        <v>24</v>
      </c>
      <c r="BI55" s="313">
        <f t="shared" si="4"/>
        <v>91</v>
      </c>
      <c r="BJ55" s="319">
        <v>66</v>
      </c>
      <c r="BK55" s="74">
        <v>6</v>
      </c>
      <c r="BL55" s="313">
        <f t="shared" si="5"/>
        <v>266</v>
      </c>
      <c r="BQ55" s="305"/>
      <c r="BR55" s="11"/>
      <c r="BS55" s="11"/>
      <c r="BT55" s="11"/>
      <c r="BU55" s="313"/>
      <c r="CA55" s="314"/>
      <c r="CB55" s="311"/>
      <c r="CC55" s="312"/>
      <c r="CD55" s="11"/>
      <c r="CE55" s="11"/>
    </row>
    <row r="56" spans="2:83" x14ac:dyDescent="0.25">
      <c r="B56" s="129">
        <v>46129.409363425926</v>
      </c>
      <c r="C56" s="87">
        <v>853.68</v>
      </c>
      <c r="D56" s="290"/>
      <c r="E56" s="290"/>
      <c r="N56" s="472"/>
      <c r="O56" s="89">
        <v>46129</v>
      </c>
      <c r="P56" s="130">
        <v>0.42216435185185186</v>
      </c>
      <c r="Q56" s="87">
        <v>30.1</v>
      </c>
      <c r="R56" s="78" t="s">
        <v>14</v>
      </c>
      <c r="S56" s="87">
        <v>20.399999999999999</v>
      </c>
      <c r="T56" s="78" t="s">
        <v>45</v>
      </c>
      <c r="U56" s="608">
        <f t="shared" si="21"/>
        <v>10</v>
      </c>
      <c r="V56" s="609" t="str">
        <f t="shared" si="22"/>
        <v>-</v>
      </c>
      <c r="W56" s="609">
        <f t="shared" si="23"/>
        <v>20.399999999999999</v>
      </c>
      <c r="X56" s="609" t="str">
        <f t="shared" si="24"/>
        <v>-</v>
      </c>
      <c r="Y56" s="609" t="str">
        <f t="shared" si="25"/>
        <v>-</v>
      </c>
      <c r="AD56" s="615">
        <f t="shared" si="13"/>
        <v>46129.42291666667</v>
      </c>
      <c r="AE56" s="73">
        <f t="shared" si="14"/>
        <v>20.77</v>
      </c>
      <c r="AF56" s="608">
        <f t="shared" si="15"/>
        <v>10</v>
      </c>
      <c r="AG56" s="609" t="str">
        <f t="shared" si="8"/>
        <v>-</v>
      </c>
      <c r="AH56" s="609">
        <f t="shared" si="9"/>
        <v>20.77</v>
      </c>
      <c r="AI56" s="609" t="str">
        <f t="shared" si="10"/>
        <v>-</v>
      </c>
      <c r="AJ56" s="609" t="str">
        <f t="shared" si="11"/>
        <v>-</v>
      </c>
      <c r="AK56" s="247"/>
      <c r="AM56" s="446">
        <v>46129.424305555556</v>
      </c>
      <c r="AN56" s="447">
        <v>1</v>
      </c>
      <c r="AO56" s="447">
        <v>2</v>
      </c>
      <c r="AP56" s="447">
        <v>5</v>
      </c>
      <c r="AQ56" s="447">
        <v>90.777983000000006</v>
      </c>
      <c r="AR56" s="447">
        <v>133246</v>
      </c>
      <c r="AS56" s="447">
        <v>111838</v>
      </c>
      <c r="AT56" s="447">
        <v>20.786000000000001</v>
      </c>
      <c r="AV56" s="448">
        <v>46129.424305555556</v>
      </c>
      <c r="AW56" s="449">
        <v>1</v>
      </c>
      <c r="AX56" s="450">
        <v>2</v>
      </c>
      <c r="AY56" s="450">
        <v>5</v>
      </c>
      <c r="AZ56" s="451">
        <v>91</v>
      </c>
      <c r="BB56" s="74">
        <f t="shared" si="0"/>
        <v>25</v>
      </c>
      <c r="BC56" s="11">
        <f t="shared" si="1"/>
        <v>90.777983000000006</v>
      </c>
      <c r="BD56" s="319">
        <v>67</v>
      </c>
      <c r="BE56" s="74">
        <v>7</v>
      </c>
      <c r="BF56" s="324">
        <f t="shared" si="2"/>
        <v>264.34007100000002</v>
      </c>
      <c r="BH56" s="74">
        <f t="shared" si="3"/>
        <v>25</v>
      </c>
      <c r="BI56" s="313">
        <f t="shared" si="4"/>
        <v>91</v>
      </c>
      <c r="BJ56" s="319">
        <v>67</v>
      </c>
      <c r="BK56" s="74">
        <v>7</v>
      </c>
      <c r="BL56" s="313">
        <f t="shared" si="5"/>
        <v>266</v>
      </c>
      <c r="BQ56" s="305"/>
      <c r="BR56" s="11"/>
      <c r="BS56" s="11"/>
      <c r="BT56" s="11"/>
      <c r="BU56" s="313"/>
      <c r="CA56" s="314"/>
      <c r="CB56" s="311"/>
      <c r="CC56" s="312"/>
      <c r="CD56" s="11"/>
      <c r="CE56" s="11"/>
    </row>
    <row r="57" spans="2:83" x14ac:dyDescent="0.25">
      <c r="B57" s="129">
        <v>46129.410405092596</v>
      </c>
      <c r="C57" s="87">
        <v>853.67</v>
      </c>
      <c r="D57" s="290"/>
      <c r="E57" s="290"/>
      <c r="N57" s="472"/>
      <c r="O57" s="89">
        <v>46129</v>
      </c>
      <c r="P57" s="130">
        <v>0.4228587962962963</v>
      </c>
      <c r="Q57" s="87">
        <v>30.3</v>
      </c>
      <c r="R57" s="78" t="s">
        <v>14</v>
      </c>
      <c r="S57" s="87">
        <v>20.55</v>
      </c>
      <c r="T57" s="78" t="s">
        <v>45</v>
      </c>
      <c r="U57" s="608">
        <f t="shared" si="21"/>
        <v>10</v>
      </c>
      <c r="V57" s="609" t="str">
        <f t="shared" si="22"/>
        <v>-</v>
      </c>
      <c r="W57" s="609">
        <f t="shared" si="23"/>
        <v>20.55</v>
      </c>
      <c r="X57" s="609" t="str">
        <f t="shared" si="24"/>
        <v>-</v>
      </c>
      <c r="Y57" s="609" t="str">
        <f t="shared" si="25"/>
        <v>-</v>
      </c>
      <c r="AD57" s="615">
        <f t="shared" si="13"/>
        <v>46129.423611111109</v>
      </c>
      <c r="AE57" s="73">
        <f t="shared" si="14"/>
        <v>20.774000000000001</v>
      </c>
      <c r="AF57" s="608">
        <f t="shared" si="15"/>
        <v>10</v>
      </c>
      <c r="AG57" s="609" t="str">
        <f t="shared" si="8"/>
        <v>-</v>
      </c>
      <c r="AH57" s="609">
        <f t="shared" si="9"/>
        <v>20.774000000000001</v>
      </c>
      <c r="AI57" s="609" t="str">
        <f t="shared" si="10"/>
        <v>-</v>
      </c>
      <c r="AJ57" s="609" t="str">
        <f t="shared" si="11"/>
        <v>-</v>
      </c>
      <c r="AK57" s="247"/>
      <c r="AM57" s="446">
        <v>46129.425000000003</v>
      </c>
      <c r="AN57" s="447">
        <v>1</v>
      </c>
      <c r="AO57" s="447">
        <v>2</v>
      </c>
      <c r="AP57" s="447">
        <v>6</v>
      </c>
      <c r="AQ57" s="447">
        <v>90.815009000000003</v>
      </c>
      <c r="AR57" s="447">
        <v>133477</v>
      </c>
      <c r="AS57" s="447">
        <v>111599</v>
      </c>
      <c r="AT57" s="447">
        <v>20.795000000000002</v>
      </c>
      <c r="AV57" s="448">
        <v>46129.425000000003</v>
      </c>
      <c r="AW57" s="449">
        <v>1</v>
      </c>
      <c r="AX57" s="450">
        <v>2</v>
      </c>
      <c r="AY57" s="450">
        <v>6</v>
      </c>
      <c r="AZ57" s="451">
        <v>91</v>
      </c>
      <c r="BB57" s="74">
        <f t="shared" si="0"/>
        <v>26</v>
      </c>
      <c r="BC57" s="11">
        <f t="shared" si="1"/>
        <v>90.815009000000003</v>
      </c>
      <c r="BD57" s="319">
        <v>68</v>
      </c>
      <c r="BE57" s="74">
        <v>8</v>
      </c>
      <c r="BF57" s="324">
        <f t="shared" si="2"/>
        <v>264.35696999999999</v>
      </c>
      <c r="BH57" s="74">
        <f t="shared" si="3"/>
        <v>26</v>
      </c>
      <c r="BI57" s="313">
        <f t="shared" si="4"/>
        <v>91</v>
      </c>
      <c r="BJ57" s="319">
        <v>68</v>
      </c>
      <c r="BK57" s="74">
        <v>8</v>
      </c>
      <c r="BL57" s="313">
        <f t="shared" si="5"/>
        <v>266</v>
      </c>
      <c r="BQ57" s="305"/>
      <c r="BR57" s="11"/>
      <c r="BS57" s="11"/>
      <c r="BT57" s="11"/>
      <c r="BU57" s="313"/>
      <c r="CA57" s="314"/>
      <c r="CB57" s="311"/>
      <c r="CC57" s="312"/>
      <c r="CD57" s="11"/>
      <c r="CE57" s="11"/>
    </row>
    <row r="58" spans="2:83" x14ac:dyDescent="0.25">
      <c r="B58" s="129">
        <v>46129.411446759259</v>
      </c>
      <c r="C58" s="87">
        <v>853.66</v>
      </c>
      <c r="D58" s="625"/>
      <c r="E58" s="290"/>
      <c r="N58" s="472"/>
      <c r="O58" s="89">
        <v>46129</v>
      </c>
      <c r="P58" s="130">
        <v>0.42355324074074074</v>
      </c>
      <c r="Q58" s="87">
        <v>30.7</v>
      </c>
      <c r="R58" s="78" t="s">
        <v>14</v>
      </c>
      <c r="S58" s="87">
        <v>20.65</v>
      </c>
      <c r="T58" s="78" t="s">
        <v>45</v>
      </c>
      <c r="U58" s="608">
        <f t="shared" si="21"/>
        <v>10</v>
      </c>
      <c r="V58" s="609" t="str">
        <f t="shared" si="22"/>
        <v>-</v>
      </c>
      <c r="W58" s="609">
        <f t="shared" si="23"/>
        <v>20.65</v>
      </c>
      <c r="X58" s="609" t="str">
        <f t="shared" si="24"/>
        <v>-</v>
      </c>
      <c r="Y58" s="609" t="str">
        <f t="shared" si="25"/>
        <v>-</v>
      </c>
      <c r="AD58" s="615">
        <f t="shared" si="13"/>
        <v>46129.423611111109</v>
      </c>
      <c r="AE58" s="73">
        <f t="shared" si="14"/>
        <v>20.78</v>
      </c>
      <c r="AF58" s="608">
        <f t="shared" si="15"/>
        <v>10</v>
      </c>
      <c r="AG58" s="609" t="str">
        <f t="shared" si="8"/>
        <v>-</v>
      </c>
      <c r="AH58" s="609">
        <f t="shared" si="9"/>
        <v>20.78</v>
      </c>
      <c r="AI58" s="609" t="str">
        <f t="shared" si="10"/>
        <v>-</v>
      </c>
      <c r="AJ58" s="609" t="str">
        <f t="shared" si="11"/>
        <v>-</v>
      </c>
      <c r="AK58" s="247"/>
      <c r="AM58" s="446">
        <v>46129.425000000003</v>
      </c>
      <c r="AN58" s="447">
        <v>1</v>
      </c>
      <c r="AO58" s="447">
        <v>2</v>
      </c>
      <c r="AP58" s="447">
        <v>7</v>
      </c>
      <c r="AQ58" s="447">
        <v>91.464910000000003</v>
      </c>
      <c r="AR58" s="447">
        <v>133216</v>
      </c>
      <c r="AS58" s="447">
        <v>111816</v>
      </c>
      <c r="AT58" s="447">
        <v>20.805</v>
      </c>
      <c r="AV58" s="448">
        <v>46129.425000000003</v>
      </c>
      <c r="AW58" s="449">
        <v>1</v>
      </c>
      <c r="AX58" s="450">
        <v>2</v>
      </c>
      <c r="AY58" s="450">
        <v>7</v>
      </c>
      <c r="AZ58" s="451">
        <v>92</v>
      </c>
      <c r="BB58" s="74">
        <f t="shared" si="0"/>
        <v>27</v>
      </c>
      <c r="BC58" s="11">
        <f t="shared" si="1"/>
        <v>91.464910000000003</v>
      </c>
      <c r="BD58" s="319">
        <v>71</v>
      </c>
      <c r="BE58" s="74">
        <v>1</v>
      </c>
      <c r="BF58" s="324">
        <f t="shared" si="2"/>
        <v>311.45684599999998</v>
      </c>
      <c r="BH58" s="74">
        <f t="shared" si="3"/>
        <v>27</v>
      </c>
      <c r="BI58" s="313">
        <f t="shared" si="4"/>
        <v>92</v>
      </c>
      <c r="BJ58" s="319">
        <v>71</v>
      </c>
      <c r="BK58" s="74">
        <v>1</v>
      </c>
      <c r="BL58" s="313">
        <f t="shared" si="5"/>
        <v>313</v>
      </c>
      <c r="BQ58" s="305"/>
      <c r="BR58" s="11"/>
      <c r="BS58" s="11"/>
      <c r="BT58" s="11"/>
      <c r="BU58" s="313"/>
      <c r="CA58" s="314"/>
      <c r="CB58" s="311"/>
      <c r="CC58" s="312"/>
      <c r="CD58" s="11"/>
      <c r="CE58" s="11"/>
    </row>
    <row r="59" spans="2:83" x14ac:dyDescent="0.25">
      <c r="B59" s="129">
        <v>46129.412488425929</v>
      </c>
      <c r="C59" s="87">
        <v>853.65</v>
      </c>
      <c r="D59" s="290"/>
      <c r="E59" s="290"/>
      <c r="N59" s="472"/>
      <c r="O59" s="89">
        <v>46129</v>
      </c>
      <c r="P59" s="130">
        <v>0.42424768518518519</v>
      </c>
      <c r="Q59" s="87">
        <v>31.2</v>
      </c>
      <c r="R59" s="78" t="s">
        <v>14</v>
      </c>
      <c r="S59" s="87">
        <v>20.7</v>
      </c>
      <c r="T59" s="78" t="s">
        <v>45</v>
      </c>
      <c r="U59" s="608">
        <f t="shared" si="21"/>
        <v>10</v>
      </c>
      <c r="V59" s="609" t="str">
        <f t="shared" si="22"/>
        <v>-</v>
      </c>
      <c r="W59" s="609">
        <f t="shared" si="23"/>
        <v>20.7</v>
      </c>
      <c r="X59" s="609" t="str">
        <f t="shared" si="24"/>
        <v>-</v>
      </c>
      <c r="Y59" s="609" t="str">
        <f t="shared" si="25"/>
        <v>-</v>
      </c>
      <c r="AD59" s="615">
        <f t="shared" si="13"/>
        <v>46129.424305555556</v>
      </c>
      <c r="AE59" s="73">
        <f t="shared" si="14"/>
        <v>20.786000000000001</v>
      </c>
      <c r="AF59" s="608">
        <f t="shared" si="15"/>
        <v>10</v>
      </c>
      <c r="AG59" s="609" t="str">
        <f t="shared" si="8"/>
        <v>-</v>
      </c>
      <c r="AH59" s="609">
        <f t="shared" si="9"/>
        <v>20.786000000000001</v>
      </c>
      <c r="AI59" s="609" t="str">
        <f t="shared" si="10"/>
        <v>-</v>
      </c>
      <c r="AJ59" s="609" t="str">
        <f t="shared" si="11"/>
        <v>-</v>
      </c>
      <c r="AK59" s="247"/>
      <c r="AM59" s="446">
        <v>46129.425694444442</v>
      </c>
      <c r="AN59" s="447">
        <v>1</v>
      </c>
      <c r="AO59" s="447">
        <v>2</v>
      </c>
      <c r="AP59" s="447">
        <v>8</v>
      </c>
      <c r="AQ59" s="447">
        <v>91.131943000000007</v>
      </c>
      <c r="AR59" s="447">
        <v>133463</v>
      </c>
      <c r="AS59" s="447">
        <v>111589</v>
      </c>
      <c r="AT59" s="447">
        <v>20.812000000000001</v>
      </c>
      <c r="AV59" s="448">
        <v>46129.425694444442</v>
      </c>
      <c r="AW59" s="449">
        <v>1</v>
      </c>
      <c r="AX59" s="450">
        <v>2</v>
      </c>
      <c r="AY59" s="450">
        <v>8</v>
      </c>
      <c r="AZ59" s="451">
        <v>92</v>
      </c>
      <c r="BB59" s="74">
        <f t="shared" si="0"/>
        <v>28</v>
      </c>
      <c r="BC59" s="11">
        <f t="shared" si="1"/>
        <v>91.131943000000007</v>
      </c>
      <c r="BD59" s="319">
        <v>72</v>
      </c>
      <c r="BE59" s="74">
        <v>2</v>
      </c>
      <c r="BF59" s="324">
        <f t="shared" si="2"/>
        <v>311.53241000000003</v>
      </c>
      <c r="BH59" s="74">
        <f t="shared" si="3"/>
        <v>28</v>
      </c>
      <c r="BI59" s="313">
        <f t="shared" si="4"/>
        <v>92</v>
      </c>
      <c r="BJ59" s="319">
        <v>72</v>
      </c>
      <c r="BK59" s="74">
        <v>2</v>
      </c>
      <c r="BL59" s="313">
        <f t="shared" si="5"/>
        <v>313</v>
      </c>
      <c r="BQ59" s="305"/>
      <c r="BR59" s="11"/>
      <c r="BS59" s="11"/>
      <c r="BT59" s="11"/>
      <c r="BU59" s="313"/>
      <c r="CA59" s="314"/>
      <c r="CB59" s="311"/>
      <c r="CC59" s="312"/>
      <c r="CD59" s="11"/>
      <c r="CE59" s="11"/>
    </row>
    <row r="60" spans="2:83" x14ac:dyDescent="0.25">
      <c r="B60" s="129">
        <v>46129.413530092592</v>
      </c>
      <c r="C60" s="87">
        <v>853.65</v>
      </c>
      <c r="D60" s="290"/>
      <c r="E60" s="290"/>
      <c r="N60" s="472"/>
      <c r="O60" s="89">
        <v>46129</v>
      </c>
      <c r="P60" s="130">
        <v>0.42494212962962963</v>
      </c>
      <c r="Q60" s="87">
        <v>32.200000000000003</v>
      </c>
      <c r="R60" s="78" t="s">
        <v>14</v>
      </c>
      <c r="S60" s="87">
        <v>20.7</v>
      </c>
      <c r="T60" s="78" t="s">
        <v>45</v>
      </c>
      <c r="U60" s="608">
        <f t="shared" si="21"/>
        <v>10</v>
      </c>
      <c r="V60" s="609" t="str">
        <f t="shared" ref="V60:V90" si="28">IF(U60=$Q$13, S60, "-")</f>
        <v>-</v>
      </c>
      <c r="W60" s="609">
        <f t="shared" ref="W60:W90" si="29">IF(U60=$R$13, S60, "-")</f>
        <v>20.7</v>
      </c>
      <c r="X60" s="609" t="str">
        <f t="shared" ref="X60:X90" si="30">IF(U60=$S$13, S60, "-")</f>
        <v>-</v>
      </c>
      <c r="Y60" s="609" t="str">
        <f t="shared" ref="Y60:Y90" si="31">IF(U60=$T$13, S60, "-")</f>
        <v>-</v>
      </c>
      <c r="AD60" s="615">
        <f t="shared" si="13"/>
        <v>46129.425000000003</v>
      </c>
      <c r="AE60" s="73">
        <f t="shared" si="14"/>
        <v>20.795000000000002</v>
      </c>
      <c r="AF60" s="608">
        <f t="shared" si="15"/>
        <v>10</v>
      </c>
      <c r="AG60" s="609" t="str">
        <f t="shared" si="8"/>
        <v>-</v>
      </c>
      <c r="AH60" s="609">
        <f t="shared" si="9"/>
        <v>20.795000000000002</v>
      </c>
      <c r="AI60" s="609" t="str">
        <f t="shared" si="10"/>
        <v>-</v>
      </c>
      <c r="AJ60" s="609" t="str">
        <f t="shared" si="11"/>
        <v>-</v>
      </c>
      <c r="AK60" s="247"/>
      <c r="AM60" s="446">
        <v>46129.426388888889</v>
      </c>
      <c r="AN60" s="447">
        <v>1</v>
      </c>
      <c r="AO60" s="447">
        <v>3</v>
      </c>
      <c r="AP60" s="447" t="s">
        <v>446</v>
      </c>
      <c r="AQ60" s="447">
        <v>124.757972</v>
      </c>
      <c r="AR60" s="447">
        <v>133099</v>
      </c>
      <c r="AS60" s="447">
        <v>111822</v>
      </c>
      <c r="AT60" s="447">
        <v>20.821999999999999</v>
      </c>
      <c r="AV60" s="448">
        <v>46129.426388888889</v>
      </c>
      <c r="AW60" s="449">
        <v>1</v>
      </c>
      <c r="AX60" s="450">
        <v>3</v>
      </c>
      <c r="AY60" s="450" t="s">
        <v>446</v>
      </c>
      <c r="AZ60" s="451">
        <v>128</v>
      </c>
      <c r="BB60" s="74" t="str">
        <f t="shared" si="0"/>
        <v>--</v>
      </c>
      <c r="BC60" s="11">
        <f t="shared" si="1"/>
        <v>124.757972</v>
      </c>
      <c r="BD60" s="319">
        <v>73</v>
      </c>
      <c r="BE60" s="74">
        <v>3</v>
      </c>
      <c r="BF60" s="324">
        <f t="shared" si="2"/>
        <v>311.429889</v>
      </c>
      <c r="BH60" s="74" t="str">
        <f t="shared" si="3"/>
        <v>--</v>
      </c>
      <c r="BI60" s="313">
        <f t="shared" si="4"/>
        <v>128</v>
      </c>
      <c r="BJ60" s="319">
        <v>73</v>
      </c>
      <c r="BK60" s="74">
        <v>3</v>
      </c>
      <c r="BL60" s="313">
        <f t="shared" si="5"/>
        <v>313</v>
      </c>
      <c r="BQ60" s="305"/>
      <c r="BR60" s="11"/>
      <c r="BS60" s="11"/>
      <c r="BT60" s="11"/>
      <c r="BU60" s="313"/>
      <c r="CA60" s="314"/>
      <c r="CB60" s="311"/>
      <c r="CC60" s="312"/>
      <c r="CD60" s="11"/>
      <c r="CE60" s="11"/>
    </row>
    <row r="61" spans="2:83" x14ac:dyDescent="0.25">
      <c r="B61" s="129">
        <v>46129.414571759262</v>
      </c>
      <c r="C61" s="87">
        <v>853.64</v>
      </c>
      <c r="D61" s="290"/>
      <c r="E61" s="290"/>
      <c r="N61" s="472"/>
      <c r="O61" s="89">
        <v>46129</v>
      </c>
      <c r="P61" s="130">
        <v>0.42563657407407407</v>
      </c>
      <c r="Q61" s="87">
        <v>32.299999999999997</v>
      </c>
      <c r="R61" s="78" t="s">
        <v>14</v>
      </c>
      <c r="S61" s="87">
        <v>20.7</v>
      </c>
      <c r="T61" s="78" t="s">
        <v>45</v>
      </c>
      <c r="U61" s="608">
        <f t="shared" si="21"/>
        <v>10</v>
      </c>
      <c r="V61" s="609" t="str">
        <f t="shared" si="28"/>
        <v>-</v>
      </c>
      <c r="W61" s="609">
        <f t="shared" si="29"/>
        <v>20.7</v>
      </c>
      <c r="X61" s="609" t="str">
        <f t="shared" si="30"/>
        <v>-</v>
      </c>
      <c r="Y61" s="609" t="str">
        <f t="shared" si="31"/>
        <v>-</v>
      </c>
      <c r="AD61" s="615">
        <f t="shared" si="13"/>
        <v>46129.425000000003</v>
      </c>
      <c r="AE61" s="73">
        <f t="shared" si="14"/>
        <v>20.805</v>
      </c>
      <c r="AF61" s="608">
        <f t="shared" si="15"/>
        <v>10</v>
      </c>
      <c r="AG61" s="609" t="str">
        <f t="shared" si="8"/>
        <v>-</v>
      </c>
      <c r="AH61" s="609">
        <f t="shared" si="9"/>
        <v>20.805</v>
      </c>
      <c r="AI61" s="609" t="str">
        <f t="shared" si="10"/>
        <v>-</v>
      </c>
      <c r="AJ61" s="609" t="str">
        <f t="shared" si="11"/>
        <v>-</v>
      </c>
      <c r="AK61" s="247"/>
      <c r="AM61" s="446">
        <v>46129.426388888889</v>
      </c>
      <c r="AN61" s="447">
        <v>1</v>
      </c>
      <c r="AO61" s="447">
        <v>3</v>
      </c>
      <c r="AP61" s="447" t="s">
        <v>446</v>
      </c>
      <c r="AQ61" s="447">
        <v>135.52175800000001</v>
      </c>
      <c r="AR61" s="447">
        <v>133481</v>
      </c>
      <c r="AS61" s="447">
        <v>111497</v>
      </c>
      <c r="AT61" s="447">
        <v>20.827000000000002</v>
      </c>
      <c r="AV61" s="448">
        <v>46129.426388888889</v>
      </c>
      <c r="AW61" s="449">
        <v>1</v>
      </c>
      <c r="AX61" s="450">
        <v>3</v>
      </c>
      <c r="AY61" s="450" t="s">
        <v>446</v>
      </c>
      <c r="AZ61" s="451">
        <v>136</v>
      </c>
      <c r="BB61" s="74" t="str">
        <f t="shared" si="0"/>
        <v>--</v>
      </c>
      <c r="BC61" s="11">
        <f t="shared" si="1"/>
        <v>135.52175800000001</v>
      </c>
      <c r="BD61" s="319">
        <v>74</v>
      </c>
      <c r="BE61" s="74">
        <v>4</v>
      </c>
      <c r="BF61" s="324">
        <f t="shared" si="2"/>
        <v>311.19883399999998</v>
      </c>
      <c r="BH61" s="74" t="str">
        <f t="shared" si="3"/>
        <v>--</v>
      </c>
      <c r="BI61" s="313">
        <f t="shared" si="4"/>
        <v>136</v>
      </c>
      <c r="BJ61" s="319">
        <v>74</v>
      </c>
      <c r="BK61" s="74">
        <v>4</v>
      </c>
      <c r="BL61" s="313">
        <f t="shared" si="5"/>
        <v>313</v>
      </c>
      <c r="BQ61" s="305"/>
      <c r="BR61" s="11"/>
      <c r="BS61" s="11"/>
      <c r="BT61" s="11"/>
      <c r="BU61" s="313"/>
      <c r="CA61" s="314"/>
      <c r="CB61" s="311"/>
      <c r="CC61" s="312"/>
      <c r="CD61" s="11"/>
      <c r="CE61" s="11"/>
    </row>
    <row r="62" spans="2:83" x14ac:dyDescent="0.25">
      <c r="B62" s="129">
        <v>46129.415613425925</v>
      </c>
      <c r="C62" s="87">
        <v>853.65</v>
      </c>
      <c r="D62" s="290"/>
      <c r="E62" s="290"/>
      <c r="N62" s="472"/>
      <c r="O62" s="89">
        <v>46129</v>
      </c>
      <c r="P62" s="130">
        <v>0.42633101851851851</v>
      </c>
      <c r="Q62" s="87">
        <v>31.9</v>
      </c>
      <c r="R62" s="78" t="s">
        <v>14</v>
      </c>
      <c r="S62" s="87">
        <v>20.6</v>
      </c>
      <c r="T62" s="78" t="s">
        <v>45</v>
      </c>
      <c r="U62" s="608">
        <f t="shared" si="21"/>
        <v>10</v>
      </c>
      <c r="V62" s="609" t="str">
        <f t="shared" si="28"/>
        <v>-</v>
      </c>
      <c r="W62" s="609">
        <f t="shared" si="29"/>
        <v>20.6</v>
      </c>
      <c r="X62" s="609" t="str">
        <f t="shared" si="30"/>
        <v>-</v>
      </c>
      <c r="Y62" s="609" t="str">
        <f t="shared" si="31"/>
        <v>-</v>
      </c>
      <c r="AD62" s="615">
        <f t="shared" si="13"/>
        <v>46129.425694444442</v>
      </c>
      <c r="AE62" s="73">
        <f t="shared" si="14"/>
        <v>20.812000000000001</v>
      </c>
      <c r="AF62" s="608">
        <f t="shared" si="15"/>
        <v>10</v>
      </c>
      <c r="AG62" s="609" t="str">
        <f t="shared" si="8"/>
        <v>-</v>
      </c>
      <c r="AH62" s="609">
        <f t="shared" si="9"/>
        <v>20.812000000000001</v>
      </c>
      <c r="AI62" s="609" t="str">
        <f t="shared" si="10"/>
        <v>-</v>
      </c>
      <c r="AJ62" s="609" t="str">
        <f t="shared" si="11"/>
        <v>-</v>
      </c>
      <c r="AK62" s="247"/>
      <c r="AM62" s="446">
        <v>46129.427083333336</v>
      </c>
      <c r="AN62" s="447">
        <v>1</v>
      </c>
      <c r="AO62" s="447">
        <v>3</v>
      </c>
      <c r="AP62" s="447" t="s">
        <v>446</v>
      </c>
      <c r="AQ62" s="447">
        <v>135.15690499999999</v>
      </c>
      <c r="AR62" s="447">
        <v>133114</v>
      </c>
      <c r="AS62" s="447">
        <v>111833</v>
      </c>
      <c r="AT62" s="447">
        <v>20.829000000000001</v>
      </c>
      <c r="AV62" s="448">
        <v>46129.427083333336</v>
      </c>
      <c r="AW62" s="449">
        <v>1</v>
      </c>
      <c r="AX62" s="450">
        <v>3</v>
      </c>
      <c r="AY62" s="450" t="s">
        <v>446</v>
      </c>
      <c r="AZ62" s="451">
        <v>136</v>
      </c>
      <c r="BB62" s="74" t="str">
        <f t="shared" si="0"/>
        <v>--</v>
      </c>
      <c r="BC62" s="11">
        <f t="shared" si="1"/>
        <v>135.15690499999999</v>
      </c>
      <c r="BD62" s="319">
        <v>75</v>
      </c>
      <c r="BE62" s="74">
        <v>5</v>
      </c>
      <c r="BF62" s="324">
        <f t="shared" si="2"/>
        <v>311.01905199999999</v>
      </c>
      <c r="BH62" s="74" t="str">
        <f t="shared" si="3"/>
        <v>--</v>
      </c>
      <c r="BI62" s="313">
        <f t="shared" si="4"/>
        <v>136</v>
      </c>
      <c r="BJ62" s="319">
        <v>75</v>
      </c>
      <c r="BK62" s="74">
        <v>5</v>
      </c>
      <c r="BL62" s="313">
        <f t="shared" si="5"/>
        <v>313</v>
      </c>
      <c r="BQ62" s="305"/>
      <c r="BR62" s="11"/>
      <c r="BS62" s="11"/>
      <c r="BT62" s="11"/>
      <c r="BU62" s="313"/>
      <c r="CA62" s="314"/>
      <c r="CB62" s="311"/>
      <c r="CC62" s="312"/>
      <c r="CD62" s="11"/>
      <c r="CE62" s="11"/>
    </row>
    <row r="63" spans="2:83" x14ac:dyDescent="0.25">
      <c r="B63" s="129">
        <v>46129.416655092595</v>
      </c>
      <c r="C63" s="87">
        <v>853.67</v>
      </c>
      <c r="D63" s="290"/>
      <c r="E63" s="290"/>
      <c r="N63" s="472"/>
      <c r="O63" s="89">
        <v>46129</v>
      </c>
      <c r="P63" s="130">
        <v>0.42702546296296295</v>
      </c>
      <c r="Q63" s="87">
        <v>31.3</v>
      </c>
      <c r="R63" s="78" t="s">
        <v>14</v>
      </c>
      <c r="S63" s="87">
        <v>20.5</v>
      </c>
      <c r="T63" s="78" t="s">
        <v>45</v>
      </c>
      <c r="U63" s="608">
        <f t="shared" si="21"/>
        <v>10</v>
      </c>
      <c r="V63" s="609" t="str">
        <f t="shared" si="28"/>
        <v>-</v>
      </c>
      <c r="W63" s="609">
        <f t="shared" si="29"/>
        <v>20.5</v>
      </c>
      <c r="X63" s="609" t="str">
        <f t="shared" si="30"/>
        <v>-</v>
      </c>
      <c r="Y63" s="609" t="str">
        <f t="shared" si="31"/>
        <v>-</v>
      </c>
      <c r="AD63" s="615">
        <f t="shared" si="13"/>
        <v>46129.426388888889</v>
      </c>
      <c r="AE63" s="73">
        <f t="shared" si="14"/>
        <v>20.821999999999999</v>
      </c>
      <c r="AF63" s="608">
        <f t="shared" si="15"/>
        <v>10</v>
      </c>
      <c r="AG63" s="609" t="str">
        <f t="shared" si="8"/>
        <v>-</v>
      </c>
      <c r="AH63" s="609">
        <f t="shared" si="9"/>
        <v>20.821999999999999</v>
      </c>
      <c r="AI63" s="609" t="str">
        <f t="shared" si="10"/>
        <v>-</v>
      </c>
      <c r="AJ63" s="609" t="str">
        <f t="shared" si="11"/>
        <v>-</v>
      </c>
      <c r="AK63" s="247"/>
      <c r="AM63" s="446">
        <v>46129.427083333336</v>
      </c>
      <c r="AN63" s="447">
        <v>1</v>
      </c>
      <c r="AO63" s="447">
        <v>3</v>
      </c>
      <c r="AP63" s="447" t="s">
        <v>446</v>
      </c>
      <c r="AQ63" s="447">
        <v>134.59623999999999</v>
      </c>
      <c r="AR63" s="447">
        <v>133498</v>
      </c>
      <c r="AS63" s="447">
        <v>111514</v>
      </c>
      <c r="AT63" s="447">
        <v>20.83</v>
      </c>
      <c r="AV63" s="448">
        <v>46129.427083333336</v>
      </c>
      <c r="AW63" s="449">
        <v>1</v>
      </c>
      <c r="AX63" s="450">
        <v>3</v>
      </c>
      <c r="AY63" s="450" t="s">
        <v>446</v>
      </c>
      <c r="AZ63" s="451">
        <v>136</v>
      </c>
      <c r="BB63" s="74" t="str">
        <f t="shared" si="0"/>
        <v>--</v>
      </c>
      <c r="BC63" s="11">
        <f t="shared" si="1"/>
        <v>134.59623999999999</v>
      </c>
      <c r="BD63" s="319">
        <v>76</v>
      </c>
      <c r="BE63" s="74">
        <v>6</v>
      </c>
      <c r="BF63" s="324">
        <f t="shared" si="2"/>
        <v>310.93852600000002</v>
      </c>
      <c r="BH63" s="74" t="str">
        <f t="shared" si="3"/>
        <v>--</v>
      </c>
      <c r="BI63" s="313">
        <f t="shared" si="4"/>
        <v>136</v>
      </c>
      <c r="BJ63" s="319">
        <v>76</v>
      </c>
      <c r="BK63" s="74">
        <v>6</v>
      </c>
      <c r="BL63" s="313">
        <f t="shared" si="5"/>
        <v>312</v>
      </c>
      <c r="BQ63" s="305"/>
      <c r="BR63" s="11"/>
      <c r="BS63" s="11"/>
      <c r="BT63" s="11"/>
      <c r="BU63" s="313"/>
      <c r="CA63" s="314"/>
      <c r="CB63" s="311"/>
      <c r="CC63" s="312"/>
      <c r="CD63" s="11"/>
      <c r="CE63" s="11"/>
    </row>
    <row r="64" spans="2:83" x14ac:dyDescent="0.25">
      <c r="B64" s="129">
        <v>46129.417696759258</v>
      </c>
      <c r="C64" s="87">
        <v>853.7</v>
      </c>
      <c r="D64" s="290"/>
      <c r="E64" s="290"/>
      <c r="N64" s="472"/>
      <c r="O64" s="89">
        <v>46129</v>
      </c>
      <c r="P64" s="130">
        <v>0.4277199074074074</v>
      </c>
      <c r="Q64" s="87">
        <v>30.6</v>
      </c>
      <c r="R64" s="78" t="s">
        <v>14</v>
      </c>
      <c r="S64" s="87">
        <v>20.45</v>
      </c>
      <c r="T64" s="78" t="s">
        <v>45</v>
      </c>
      <c r="U64" s="608">
        <f t="shared" si="21"/>
        <v>10</v>
      </c>
      <c r="V64" s="609" t="str">
        <f t="shared" si="28"/>
        <v>-</v>
      </c>
      <c r="W64" s="609">
        <f t="shared" si="29"/>
        <v>20.45</v>
      </c>
      <c r="X64" s="609" t="str">
        <f t="shared" si="30"/>
        <v>-</v>
      </c>
      <c r="Y64" s="609" t="str">
        <f t="shared" si="31"/>
        <v>-</v>
      </c>
      <c r="AD64" s="615">
        <f t="shared" si="13"/>
        <v>46129.426388888889</v>
      </c>
      <c r="AE64" s="73">
        <f t="shared" si="14"/>
        <v>20.827000000000002</v>
      </c>
      <c r="AF64" s="608">
        <f t="shared" si="15"/>
        <v>10</v>
      </c>
      <c r="AG64" s="609" t="str">
        <f t="shared" si="8"/>
        <v>-</v>
      </c>
      <c r="AH64" s="609">
        <f t="shared" si="9"/>
        <v>20.827000000000002</v>
      </c>
      <c r="AI64" s="609" t="str">
        <f t="shared" si="10"/>
        <v>-</v>
      </c>
      <c r="AJ64" s="609" t="str">
        <f t="shared" si="11"/>
        <v>-</v>
      </c>
      <c r="AK64" s="247"/>
      <c r="AM64" s="446">
        <v>46129.427777777775</v>
      </c>
      <c r="AN64" s="447">
        <v>1</v>
      </c>
      <c r="AO64" s="447">
        <v>3</v>
      </c>
      <c r="AP64" s="447" t="s">
        <v>446</v>
      </c>
      <c r="AQ64" s="447">
        <v>134.088369</v>
      </c>
      <c r="AR64" s="447">
        <v>133131</v>
      </c>
      <c r="AS64" s="447">
        <v>111845</v>
      </c>
      <c r="AT64" s="447">
        <v>20.831</v>
      </c>
      <c r="AV64" s="448">
        <v>46129.427777777775</v>
      </c>
      <c r="AW64" s="449">
        <v>1</v>
      </c>
      <c r="AX64" s="450">
        <v>3</v>
      </c>
      <c r="AY64" s="450" t="s">
        <v>446</v>
      </c>
      <c r="AZ64" s="451">
        <v>135</v>
      </c>
      <c r="BB64" s="74" t="str">
        <f t="shared" si="0"/>
        <v>--</v>
      </c>
      <c r="BC64" s="11">
        <f t="shared" si="1"/>
        <v>134.088369</v>
      </c>
      <c r="BD64" s="319">
        <v>77</v>
      </c>
      <c r="BE64" s="74">
        <v>7</v>
      </c>
      <c r="BF64" s="324">
        <f t="shared" si="2"/>
        <v>310.94178799999997</v>
      </c>
      <c r="BH64" s="74" t="str">
        <f t="shared" si="3"/>
        <v>--</v>
      </c>
      <c r="BI64" s="313">
        <f t="shared" si="4"/>
        <v>135</v>
      </c>
      <c r="BJ64" s="319">
        <v>77</v>
      </c>
      <c r="BK64" s="74">
        <v>7</v>
      </c>
      <c r="BL64" s="313">
        <f t="shared" si="5"/>
        <v>312</v>
      </c>
      <c r="BQ64" s="305"/>
      <c r="BR64" s="11"/>
      <c r="BS64" s="11"/>
      <c r="BT64" s="11"/>
      <c r="BU64" s="313"/>
      <c r="CA64" s="314"/>
      <c r="CB64" s="311"/>
      <c r="CC64" s="312"/>
      <c r="CD64" s="11"/>
      <c r="CE64" s="11"/>
    </row>
    <row r="65" spans="2:83" x14ac:dyDescent="0.25">
      <c r="B65" s="129">
        <v>46129.418738425928</v>
      </c>
      <c r="C65" s="87">
        <v>853.69</v>
      </c>
      <c r="D65" s="290"/>
      <c r="E65" s="290"/>
      <c r="N65" s="472"/>
      <c r="O65" s="89">
        <v>46129</v>
      </c>
      <c r="P65" s="130">
        <v>0.42841435185185184</v>
      </c>
      <c r="Q65" s="87">
        <v>30.5</v>
      </c>
      <c r="R65" s="78" t="s">
        <v>14</v>
      </c>
      <c r="S65" s="87">
        <v>20.350000000000001</v>
      </c>
      <c r="T65" s="78" t="s">
        <v>45</v>
      </c>
      <c r="U65" s="608">
        <f t="shared" si="21"/>
        <v>10</v>
      </c>
      <c r="V65" s="609" t="str">
        <f t="shared" si="28"/>
        <v>-</v>
      </c>
      <c r="W65" s="609">
        <f t="shared" si="29"/>
        <v>20.350000000000001</v>
      </c>
      <c r="X65" s="609" t="str">
        <f t="shared" si="30"/>
        <v>-</v>
      </c>
      <c r="Y65" s="609" t="str">
        <f t="shared" si="31"/>
        <v>-</v>
      </c>
      <c r="AD65" s="615">
        <f t="shared" si="13"/>
        <v>46129.427083333336</v>
      </c>
      <c r="AE65" s="73">
        <f t="shared" si="14"/>
        <v>20.829000000000001</v>
      </c>
      <c r="AF65" s="608">
        <f t="shared" si="15"/>
        <v>10</v>
      </c>
      <c r="AG65" s="609" t="str">
        <f t="shared" si="8"/>
        <v>-</v>
      </c>
      <c r="AH65" s="609">
        <f t="shared" si="9"/>
        <v>20.829000000000001</v>
      </c>
      <c r="AI65" s="609" t="str">
        <f t="shared" si="10"/>
        <v>-</v>
      </c>
      <c r="AJ65" s="609" t="str">
        <f t="shared" si="11"/>
        <v>-</v>
      </c>
      <c r="AK65" s="247"/>
      <c r="AM65" s="446">
        <v>46129.427777777775</v>
      </c>
      <c r="AN65" s="447">
        <v>1</v>
      </c>
      <c r="AO65" s="447">
        <v>3</v>
      </c>
      <c r="AP65" s="447" t="s">
        <v>446</v>
      </c>
      <c r="AQ65" s="447">
        <v>133.94631999999999</v>
      </c>
      <c r="AR65" s="447">
        <v>133509</v>
      </c>
      <c r="AS65" s="447">
        <v>111524</v>
      </c>
      <c r="AT65" s="447">
        <v>20.832000000000001</v>
      </c>
      <c r="AV65" s="448">
        <v>46129.427777777775</v>
      </c>
      <c r="AW65" s="449">
        <v>1</v>
      </c>
      <c r="AX65" s="450">
        <v>3</v>
      </c>
      <c r="AY65" s="450" t="s">
        <v>446</v>
      </c>
      <c r="AZ65" s="451">
        <v>135</v>
      </c>
      <c r="BB65" s="74" t="str">
        <f t="shared" si="0"/>
        <v>--</v>
      </c>
      <c r="BC65" s="11">
        <f t="shared" si="1"/>
        <v>133.94631999999999</v>
      </c>
      <c r="BD65" s="319">
        <v>78</v>
      </c>
      <c r="BE65" s="74">
        <v>8</v>
      </c>
      <c r="BF65" s="324">
        <f t="shared" si="2"/>
        <v>311.07021500000002</v>
      </c>
      <c r="BH65" s="74" t="str">
        <f t="shared" si="3"/>
        <v>--</v>
      </c>
      <c r="BI65" s="313">
        <f t="shared" si="4"/>
        <v>135</v>
      </c>
      <c r="BJ65" s="319">
        <v>78</v>
      </c>
      <c r="BK65" s="74">
        <v>8</v>
      </c>
      <c r="BL65" s="313">
        <f t="shared" si="5"/>
        <v>312</v>
      </c>
      <c r="BQ65" s="305"/>
      <c r="BR65" s="11"/>
      <c r="BS65" s="11"/>
      <c r="BT65" s="11"/>
      <c r="BU65" s="313"/>
      <c r="CA65" s="314"/>
      <c r="CB65" s="311"/>
      <c r="CC65" s="312"/>
      <c r="CD65" s="11"/>
      <c r="CE65" s="11"/>
    </row>
    <row r="66" spans="2:83" x14ac:dyDescent="0.25">
      <c r="B66" s="129">
        <v>46129.41978009259</v>
      </c>
      <c r="C66" s="87">
        <v>853.68</v>
      </c>
      <c r="D66" s="290"/>
      <c r="E66" s="290"/>
      <c r="N66" s="472"/>
      <c r="O66" s="89">
        <v>46129</v>
      </c>
      <c r="P66" s="130">
        <v>0.42910879629629628</v>
      </c>
      <c r="Q66" s="87">
        <v>30.1</v>
      </c>
      <c r="R66" s="78" t="s">
        <v>14</v>
      </c>
      <c r="S66" s="87">
        <v>20.3</v>
      </c>
      <c r="T66" s="78" t="s">
        <v>45</v>
      </c>
      <c r="U66" s="608">
        <f t="shared" si="21"/>
        <v>10</v>
      </c>
      <c r="V66" s="609" t="str">
        <f t="shared" si="28"/>
        <v>-</v>
      </c>
      <c r="W66" s="609">
        <f t="shared" si="29"/>
        <v>20.3</v>
      </c>
      <c r="X66" s="609" t="str">
        <f t="shared" si="30"/>
        <v>-</v>
      </c>
      <c r="Y66" s="609" t="str">
        <f t="shared" si="31"/>
        <v>-</v>
      </c>
      <c r="AD66" s="615">
        <f t="shared" si="13"/>
        <v>46129.427083333336</v>
      </c>
      <c r="AE66" s="73">
        <f t="shared" si="14"/>
        <v>20.83</v>
      </c>
      <c r="AF66" s="608">
        <f t="shared" si="15"/>
        <v>10</v>
      </c>
      <c r="AG66" s="609" t="str">
        <f t="shared" si="8"/>
        <v>-</v>
      </c>
      <c r="AH66" s="609">
        <f t="shared" si="9"/>
        <v>20.83</v>
      </c>
      <c r="AI66" s="609" t="str">
        <f t="shared" si="10"/>
        <v>-</v>
      </c>
      <c r="AJ66" s="609" t="str">
        <f t="shared" si="11"/>
        <v>-</v>
      </c>
      <c r="AK66" s="247"/>
      <c r="AM66" s="446">
        <v>46129.428472222222</v>
      </c>
      <c r="AN66" s="447">
        <v>1</v>
      </c>
      <c r="AO66" s="447">
        <v>3</v>
      </c>
      <c r="AP66" s="447" t="s">
        <v>446</v>
      </c>
      <c r="AQ66" s="447">
        <v>133.53097</v>
      </c>
      <c r="AR66" s="447">
        <v>133132</v>
      </c>
      <c r="AS66" s="447">
        <v>111844</v>
      </c>
      <c r="AT66" s="447">
        <v>20.832999999999998</v>
      </c>
      <c r="AV66" s="448">
        <v>46129.428472222222</v>
      </c>
      <c r="AW66" s="449">
        <v>1</v>
      </c>
      <c r="AX66" s="450">
        <v>3</v>
      </c>
      <c r="AY66" s="450" t="s">
        <v>446</v>
      </c>
      <c r="AZ66" s="451">
        <v>134</v>
      </c>
      <c r="BB66" s="74" t="str">
        <f t="shared" si="0"/>
        <v>--</v>
      </c>
      <c r="BC66" s="11">
        <f t="shared" si="1"/>
        <v>133.53097</v>
      </c>
      <c r="BD66" s="319">
        <v>81</v>
      </c>
      <c r="BE66" s="74">
        <v>1</v>
      </c>
      <c r="BF66" s="324">
        <f t="shared" si="2"/>
        <v>355.94504000000001</v>
      </c>
      <c r="BH66" s="74" t="str">
        <f t="shared" si="3"/>
        <v>--</v>
      </c>
      <c r="BI66" s="313">
        <f t="shared" si="4"/>
        <v>134</v>
      </c>
      <c r="BJ66" s="319">
        <v>81</v>
      </c>
      <c r="BK66" s="74">
        <v>1</v>
      </c>
      <c r="BL66" s="313">
        <f t="shared" si="5"/>
        <v>357</v>
      </c>
      <c r="BQ66" s="305"/>
      <c r="BR66" s="11"/>
      <c r="BS66" s="11"/>
      <c r="BT66" s="11"/>
      <c r="BU66" s="313"/>
      <c r="CA66" s="314"/>
      <c r="CB66" s="311"/>
      <c r="CC66" s="312"/>
      <c r="CD66" s="11"/>
      <c r="CE66" s="11"/>
    </row>
    <row r="67" spans="2:83" x14ac:dyDescent="0.25">
      <c r="B67" s="129">
        <v>46129.42082175926</v>
      </c>
      <c r="C67" s="87">
        <v>853.66</v>
      </c>
      <c r="D67" s="290"/>
      <c r="E67" s="290"/>
      <c r="N67" s="472"/>
      <c r="O67" s="89">
        <v>46129</v>
      </c>
      <c r="P67" s="130">
        <v>0.42980324074074072</v>
      </c>
      <c r="Q67" s="87">
        <v>29.9</v>
      </c>
      <c r="R67" s="78" t="s">
        <v>14</v>
      </c>
      <c r="S67" s="87">
        <v>20.25</v>
      </c>
      <c r="T67" s="78" t="s">
        <v>45</v>
      </c>
      <c r="U67" s="608">
        <f t="shared" si="21"/>
        <v>10</v>
      </c>
      <c r="V67" s="609" t="str">
        <f t="shared" si="28"/>
        <v>-</v>
      </c>
      <c r="W67" s="609">
        <f t="shared" si="29"/>
        <v>20.25</v>
      </c>
      <c r="X67" s="609" t="str">
        <f t="shared" si="30"/>
        <v>-</v>
      </c>
      <c r="Y67" s="609" t="str">
        <f t="shared" si="31"/>
        <v>-</v>
      </c>
      <c r="AD67" s="615">
        <f t="shared" si="13"/>
        <v>46129.427777777775</v>
      </c>
      <c r="AE67" s="73">
        <f t="shared" si="14"/>
        <v>20.831</v>
      </c>
      <c r="AF67" s="608">
        <f t="shared" si="15"/>
        <v>10</v>
      </c>
      <c r="AG67" s="609" t="str">
        <f t="shared" si="8"/>
        <v>-</v>
      </c>
      <c r="AH67" s="609">
        <f t="shared" si="9"/>
        <v>20.831</v>
      </c>
      <c r="AI67" s="609" t="str">
        <f t="shared" si="10"/>
        <v>-</v>
      </c>
      <c r="AJ67" s="609" t="str">
        <f t="shared" si="11"/>
        <v>-</v>
      </c>
      <c r="AK67" s="247"/>
      <c r="AM67" s="446">
        <v>46129.429166666669</v>
      </c>
      <c r="AN67" s="447">
        <v>1</v>
      </c>
      <c r="AO67" s="447">
        <v>3</v>
      </c>
      <c r="AP67" s="447">
        <v>0</v>
      </c>
      <c r="AQ67" s="447">
        <v>133.22543300000001</v>
      </c>
      <c r="AR67" s="447">
        <v>133537</v>
      </c>
      <c r="AS67" s="447">
        <v>111549</v>
      </c>
      <c r="AT67" s="447">
        <v>20.835000000000001</v>
      </c>
      <c r="AV67" s="448">
        <v>46129.429166666669</v>
      </c>
      <c r="AW67" s="449">
        <v>1</v>
      </c>
      <c r="AX67" s="450">
        <v>3</v>
      </c>
      <c r="AY67" s="450">
        <v>0</v>
      </c>
      <c r="AZ67" s="451">
        <v>134</v>
      </c>
      <c r="BB67" s="74">
        <f t="shared" ref="BB67:BB130" si="32">IFERROR((AO67*10)+AP67, "--")</f>
        <v>30</v>
      </c>
      <c r="BC67" s="11">
        <f t="shared" ref="BC67:BC130" si="33">AQ67</f>
        <v>133.22543300000001</v>
      </c>
      <c r="BD67" s="319">
        <v>82</v>
      </c>
      <c r="BE67" s="74">
        <v>2</v>
      </c>
      <c r="BF67" s="324">
        <f t="shared" ref="BF67:BF97" si="34">IFERROR(VLOOKUP(BD67, $BB$2:$BC$300, 2, FALSE), "---")</f>
        <v>355.81461100000001</v>
      </c>
      <c r="BH67" s="74">
        <f t="shared" ref="BH67:BH130" si="35">IFERROR((AX67*10)+AY67, "--")</f>
        <v>30</v>
      </c>
      <c r="BI67" s="313">
        <f t="shared" ref="BI67:BI130" si="36">AZ67</f>
        <v>134</v>
      </c>
      <c r="BJ67" s="319">
        <v>82</v>
      </c>
      <c r="BK67" s="74">
        <v>2</v>
      </c>
      <c r="BL67" s="313">
        <f t="shared" ref="BL67:BL97" si="37">IFERROR(VLOOKUP(BJ67, $BH$2:$BI$300, 2, FALSE), "---")</f>
        <v>357</v>
      </c>
      <c r="BQ67" s="305"/>
      <c r="BR67" s="11"/>
      <c r="BS67" s="11"/>
      <c r="BT67" s="11"/>
      <c r="BU67" s="313"/>
      <c r="CA67" s="314"/>
      <c r="CB67" s="311"/>
      <c r="CC67" s="312"/>
      <c r="CD67" s="11"/>
      <c r="CE67" s="11"/>
    </row>
    <row r="68" spans="2:83" x14ac:dyDescent="0.25">
      <c r="B68" s="129">
        <v>46129.421863425923</v>
      </c>
      <c r="C68" s="87">
        <v>853.65</v>
      </c>
      <c r="D68" s="290"/>
      <c r="E68" s="290"/>
      <c r="N68" s="472"/>
      <c r="O68" s="89">
        <v>46129</v>
      </c>
      <c r="P68" s="130">
        <v>0.43049768518518516</v>
      </c>
      <c r="Q68" s="87">
        <v>29.8</v>
      </c>
      <c r="R68" s="78" t="s">
        <v>14</v>
      </c>
      <c r="S68" s="87">
        <v>20.2</v>
      </c>
      <c r="T68" s="78" t="s">
        <v>45</v>
      </c>
      <c r="U68" s="608">
        <f t="shared" si="21"/>
        <v>10</v>
      </c>
      <c r="V68" s="609" t="str">
        <f t="shared" si="28"/>
        <v>-</v>
      </c>
      <c r="W68" s="609">
        <f t="shared" si="29"/>
        <v>20.2</v>
      </c>
      <c r="X68" s="609" t="str">
        <f t="shared" si="30"/>
        <v>-</v>
      </c>
      <c r="Y68" s="609" t="str">
        <f t="shared" si="31"/>
        <v>-</v>
      </c>
      <c r="AD68" s="615">
        <f t="shared" si="13"/>
        <v>46129.427777777775</v>
      </c>
      <c r="AE68" s="73">
        <f t="shared" si="14"/>
        <v>20.832000000000001</v>
      </c>
      <c r="AF68" s="608">
        <f t="shared" si="15"/>
        <v>10</v>
      </c>
      <c r="AG68" s="609" t="str">
        <f t="shared" si="8"/>
        <v>-</v>
      </c>
      <c r="AH68" s="609">
        <f t="shared" si="9"/>
        <v>20.832000000000001</v>
      </c>
      <c r="AI68" s="609" t="str">
        <f t="shared" si="10"/>
        <v>-</v>
      </c>
      <c r="AJ68" s="609" t="str">
        <f t="shared" si="11"/>
        <v>-</v>
      </c>
      <c r="AK68" s="247"/>
      <c r="AM68" s="446">
        <v>46129.429166666669</v>
      </c>
      <c r="AN68" s="447">
        <v>1</v>
      </c>
      <c r="AO68" s="447">
        <v>3</v>
      </c>
      <c r="AP68" s="447">
        <v>1</v>
      </c>
      <c r="AQ68" s="447">
        <v>132.60078200000001</v>
      </c>
      <c r="AR68" s="447">
        <v>133158</v>
      </c>
      <c r="AS68" s="447">
        <v>111863</v>
      </c>
      <c r="AT68" s="447">
        <v>20.835999999999999</v>
      </c>
      <c r="AV68" s="448">
        <v>46129.429166666669</v>
      </c>
      <c r="AW68" s="449">
        <v>1</v>
      </c>
      <c r="AX68" s="450">
        <v>3</v>
      </c>
      <c r="AY68" s="450">
        <v>1</v>
      </c>
      <c r="AZ68" s="451">
        <v>134</v>
      </c>
      <c r="BB68" s="74">
        <f t="shared" si="32"/>
        <v>31</v>
      </c>
      <c r="BC68" s="11">
        <f t="shared" si="33"/>
        <v>132.60078200000001</v>
      </c>
      <c r="BD68" s="319">
        <v>83</v>
      </c>
      <c r="BE68" s="74">
        <v>3</v>
      </c>
      <c r="BF68" s="324">
        <f t="shared" si="34"/>
        <v>355.98465599999997</v>
      </c>
      <c r="BH68" s="74">
        <f t="shared" si="35"/>
        <v>31</v>
      </c>
      <c r="BI68" s="313">
        <f t="shared" si="36"/>
        <v>134</v>
      </c>
      <c r="BJ68" s="319">
        <v>83</v>
      </c>
      <c r="BK68" s="74">
        <v>3</v>
      </c>
      <c r="BL68" s="313">
        <f t="shared" si="37"/>
        <v>358</v>
      </c>
      <c r="BQ68" s="305"/>
      <c r="BR68" s="11"/>
      <c r="BS68" s="11"/>
      <c r="BT68" s="11"/>
      <c r="BU68" s="313"/>
      <c r="CA68" s="314"/>
      <c r="CB68" s="311"/>
      <c r="CC68" s="312"/>
      <c r="CD68" s="11"/>
      <c r="CE68" s="11"/>
    </row>
    <row r="69" spans="2:83" x14ac:dyDescent="0.25">
      <c r="B69" s="129">
        <v>46129.422905092593</v>
      </c>
      <c r="C69" s="87">
        <v>853.64</v>
      </c>
      <c r="D69" s="290"/>
      <c r="E69" s="290"/>
      <c r="N69" s="472"/>
      <c r="O69" s="89">
        <v>46129</v>
      </c>
      <c r="P69" s="130">
        <v>0.43119212962962961</v>
      </c>
      <c r="Q69" s="87">
        <v>29.6</v>
      </c>
      <c r="R69" s="78" t="s">
        <v>14</v>
      </c>
      <c r="S69" s="87">
        <v>20.2</v>
      </c>
      <c r="T69" s="78" t="s">
        <v>45</v>
      </c>
      <c r="U69" s="608">
        <f t="shared" si="21"/>
        <v>10</v>
      </c>
      <c r="V69" s="609" t="str">
        <f t="shared" si="28"/>
        <v>-</v>
      </c>
      <c r="W69" s="609">
        <f t="shared" si="29"/>
        <v>20.2</v>
      </c>
      <c r="X69" s="609" t="str">
        <f t="shared" si="30"/>
        <v>-</v>
      </c>
      <c r="Y69" s="609" t="str">
        <f t="shared" si="31"/>
        <v>-</v>
      </c>
      <c r="AD69" s="615">
        <f t="shared" si="13"/>
        <v>46129.428472222222</v>
      </c>
      <c r="AE69" s="73">
        <f t="shared" si="14"/>
        <v>20.832999999999998</v>
      </c>
      <c r="AF69" s="608">
        <f t="shared" si="15"/>
        <v>10</v>
      </c>
      <c r="AG69" s="609" t="str">
        <f t="shared" ref="AG69:AG132" si="38">IF(AF69=$Q$3, AE69, "-")</f>
        <v>-</v>
      </c>
      <c r="AH69" s="609">
        <f t="shared" ref="AH69:AH132" si="39">IF(AF69=$R$3, AE69, "-")</f>
        <v>20.832999999999998</v>
      </c>
      <c r="AI69" s="609" t="str">
        <f t="shared" ref="AI69:AI132" si="40">IF(AF69=$S$3, AE69, "-")</f>
        <v>-</v>
      </c>
      <c r="AJ69" s="609" t="str">
        <f t="shared" ref="AJ69:AJ132" si="41">IF(AF69=$T$3, AE69, "-")</f>
        <v>-</v>
      </c>
      <c r="AK69" s="247"/>
      <c r="AM69" s="446">
        <v>46129.429861111108</v>
      </c>
      <c r="AN69" s="447">
        <v>1</v>
      </c>
      <c r="AO69" s="447">
        <v>3</v>
      </c>
      <c r="AP69" s="447">
        <v>2</v>
      </c>
      <c r="AQ69" s="447">
        <v>133.021075</v>
      </c>
      <c r="AR69" s="447">
        <v>133556</v>
      </c>
      <c r="AS69" s="447">
        <v>111563</v>
      </c>
      <c r="AT69" s="447">
        <v>20.835000000000001</v>
      </c>
      <c r="AV69" s="448">
        <v>46129.429861111108</v>
      </c>
      <c r="AW69" s="449">
        <v>1</v>
      </c>
      <c r="AX69" s="450">
        <v>3</v>
      </c>
      <c r="AY69" s="450">
        <v>2</v>
      </c>
      <c r="AZ69" s="451">
        <v>133</v>
      </c>
      <c r="BB69" s="74">
        <f t="shared" si="32"/>
        <v>32</v>
      </c>
      <c r="BC69" s="11">
        <f t="shared" si="33"/>
        <v>133.021075</v>
      </c>
      <c r="BD69" s="319">
        <v>84</v>
      </c>
      <c r="BE69" s="74">
        <v>4</v>
      </c>
      <c r="BF69" s="324">
        <f t="shared" si="34"/>
        <v>355.71150999999998</v>
      </c>
      <c r="BH69" s="74">
        <f t="shared" si="35"/>
        <v>32</v>
      </c>
      <c r="BI69" s="313">
        <f t="shared" si="36"/>
        <v>133</v>
      </c>
      <c r="BJ69" s="319">
        <v>84</v>
      </c>
      <c r="BK69" s="74">
        <v>4</v>
      </c>
      <c r="BL69" s="313">
        <f t="shared" si="37"/>
        <v>358</v>
      </c>
      <c r="BQ69" s="305"/>
      <c r="BR69" s="11"/>
      <c r="BS69" s="11"/>
      <c r="BT69" s="11"/>
      <c r="BU69" s="313"/>
      <c r="CA69" s="314"/>
      <c r="CB69" s="311"/>
      <c r="CC69" s="312"/>
      <c r="CD69" s="11"/>
      <c r="CE69" s="11"/>
    </row>
    <row r="70" spans="2:83" x14ac:dyDescent="0.25">
      <c r="B70" s="129">
        <v>46129.423946759256</v>
      </c>
      <c r="C70" s="87">
        <v>853.63</v>
      </c>
      <c r="D70" s="290"/>
      <c r="E70" s="290"/>
      <c r="N70" s="472"/>
      <c r="O70" s="89">
        <v>46129</v>
      </c>
      <c r="P70" s="130">
        <v>0.43188657407407405</v>
      </c>
      <c r="Q70" s="87">
        <v>29.4</v>
      </c>
      <c r="R70" s="78" t="s">
        <v>14</v>
      </c>
      <c r="S70" s="87">
        <v>20.149999999999999</v>
      </c>
      <c r="T70" s="78" t="s">
        <v>45</v>
      </c>
      <c r="U70" s="608">
        <f t="shared" si="21"/>
        <v>10</v>
      </c>
      <c r="V70" s="609" t="str">
        <f t="shared" si="28"/>
        <v>-</v>
      </c>
      <c r="W70" s="609">
        <f t="shared" si="29"/>
        <v>20.149999999999999</v>
      </c>
      <c r="X70" s="609" t="str">
        <f t="shared" si="30"/>
        <v>-</v>
      </c>
      <c r="Y70" s="609" t="str">
        <f t="shared" si="31"/>
        <v>-</v>
      </c>
      <c r="AD70" s="615">
        <f t="shared" ref="AD70:AD133" si="42">IF(AM67="", "-", AM67)</f>
        <v>46129.429166666669</v>
      </c>
      <c r="AE70" s="73">
        <f t="shared" ref="AE70:AE133" si="43">IF(AT67="", "-", AT67)</f>
        <v>20.835000000000001</v>
      </c>
      <c r="AF70" s="608">
        <f t="shared" ref="AF70:AF133" si="44">IF(ISNUMBER(AE70), HOUR(AD70), "-")</f>
        <v>10</v>
      </c>
      <c r="AG70" s="609" t="str">
        <f t="shared" si="38"/>
        <v>-</v>
      </c>
      <c r="AH70" s="609">
        <f t="shared" si="39"/>
        <v>20.835000000000001</v>
      </c>
      <c r="AI70" s="609" t="str">
        <f t="shared" si="40"/>
        <v>-</v>
      </c>
      <c r="AJ70" s="609" t="str">
        <f t="shared" si="41"/>
        <v>-</v>
      </c>
      <c r="AK70" s="247"/>
      <c r="AM70" s="446">
        <v>46129.430555555555</v>
      </c>
      <c r="AN70" s="447">
        <v>1</v>
      </c>
      <c r="AO70" s="447">
        <v>3</v>
      </c>
      <c r="AP70" s="447">
        <v>3</v>
      </c>
      <c r="AQ70" s="447">
        <v>132.77103299999999</v>
      </c>
      <c r="AR70" s="447">
        <v>133189</v>
      </c>
      <c r="AS70" s="447">
        <v>111888</v>
      </c>
      <c r="AT70" s="447">
        <v>20.832000000000001</v>
      </c>
      <c r="AV70" s="448">
        <v>46129.430555555555</v>
      </c>
      <c r="AW70" s="449">
        <v>1</v>
      </c>
      <c r="AX70" s="450">
        <v>3</v>
      </c>
      <c r="AY70" s="450">
        <v>3</v>
      </c>
      <c r="AZ70" s="451">
        <v>133</v>
      </c>
      <c r="BB70" s="74">
        <f t="shared" si="32"/>
        <v>33</v>
      </c>
      <c r="BC70" s="11">
        <f t="shared" si="33"/>
        <v>132.77103299999999</v>
      </c>
      <c r="BD70" s="319">
        <v>85</v>
      </c>
      <c r="BE70" s="74">
        <v>5</v>
      </c>
      <c r="BF70" s="324">
        <f t="shared" si="34"/>
        <v>355.62817200000001</v>
      </c>
      <c r="BH70" s="74">
        <f t="shared" si="35"/>
        <v>33</v>
      </c>
      <c r="BI70" s="313">
        <f t="shared" si="36"/>
        <v>133</v>
      </c>
      <c r="BJ70" s="319">
        <v>85</v>
      </c>
      <c r="BK70" s="74">
        <v>5</v>
      </c>
      <c r="BL70" s="313">
        <f t="shared" si="37"/>
        <v>357</v>
      </c>
      <c r="BQ70" s="305"/>
      <c r="BR70" s="11"/>
      <c r="BS70" s="11"/>
      <c r="BT70" s="11"/>
      <c r="BU70" s="313"/>
      <c r="CA70" s="314"/>
      <c r="CB70" s="311"/>
      <c r="CC70" s="312"/>
      <c r="CD70" s="11"/>
      <c r="CE70" s="11"/>
    </row>
    <row r="71" spans="2:83" x14ac:dyDescent="0.25">
      <c r="B71" s="129">
        <v>46129.424988425926</v>
      </c>
      <c r="C71" s="87">
        <v>853.63</v>
      </c>
      <c r="D71" s="290"/>
      <c r="E71" s="290"/>
      <c r="N71" s="472"/>
      <c r="O71" s="89">
        <v>46129</v>
      </c>
      <c r="P71" s="130">
        <v>0.43258101851851855</v>
      </c>
      <c r="Q71" s="87">
        <v>29.3</v>
      </c>
      <c r="R71" s="78" t="s">
        <v>14</v>
      </c>
      <c r="S71" s="87">
        <v>20.149999999999999</v>
      </c>
      <c r="T71" s="78" t="s">
        <v>45</v>
      </c>
      <c r="U71" s="608">
        <f t="shared" si="21"/>
        <v>10</v>
      </c>
      <c r="V71" s="609" t="str">
        <f t="shared" si="28"/>
        <v>-</v>
      </c>
      <c r="W71" s="609">
        <f t="shared" si="29"/>
        <v>20.149999999999999</v>
      </c>
      <c r="X71" s="609" t="str">
        <f t="shared" si="30"/>
        <v>-</v>
      </c>
      <c r="Y71" s="609" t="str">
        <f t="shared" si="31"/>
        <v>-</v>
      </c>
      <c r="AD71" s="615">
        <f t="shared" si="42"/>
        <v>46129.429166666669</v>
      </c>
      <c r="AE71" s="73">
        <f t="shared" si="43"/>
        <v>20.835999999999999</v>
      </c>
      <c r="AF71" s="608">
        <f t="shared" si="44"/>
        <v>10</v>
      </c>
      <c r="AG71" s="609" t="str">
        <f t="shared" si="38"/>
        <v>-</v>
      </c>
      <c r="AH71" s="609">
        <f t="shared" si="39"/>
        <v>20.835999999999999</v>
      </c>
      <c r="AI71" s="609" t="str">
        <f t="shared" si="40"/>
        <v>-</v>
      </c>
      <c r="AJ71" s="609" t="str">
        <f t="shared" si="41"/>
        <v>-</v>
      </c>
      <c r="AK71" s="247"/>
      <c r="AM71" s="446">
        <v>46129.430555555555</v>
      </c>
      <c r="AN71" s="447">
        <v>1</v>
      </c>
      <c r="AO71" s="447">
        <v>3</v>
      </c>
      <c r="AP71" s="447">
        <v>4</v>
      </c>
      <c r="AQ71" s="447">
        <v>132.806749</v>
      </c>
      <c r="AR71" s="447">
        <v>133580</v>
      </c>
      <c r="AS71" s="447">
        <v>111583</v>
      </c>
      <c r="AT71" s="447">
        <v>20.829000000000001</v>
      </c>
      <c r="AV71" s="448">
        <v>46129.430555555555</v>
      </c>
      <c r="AW71" s="449">
        <v>1</v>
      </c>
      <c r="AX71" s="450">
        <v>3</v>
      </c>
      <c r="AY71" s="450">
        <v>4</v>
      </c>
      <c r="AZ71" s="451">
        <v>133</v>
      </c>
      <c r="BB71" s="74">
        <f t="shared" si="32"/>
        <v>34</v>
      </c>
      <c r="BC71" s="11">
        <f t="shared" si="33"/>
        <v>132.806749</v>
      </c>
      <c r="BD71" s="319">
        <v>86</v>
      </c>
      <c r="BE71" s="74">
        <v>6</v>
      </c>
      <c r="BF71" s="324">
        <f t="shared" si="34"/>
        <v>355.79003699999998</v>
      </c>
      <c r="BH71" s="74">
        <f t="shared" si="35"/>
        <v>34</v>
      </c>
      <c r="BI71" s="313">
        <f t="shared" si="36"/>
        <v>133</v>
      </c>
      <c r="BJ71" s="319">
        <v>86</v>
      </c>
      <c r="BK71" s="74">
        <v>6</v>
      </c>
      <c r="BL71" s="313">
        <f t="shared" si="37"/>
        <v>357</v>
      </c>
      <c r="BQ71" s="305"/>
      <c r="BR71" s="11"/>
      <c r="BS71" s="11"/>
      <c r="BT71" s="11"/>
      <c r="BU71" s="313"/>
      <c r="CA71" s="314"/>
      <c r="CB71" s="311"/>
      <c r="CC71" s="312"/>
      <c r="CD71" s="11"/>
      <c r="CE71" s="11"/>
    </row>
    <row r="72" spans="2:83" x14ac:dyDescent="0.25">
      <c r="B72" s="129">
        <v>46129.426030092596</v>
      </c>
      <c r="C72" s="87">
        <v>853.62</v>
      </c>
      <c r="D72" s="290"/>
      <c r="E72" s="290"/>
      <c r="N72" s="472"/>
      <c r="O72" s="89">
        <v>46129</v>
      </c>
      <c r="P72" s="130">
        <v>0.43327546296296299</v>
      </c>
      <c r="Q72" s="87">
        <v>29.5</v>
      </c>
      <c r="R72" s="78" t="s">
        <v>14</v>
      </c>
      <c r="S72" s="87">
        <v>20.25</v>
      </c>
      <c r="T72" s="78" t="s">
        <v>45</v>
      </c>
      <c r="U72" s="608">
        <f t="shared" si="21"/>
        <v>10</v>
      </c>
      <c r="V72" s="609" t="str">
        <f t="shared" si="28"/>
        <v>-</v>
      </c>
      <c r="W72" s="609">
        <f t="shared" si="29"/>
        <v>20.25</v>
      </c>
      <c r="X72" s="609" t="str">
        <f t="shared" si="30"/>
        <v>-</v>
      </c>
      <c r="Y72" s="609" t="str">
        <f t="shared" si="31"/>
        <v>-</v>
      </c>
      <c r="AD72" s="615">
        <f t="shared" si="42"/>
        <v>46129.429861111108</v>
      </c>
      <c r="AE72" s="73">
        <f t="shared" si="43"/>
        <v>20.835000000000001</v>
      </c>
      <c r="AF72" s="608">
        <f t="shared" si="44"/>
        <v>10</v>
      </c>
      <c r="AG72" s="609" t="str">
        <f t="shared" si="38"/>
        <v>-</v>
      </c>
      <c r="AH72" s="609">
        <f t="shared" si="39"/>
        <v>20.835000000000001</v>
      </c>
      <c r="AI72" s="609" t="str">
        <f t="shared" si="40"/>
        <v>-</v>
      </c>
      <c r="AJ72" s="609" t="str">
        <f t="shared" si="41"/>
        <v>-</v>
      </c>
      <c r="AK72" s="247"/>
      <c r="AM72" s="446">
        <v>46129.431250000001</v>
      </c>
      <c r="AN72" s="447">
        <v>1</v>
      </c>
      <c r="AO72" s="447">
        <v>3</v>
      </c>
      <c r="AP72" s="447">
        <v>5</v>
      </c>
      <c r="AQ72" s="447">
        <v>132.532647</v>
      </c>
      <c r="AR72" s="447">
        <v>133213</v>
      </c>
      <c r="AS72" s="447">
        <v>111907</v>
      </c>
      <c r="AT72" s="447">
        <v>20.824999999999999</v>
      </c>
      <c r="AV72" s="448">
        <v>46129.431250000001</v>
      </c>
      <c r="AW72" s="449">
        <v>1</v>
      </c>
      <c r="AX72" s="450">
        <v>3</v>
      </c>
      <c r="AY72" s="450">
        <v>5</v>
      </c>
      <c r="AZ72" s="451">
        <v>133</v>
      </c>
      <c r="BB72" s="74">
        <f t="shared" si="32"/>
        <v>35</v>
      </c>
      <c r="BC72" s="11">
        <f t="shared" si="33"/>
        <v>132.532647</v>
      </c>
      <c r="BD72" s="319">
        <v>87</v>
      </c>
      <c r="BE72" s="74">
        <v>7</v>
      </c>
      <c r="BF72" s="324">
        <f t="shared" si="34"/>
        <v>355.94546800000001</v>
      </c>
      <c r="BH72" s="74">
        <f t="shared" si="35"/>
        <v>35</v>
      </c>
      <c r="BI72" s="313">
        <f t="shared" si="36"/>
        <v>133</v>
      </c>
      <c r="BJ72" s="319">
        <v>87</v>
      </c>
      <c r="BK72" s="74">
        <v>7</v>
      </c>
      <c r="BL72" s="313">
        <f t="shared" si="37"/>
        <v>357</v>
      </c>
      <c r="BQ72" s="305"/>
      <c r="BR72" s="11"/>
      <c r="BS72" s="11"/>
      <c r="BT72" s="11"/>
      <c r="BU72" s="313"/>
      <c r="CA72" s="314"/>
      <c r="CB72" s="311"/>
      <c r="CC72" s="312"/>
      <c r="CD72" s="11"/>
      <c r="CE72" s="11"/>
    </row>
    <row r="73" spans="2:83" x14ac:dyDescent="0.25">
      <c r="B73" s="129">
        <v>46129.427071759259</v>
      </c>
      <c r="C73" s="87">
        <v>853.62</v>
      </c>
      <c r="D73" s="290"/>
      <c r="E73" s="290"/>
      <c r="N73" s="472"/>
      <c r="O73" s="89">
        <v>46129</v>
      </c>
      <c r="P73" s="130">
        <v>0.43396990740740743</v>
      </c>
      <c r="Q73" s="87">
        <v>29.7</v>
      </c>
      <c r="R73" s="78" t="s">
        <v>14</v>
      </c>
      <c r="S73" s="87">
        <v>20.350000000000001</v>
      </c>
      <c r="T73" s="78" t="s">
        <v>45</v>
      </c>
      <c r="U73" s="608">
        <f t="shared" si="21"/>
        <v>10</v>
      </c>
      <c r="V73" s="609" t="str">
        <f t="shared" si="28"/>
        <v>-</v>
      </c>
      <c r="W73" s="609">
        <f t="shared" si="29"/>
        <v>20.350000000000001</v>
      </c>
      <c r="X73" s="609" t="str">
        <f t="shared" si="30"/>
        <v>-</v>
      </c>
      <c r="Y73" s="609" t="str">
        <f t="shared" si="31"/>
        <v>-</v>
      </c>
      <c r="AD73" s="615">
        <f t="shared" si="42"/>
        <v>46129.430555555555</v>
      </c>
      <c r="AE73" s="73">
        <f t="shared" si="43"/>
        <v>20.832000000000001</v>
      </c>
      <c r="AF73" s="608">
        <f t="shared" si="44"/>
        <v>10</v>
      </c>
      <c r="AG73" s="609" t="str">
        <f t="shared" si="38"/>
        <v>-</v>
      </c>
      <c r="AH73" s="609">
        <f t="shared" si="39"/>
        <v>20.832000000000001</v>
      </c>
      <c r="AI73" s="609" t="str">
        <f t="shared" si="40"/>
        <v>-</v>
      </c>
      <c r="AJ73" s="609" t="str">
        <f t="shared" si="41"/>
        <v>-</v>
      </c>
      <c r="AK73" s="247"/>
      <c r="AM73" s="446">
        <v>46129.431250000001</v>
      </c>
      <c r="AN73" s="447">
        <v>1</v>
      </c>
      <c r="AO73" s="447">
        <v>3</v>
      </c>
      <c r="AP73" s="447">
        <v>6</v>
      </c>
      <c r="AQ73" s="447">
        <v>132.87954199999999</v>
      </c>
      <c r="AR73" s="447">
        <v>133595</v>
      </c>
      <c r="AS73" s="447">
        <v>111594</v>
      </c>
      <c r="AT73" s="447">
        <v>20.82</v>
      </c>
      <c r="AV73" s="448">
        <v>46129.431250000001</v>
      </c>
      <c r="AW73" s="449">
        <v>1</v>
      </c>
      <c r="AX73" s="450">
        <v>3</v>
      </c>
      <c r="AY73" s="450">
        <v>6</v>
      </c>
      <c r="AZ73" s="451">
        <v>133</v>
      </c>
      <c r="BB73" s="74">
        <f t="shared" si="32"/>
        <v>36</v>
      </c>
      <c r="BC73" s="11">
        <f t="shared" si="33"/>
        <v>132.87954199999999</v>
      </c>
      <c r="BD73" s="319">
        <v>88</v>
      </c>
      <c r="BE73" s="74">
        <v>8</v>
      </c>
      <c r="BF73" s="324">
        <f t="shared" si="34"/>
        <v>355.65759400000002</v>
      </c>
      <c r="BH73" s="74">
        <f t="shared" si="35"/>
        <v>36</v>
      </c>
      <c r="BI73" s="313">
        <f t="shared" si="36"/>
        <v>133</v>
      </c>
      <c r="BJ73" s="319">
        <v>88</v>
      </c>
      <c r="BK73" s="74">
        <v>8</v>
      </c>
      <c r="BL73" s="313">
        <f t="shared" si="37"/>
        <v>357</v>
      </c>
      <c r="BQ73" s="305"/>
      <c r="BR73" s="11"/>
      <c r="BS73" s="11"/>
      <c r="BT73" s="11"/>
      <c r="BU73" s="313"/>
      <c r="CA73" s="314"/>
      <c r="CB73" s="311"/>
      <c r="CC73" s="312"/>
      <c r="CD73" s="11"/>
      <c r="CE73" s="11"/>
    </row>
    <row r="74" spans="2:83" x14ac:dyDescent="0.25">
      <c r="B74" s="129">
        <v>46129.428113425929</v>
      </c>
      <c r="C74" s="87">
        <v>853.63</v>
      </c>
      <c r="D74" s="290"/>
      <c r="E74" s="290"/>
      <c r="N74" s="472"/>
      <c r="O74" s="89">
        <v>46129</v>
      </c>
      <c r="P74" s="130">
        <v>0.43466435185185187</v>
      </c>
      <c r="Q74" s="87">
        <v>30.1</v>
      </c>
      <c r="R74" s="78" t="s">
        <v>14</v>
      </c>
      <c r="S74" s="87">
        <v>20.45</v>
      </c>
      <c r="T74" s="78" t="s">
        <v>45</v>
      </c>
      <c r="U74" s="608">
        <f t="shared" si="21"/>
        <v>10</v>
      </c>
      <c r="V74" s="609" t="str">
        <f t="shared" si="28"/>
        <v>-</v>
      </c>
      <c r="W74" s="609">
        <f t="shared" si="29"/>
        <v>20.45</v>
      </c>
      <c r="X74" s="609" t="str">
        <f t="shared" si="30"/>
        <v>-</v>
      </c>
      <c r="Y74" s="609" t="str">
        <f t="shared" si="31"/>
        <v>-</v>
      </c>
      <c r="AD74" s="615">
        <f t="shared" si="42"/>
        <v>46129.430555555555</v>
      </c>
      <c r="AE74" s="73">
        <f t="shared" si="43"/>
        <v>20.829000000000001</v>
      </c>
      <c r="AF74" s="608">
        <f t="shared" si="44"/>
        <v>10</v>
      </c>
      <c r="AG74" s="609" t="str">
        <f t="shared" si="38"/>
        <v>-</v>
      </c>
      <c r="AH74" s="609">
        <f t="shared" si="39"/>
        <v>20.829000000000001</v>
      </c>
      <c r="AI74" s="609" t="str">
        <f t="shared" si="40"/>
        <v>-</v>
      </c>
      <c r="AJ74" s="609" t="str">
        <f t="shared" si="41"/>
        <v>-</v>
      </c>
      <c r="AK74" s="247"/>
      <c r="AM74" s="446">
        <v>46129.431944444441</v>
      </c>
      <c r="AN74" s="447">
        <v>1</v>
      </c>
      <c r="AO74" s="447">
        <v>3</v>
      </c>
      <c r="AP74" s="447">
        <v>7</v>
      </c>
      <c r="AQ74" s="447">
        <v>132.891876</v>
      </c>
      <c r="AR74" s="447">
        <v>133208</v>
      </c>
      <c r="AS74" s="447">
        <v>111903</v>
      </c>
      <c r="AT74" s="447">
        <v>20.815999999999999</v>
      </c>
      <c r="AV74" s="448">
        <v>46129.431944444441</v>
      </c>
      <c r="AW74" s="449">
        <v>1</v>
      </c>
      <c r="AX74" s="450">
        <v>3</v>
      </c>
      <c r="AY74" s="450">
        <v>7</v>
      </c>
      <c r="AZ74" s="451">
        <v>133</v>
      </c>
      <c r="BB74" s="74">
        <f t="shared" si="32"/>
        <v>37</v>
      </c>
      <c r="BC74" s="11">
        <f t="shared" si="33"/>
        <v>132.891876</v>
      </c>
      <c r="BD74" s="319">
        <v>91</v>
      </c>
      <c r="BE74" s="74">
        <v>1</v>
      </c>
      <c r="BF74" s="324">
        <f t="shared" si="34"/>
        <v>400.22561899999999</v>
      </c>
      <c r="BH74" s="74">
        <f t="shared" si="35"/>
        <v>37</v>
      </c>
      <c r="BI74" s="313">
        <f t="shared" si="36"/>
        <v>133</v>
      </c>
      <c r="BJ74" s="319">
        <v>91</v>
      </c>
      <c r="BK74" s="74">
        <v>1</v>
      </c>
      <c r="BL74" s="313">
        <f t="shared" si="37"/>
        <v>402</v>
      </c>
      <c r="BQ74" s="305"/>
      <c r="BR74" s="11"/>
      <c r="BS74" s="11"/>
      <c r="BT74" s="11"/>
      <c r="BU74" s="313"/>
      <c r="CA74" s="314"/>
      <c r="CB74" s="311"/>
      <c r="CC74" s="312"/>
      <c r="CD74" s="11"/>
      <c r="CE74" s="11"/>
    </row>
    <row r="75" spans="2:83" x14ac:dyDescent="0.25">
      <c r="B75" s="129">
        <v>46129.429155092592</v>
      </c>
      <c r="C75" s="87">
        <v>853.63</v>
      </c>
      <c r="D75" s="290"/>
      <c r="E75" s="290"/>
      <c r="N75" s="472"/>
      <c r="O75" s="89">
        <v>46129</v>
      </c>
      <c r="P75" s="130">
        <v>0.43535879629629631</v>
      </c>
      <c r="Q75" s="87">
        <v>30.5</v>
      </c>
      <c r="R75" s="78" t="s">
        <v>14</v>
      </c>
      <c r="S75" s="87">
        <v>20.55</v>
      </c>
      <c r="T75" s="78" t="s">
        <v>45</v>
      </c>
      <c r="U75" s="608">
        <f t="shared" si="21"/>
        <v>10</v>
      </c>
      <c r="V75" s="609" t="str">
        <f t="shared" si="28"/>
        <v>-</v>
      </c>
      <c r="W75" s="609">
        <f t="shared" si="29"/>
        <v>20.55</v>
      </c>
      <c r="X75" s="609" t="str">
        <f t="shared" si="30"/>
        <v>-</v>
      </c>
      <c r="Y75" s="609" t="str">
        <f t="shared" si="31"/>
        <v>-</v>
      </c>
      <c r="AD75" s="615">
        <f t="shared" si="42"/>
        <v>46129.431250000001</v>
      </c>
      <c r="AE75" s="73">
        <f t="shared" si="43"/>
        <v>20.824999999999999</v>
      </c>
      <c r="AF75" s="608">
        <f t="shared" si="44"/>
        <v>10</v>
      </c>
      <c r="AG75" s="609" t="str">
        <f t="shared" si="38"/>
        <v>-</v>
      </c>
      <c r="AH75" s="609">
        <f t="shared" si="39"/>
        <v>20.824999999999999</v>
      </c>
      <c r="AI75" s="609" t="str">
        <f t="shared" si="40"/>
        <v>-</v>
      </c>
      <c r="AJ75" s="609" t="str">
        <f t="shared" si="41"/>
        <v>-</v>
      </c>
      <c r="AK75" s="247"/>
      <c r="AM75" s="446">
        <v>46129.431944444441</v>
      </c>
      <c r="AN75" s="447">
        <v>1</v>
      </c>
      <c r="AO75" s="447">
        <v>3</v>
      </c>
      <c r="AP75" s="447">
        <v>8</v>
      </c>
      <c r="AQ75" s="447">
        <v>132.92226199999999</v>
      </c>
      <c r="AR75" s="447">
        <v>133601</v>
      </c>
      <c r="AS75" s="447">
        <v>111599</v>
      </c>
      <c r="AT75" s="447">
        <v>20.812999999999999</v>
      </c>
      <c r="AV75" s="448">
        <v>46129.431944444441</v>
      </c>
      <c r="AW75" s="449">
        <v>1</v>
      </c>
      <c r="AX75" s="450">
        <v>3</v>
      </c>
      <c r="AY75" s="450">
        <v>8</v>
      </c>
      <c r="AZ75" s="451">
        <v>133</v>
      </c>
      <c r="BB75" s="74">
        <f t="shared" si="32"/>
        <v>38</v>
      </c>
      <c r="BC75" s="11">
        <f t="shared" si="33"/>
        <v>132.92226199999999</v>
      </c>
      <c r="BD75" s="319">
        <v>92</v>
      </c>
      <c r="BE75" s="74">
        <v>2</v>
      </c>
      <c r="BF75" s="324">
        <f t="shared" si="34"/>
        <v>400.32356199999998</v>
      </c>
      <c r="BH75" s="74">
        <f t="shared" si="35"/>
        <v>38</v>
      </c>
      <c r="BI75" s="313">
        <f t="shared" si="36"/>
        <v>133</v>
      </c>
      <c r="BJ75" s="319">
        <v>92</v>
      </c>
      <c r="BK75" s="74">
        <v>2</v>
      </c>
      <c r="BL75" s="313">
        <f t="shared" si="37"/>
        <v>402</v>
      </c>
      <c r="BQ75" s="305"/>
      <c r="BR75" s="11"/>
      <c r="BS75" s="11"/>
      <c r="BT75" s="11"/>
      <c r="BU75" s="313"/>
      <c r="CA75" s="314"/>
      <c r="CB75" s="311"/>
      <c r="CC75" s="312"/>
      <c r="CD75" s="11"/>
      <c r="CE75" s="11"/>
    </row>
    <row r="76" spans="2:83" x14ac:dyDescent="0.25">
      <c r="B76" s="129">
        <v>46129.430196759262</v>
      </c>
      <c r="C76" s="87">
        <v>853.63</v>
      </c>
      <c r="D76" s="290"/>
      <c r="E76" s="290"/>
      <c r="N76" s="472"/>
      <c r="O76" s="89">
        <v>46129</v>
      </c>
      <c r="P76" s="130">
        <v>0.43605324074074076</v>
      </c>
      <c r="Q76" s="87">
        <v>31.6</v>
      </c>
      <c r="R76" s="78" t="s">
        <v>14</v>
      </c>
      <c r="S76" s="87">
        <v>20.65</v>
      </c>
      <c r="T76" s="78" t="s">
        <v>45</v>
      </c>
      <c r="U76" s="608">
        <f t="shared" si="21"/>
        <v>10</v>
      </c>
      <c r="V76" s="609" t="str">
        <f t="shared" si="28"/>
        <v>-</v>
      </c>
      <c r="W76" s="609">
        <f t="shared" si="29"/>
        <v>20.65</v>
      </c>
      <c r="X76" s="609" t="str">
        <f t="shared" si="30"/>
        <v>-</v>
      </c>
      <c r="Y76" s="609" t="str">
        <f t="shared" si="31"/>
        <v>-</v>
      </c>
      <c r="AD76" s="615">
        <f t="shared" si="42"/>
        <v>46129.431250000001</v>
      </c>
      <c r="AE76" s="73">
        <f t="shared" si="43"/>
        <v>20.82</v>
      </c>
      <c r="AF76" s="608">
        <f t="shared" si="44"/>
        <v>10</v>
      </c>
      <c r="AG76" s="609" t="str">
        <f t="shared" si="38"/>
        <v>-</v>
      </c>
      <c r="AH76" s="609">
        <f t="shared" si="39"/>
        <v>20.82</v>
      </c>
      <c r="AI76" s="609" t="str">
        <f t="shared" si="40"/>
        <v>-</v>
      </c>
      <c r="AJ76" s="609" t="str">
        <f t="shared" si="41"/>
        <v>-</v>
      </c>
      <c r="AK76" s="247"/>
      <c r="AM76" s="446">
        <v>46129.432638888888</v>
      </c>
      <c r="AN76" s="447">
        <v>1</v>
      </c>
      <c r="AO76" s="447">
        <v>4</v>
      </c>
      <c r="AP76" s="447" t="s">
        <v>446</v>
      </c>
      <c r="AQ76" s="447">
        <v>162.43447599999999</v>
      </c>
      <c r="AR76" s="447">
        <v>133088</v>
      </c>
      <c r="AS76" s="447">
        <v>111912</v>
      </c>
      <c r="AT76" s="447">
        <v>20.809000000000001</v>
      </c>
      <c r="AV76" s="448">
        <v>46129.432638888888</v>
      </c>
      <c r="AW76" s="449">
        <v>1</v>
      </c>
      <c r="AX76" s="450">
        <v>4</v>
      </c>
      <c r="AY76" s="450" t="s">
        <v>446</v>
      </c>
      <c r="AZ76" s="451">
        <v>173</v>
      </c>
      <c r="BB76" s="74" t="str">
        <f t="shared" si="32"/>
        <v>--</v>
      </c>
      <c r="BC76" s="11">
        <f t="shared" si="33"/>
        <v>162.43447599999999</v>
      </c>
      <c r="BD76" s="319">
        <v>93</v>
      </c>
      <c r="BE76" s="74">
        <v>3</v>
      </c>
      <c r="BF76" s="324">
        <f t="shared" si="34"/>
        <v>399.96923399999997</v>
      </c>
      <c r="BH76" s="74" t="str">
        <f t="shared" si="35"/>
        <v>--</v>
      </c>
      <c r="BI76" s="313">
        <f t="shared" si="36"/>
        <v>173</v>
      </c>
      <c r="BJ76" s="319">
        <v>93</v>
      </c>
      <c r="BK76" s="74">
        <v>3</v>
      </c>
      <c r="BL76" s="313">
        <f t="shared" si="37"/>
        <v>401</v>
      </c>
      <c r="BQ76" s="305"/>
      <c r="BR76" s="11"/>
      <c r="BS76" s="11"/>
      <c r="BT76" s="11"/>
      <c r="BU76" s="313"/>
      <c r="CA76" s="314"/>
      <c r="CB76" s="311"/>
      <c r="CC76" s="312"/>
      <c r="CD76" s="11"/>
      <c r="CE76" s="11"/>
    </row>
    <row r="77" spans="2:83" x14ac:dyDescent="0.25">
      <c r="B77" s="129">
        <v>46129.431238425925</v>
      </c>
      <c r="C77" s="87">
        <v>853.64</v>
      </c>
      <c r="D77" s="290"/>
      <c r="E77" s="290"/>
      <c r="N77" s="472"/>
      <c r="O77" s="89">
        <v>46129</v>
      </c>
      <c r="P77" s="130">
        <v>0.4367476851851852</v>
      </c>
      <c r="Q77" s="87">
        <v>32</v>
      </c>
      <c r="R77" s="78" t="s">
        <v>14</v>
      </c>
      <c r="S77" s="87">
        <v>20.65</v>
      </c>
      <c r="T77" s="78" t="s">
        <v>45</v>
      </c>
      <c r="U77" s="608">
        <f t="shared" si="21"/>
        <v>10</v>
      </c>
      <c r="V77" s="609" t="str">
        <f t="shared" si="28"/>
        <v>-</v>
      </c>
      <c r="W77" s="609">
        <f t="shared" si="29"/>
        <v>20.65</v>
      </c>
      <c r="X77" s="609" t="str">
        <f t="shared" si="30"/>
        <v>-</v>
      </c>
      <c r="Y77" s="609" t="str">
        <f t="shared" si="31"/>
        <v>-</v>
      </c>
      <c r="AD77" s="615">
        <f t="shared" si="42"/>
        <v>46129.431944444441</v>
      </c>
      <c r="AE77" s="73">
        <f t="shared" si="43"/>
        <v>20.815999999999999</v>
      </c>
      <c r="AF77" s="608">
        <f t="shared" si="44"/>
        <v>10</v>
      </c>
      <c r="AG77" s="609" t="str">
        <f t="shared" si="38"/>
        <v>-</v>
      </c>
      <c r="AH77" s="609">
        <f t="shared" si="39"/>
        <v>20.815999999999999</v>
      </c>
      <c r="AI77" s="609" t="str">
        <f t="shared" si="40"/>
        <v>-</v>
      </c>
      <c r="AJ77" s="609" t="str">
        <f t="shared" si="41"/>
        <v>-</v>
      </c>
      <c r="AK77" s="247"/>
      <c r="AM77" s="446">
        <v>46129.433333333334</v>
      </c>
      <c r="AN77" s="447">
        <v>1</v>
      </c>
      <c r="AO77" s="447">
        <v>4</v>
      </c>
      <c r="AP77" s="447" t="s">
        <v>446</v>
      </c>
      <c r="AQ77" s="447">
        <v>179.04854</v>
      </c>
      <c r="AR77" s="447">
        <v>133584</v>
      </c>
      <c r="AS77" s="447">
        <v>111475</v>
      </c>
      <c r="AT77" s="447">
        <v>20.808</v>
      </c>
      <c r="AV77" s="448">
        <v>46129.433333333334</v>
      </c>
      <c r="AW77" s="449">
        <v>1</v>
      </c>
      <c r="AX77" s="450">
        <v>4</v>
      </c>
      <c r="AY77" s="450" t="s">
        <v>446</v>
      </c>
      <c r="AZ77" s="451">
        <v>180</v>
      </c>
      <c r="BB77" s="74" t="str">
        <f t="shared" si="32"/>
        <v>--</v>
      </c>
      <c r="BC77" s="11">
        <f t="shared" si="33"/>
        <v>179.04854</v>
      </c>
      <c r="BD77" s="319">
        <v>94</v>
      </c>
      <c r="BE77" s="74">
        <v>4</v>
      </c>
      <c r="BF77" s="324">
        <f t="shared" si="34"/>
        <v>399.95338600000002</v>
      </c>
      <c r="BH77" s="74" t="str">
        <f t="shared" si="35"/>
        <v>--</v>
      </c>
      <c r="BI77" s="313">
        <f t="shared" si="36"/>
        <v>180</v>
      </c>
      <c r="BJ77" s="319">
        <v>94</v>
      </c>
      <c r="BK77" s="74">
        <v>4</v>
      </c>
      <c r="BL77" s="313">
        <f t="shared" si="37"/>
        <v>401</v>
      </c>
      <c r="BQ77" s="305"/>
      <c r="BR77" s="11"/>
      <c r="BS77" s="11"/>
      <c r="BT77" s="11"/>
      <c r="BU77" s="313"/>
      <c r="CA77" s="314"/>
      <c r="CB77" s="311"/>
      <c r="CC77" s="312"/>
      <c r="CD77" s="11"/>
      <c r="CE77" s="11"/>
    </row>
    <row r="78" spans="2:83" x14ac:dyDescent="0.25">
      <c r="B78" s="129">
        <v>46129.432280092595</v>
      </c>
      <c r="C78" s="87">
        <v>853.63</v>
      </c>
      <c r="D78" s="290"/>
      <c r="E78" s="290"/>
      <c r="N78" s="472"/>
      <c r="O78" s="89">
        <v>46129</v>
      </c>
      <c r="P78" s="130">
        <v>0.43744212962962964</v>
      </c>
      <c r="Q78" s="87">
        <v>31.7</v>
      </c>
      <c r="R78" s="78" t="s">
        <v>14</v>
      </c>
      <c r="S78" s="87">
        <v>20.55</v>
      </c>
      <c r="T78" s="78" t="s">
        <v>45</v>
      </c>
      <c r="U78" s="608">
        <f t="shared" si="21"/>
        <v>10</v>
      </c>
      <c r="V78" s="609" t="str">
        <f t="shared" si="28"/>
        <v>-</v>
      </c>
      <c r="W78" s="609">
        <f t="shared" si="29"/>
        <v>20.55</v>
      </c>
      <c r="X78" s="609" t="str">
        <f t="shared" si="30"/>
        <v>-</v>
      </c>
      <c r="Y78" s="609" t="str">
        <f t="shared" si="31"/>
        <v>-</v>
      </c>
      <c r="AD78" s="615">
        <f t="shared" si="42"/>
        <v>46129.431944444441</v>
      </c>
      <c r="AE78" s="73">
        <f t="shared" si="43"/>
        <v>20.812999999999999</v>
      </c>
      <c r="AF78" s="608">
        <f t="shared" si="44"/>
        <v>10</v>
      </c>
      <c r="AG78" s="609" t="str">
        <f t="shared" si="38"/>
        <v>-</v>
      </c>
      <c r="AH78" s="609">
        <f t="shared" si="39"/>
        <v>20.812999999999999</v>
      </c>
      <c r="AI78" s="609" t="str">
        <f t="shared" si="40"/>
        <v>-</v>
      </c>
      <c r="AJ78" s="609" t="str">
        <f t="shared" si="41"/>
        <v>-</v>
      </c>
      <c r="AK78" s="247"/>
      <c r="AM78" s="446">
        <v>46129.433333333334</v>
      </c>
      <c r="AN78" s="447">
        <v>1</v>
      </c>
      <c r="AO78" s="447">
        <v>4</v>
      </c>
      <c r="AP78" s="447" t="s">
        <v>446</v>
      </c>
      <c r="AQ78" s="447">
        <v>178.72750600000001</v>
      </c>
      <c r="AR78" s="447">
        <v>133067</v>
      </c>
      <c r="AS78" s="447">
        <v>111893</v>
      </c>
      <c r="AT78" s="447">
        <v>20.81</v>
      </c>
      <c r="AV78" s="448">
        <v>46129.433333333334</v>
      </c>
      <c r="AW78" s="449">
        <v>1</v>
      </c>
      <c r="AX78" s="450">
        <v>4</v>
      </c>
      <c r="AY78" s="450" t="s">
        <v>446</v>
      </c>
      <c r="AZ78" s="451">
        <v>180</v>
      </c>
      <c r="BB78" s="74" t="str">
        <f t="shared" si="32"/>
        <v>--</v>
      </c>
      <c r="BC78" s="11">
        <f t="shared" si="33"/>
        <v>178.72750600000001</v>
      </c>
      <c r="BD78" s="319">
        <v>95</v>
      </c>
      <c r="BE78" s="74">
        <v>5</v>
      </c>
      <c r="BF78" s="324">
        <f t="shared" si="34"/>
        <v>399.48569300000003</v>
      </c>
      <c r="BH78" s="74" t="str">
        <f t="shared" si="35"/>
        <v>--</v>
      </c>
      <c r="BI78" s="313">
        <f t="shared" si="36"/>
        <v>180</v>
      </c>
      <c r="BJ78" s="319">
        <v>95</v>
      </c>
      <c r="BK78" s="74">
        <v>5</v>
      </c>
      <c r="BL78" s="313">
        <f t="shared" si="37"/>
        <v>401</v>
      </c>
      <c r="BQ78" s="305"/>
      <c r="BR78" s="11"/>
      <c r="BS78" s="11"/>
      <c r="BT78" s="11"/>
      <c r="BU78" s="313"/>
      <c r="CA78" s="314"/>
      <c r="CB78" s="311"/>
      <c r="CC78" s="312"/>
      <c r="CD78" s="11"/>
      <c r="CE78" s="11"/>
    </row>
    <row r="79" spans="2:83" x14ac:dyDescent="0.25">
      <c r="B79" s="129">
        <v>46129.433321759258</v>
      </c>
      <c r="C79" s="87">
        <v>853.63</v>
      </c>
      <c r="D79" s="290"/>
      <c r="E79" s="290"/>
      <c r="N79" s="472"/>
      <c r="O79" s="89">
        <v>46129</v>
      </c>
      <c r="P79" s="130">
        <v>0.43813657407407408</v>
      </c>
      <c r="Q79" s="87">
        <v>31.3</v>
      </c>
      <c r="R79" s="78" t="s">
        <v>14</v>
      </c>
      <c r="S79" s="87">
        <v>20.5</v>
      </c>
      <c r="T79" s="78" t="s">
        <v>45</v>
      </c>
      <c r="U79" s="608">
        <f t="shared" si="21"/>
        <v>10</v>
      </c>
      <c r="V79" s="609" t="str">
        <f t="shared" si="28"/>
        <v>-</v>
      </c>
      <c r="W79" s="609">
        <f t="shared" si="29"/>
        <v>20.5</v>
      </c>
      <c r="X79" s="609" t="str">
        <f t="shared" si="30"/>
        <v>-</v>
      </c>
      <c r="Y79" s="609" t="str">
        <f t="shared" si="31"/>
        <v>-</v>
      </c>
      <c r="AD79" s="615">
        <f t="shared" si="42"/>
        <v>46129.432638888888</v>
      </c>
      <c r="AE79" s="73">
        <f t="shared" si="43"/>
        <v>20.809000000000001</v>
      </c>
      <c r="AF79" s="608">
        <f t="shared" si="44"/>
        <v>10</v>
      </c>
      <c r="AG79" s="609" t="str">
        <f t="shared" si="38"/>
        <v>-</v>
      </c>
      <c r="AH79" s="609">
        <f t="shared" si="39"/>
        <v>20.809000000000001</v>
      </c>
      <c r="AI79" s="609" t="str">
        <f t="shared" si="40"/>
        <v>-</v>
      </c>
      <c r="AJ79" s="609" t="str">
        <f t="shared" si="41"/>
        <v>-</v>
      </c>
      <c r="AK79" s="247"/>
      <c r="AM79" s="446">
        <v>46129.434027777781</v>
      </c>
      <c r="AN79" s="447">
        <v>1</v>
      </c>
      <c r="AO79" s="447">
        <v>4</v>
      </c>
      <c r="AP79" s="447" t="s">
        <v>446</v>
      </c>
      <c r="AQ79" s="447">
        <v>177.43147099999999</v>
      </c>
      <c r="AR79" s="447">
        <v>133574</v>
      </c>
      <c r="AS79" s="447">
        <v>111473</v>
      </c>
      <c r="AT79" s="447">
        <v>20.812000000000001</v>
      </c>
      <c r="AV79" s="448">
        <v>46129.434027777781</v>
      </c>
      <c r="AW79" s="449">
        <v>1</v>
      </c>
      <c r="AX79" s="450">
        <v>4</v>
      </c>
      <c r="AY79" s="450" t="s">
        <v>446</v>
      </c>
      <c r="AZ79" s="451">
        <v>179</v>
      </c>
      <c r="BB79" s="74" t="str">
        <f t="shared" si="32"/>
        <v>--</v>
      </c>
      <c r="BC79" s="11">
        <f t="shared" si="33"/>
        <v>177.43147099999999</v>
      </c>
      <c r="BD79" s="319">
        <v>96</v>
      </c>
      <c r="BE79" s="74">
        <v>6</v>
      </c>
      <c r="BF79" s="324">
        <f t="shared" si="34"/>
        <v>399.494101</v>
      </c>
      <c r="BH79" s="74" t="str">
        <f t="shared" si="35"/>
        <v>--</v>
      </c>
      <c r="BI79" s="313">
        <f t="shared" si="36"/>
        <v>179</v>
      </c>
      <c r="BJ79" s="319">
        <v>96</v>
      </c>
      <c r="BK79" s="74">
        <v>6</v>
      </c>
      <c r="BL79" s="313">
        <f t="shared" si="37"/>
        <v>401</v>
      </c>
      <c r="BQ79" s="305"/>
      <c r="BR79" s="11"/>
      <c r="BS79" s="11"/>
      <c r="BT79" s="11"/>
      <c r="BU79" s="313"/>
      <c r="CA79" s="314"/>
      <c r="CB79" s="311"/>
      <c r="CC79" s="312"/>
      <c r="CD79" s="11"/>
      <c r="CE79" s="11"/>
    </row>
    <row r="80" spans="2:83" x14ac:dyDescent="0.25">
      <c r="B80" s="129">
        <v>46129.434363425928</v>
      </c>
      <c r="C80" s="87">
        <v>853.63</v>
      </c>
      <c r="D80" s="290"/>
      <c r="E80" s="290"/>
      <c r="N80" s="472"/>
      <c r="O80" s="89">
        <v>46129</v>
      </c>
      <c r="P80" s="130">
        <v>0.43883101851851852</v>
      </c>
      <c r="Q80" s="87">
        <v>30.9</v>
      </c>
      <c r="R80" s="78" t="s">
        <v>14</v>
      </c>
      <c r="S80" s="87">
        <v>20.399999999999999</v>
      </c>
      <c r="T80" s="78" t="s">
        <v>45</v>
      </c>
      <c r="U80" s="608">
        <f t="shared" si="21"/>
        <v>10</v>
      </c>
      <c r="V80" s="609" t="str">
        <f t="shared" si="28"/>
        <v>-</v>
      </c>
      <c r="W80" s="609">
        <f t="shared" si="29"/>
        <v>20.399999999999999</v>
      </c>
      <c r="X80" s="609" t="str">
        <f t="shared" si="30"/>
        <v>-</v>
      </c>
      <c r="Y80" s="609" t="str">
        <f t="shared" si="31"/>
        <v>-</v>
      </c>
      <c r="AD80" s="615">
        <f t="shared" si="42"/>
        <v>46129.433333333334</v>
      </c>
      <c r="AE80" s="73">
        <f t="shared" si="43"/>
        <v>20.808</v>
      </c>
      <c r="AF80" s="608">
        <f t="shared" si="44"/>
        <v>10</v>
      </c>
      <c r="AG80" s="609" t="str">
        <f t="shared" si="38"/>
        <v>-</v>
      </c>
      <c r="AH80" s="609">
        <f t="shared" si="39"/>
        <v>20.808</v>
      </c>
      <c r="AI80" s="609" t="str">
        <f t="shared" si="40"/>
        <v>-</v>
      </c>
      <c r="AJ80" s="609" t="str">
        <f t="shared" si="41"/>
        <v>-</v>
      </c>
      <c r="AK80" s="247"/>
      <c r="AM80" s="446">
        <v>46129.434027777781</v>
      </c>
      <c r="AN80" s="447">
        <v>1</v>
      </c>
      <c r="AO80" s="447">
        <v>4</v>
      </c>
      <c r="AP80" s="447" t="s">
        <v>446</v>
      </c>
      <c r="AQ80" s="447">
        <v>176.69765599999999</v>
      </c>
      <c r="AR80" s="447">
        <v>133065</v>
      </c>
      <c r="AS80" s="447">
        <v>111888</v>
      </c>
      <c r="AT80" s="447">
        <v>20.814</v>
      </c>
      <c r="AV80" s="448">
        <v>46129.434027777781</v>
      </c>
      <c r="AW80" s="449">
        <v>1</v>
      </c>
      <c r="AX80" s="450">
        <v>4</v>
      </c>
      <c r="AY80" s="450" t="s">
        <v>446</v>
      </c>
      <c r="AZ80" s="451">
        <v>178</v>
      </c>
      <c r="BB80" s="74" t="str">
        <f t="shared" si="32"/>
        <v>--</v>
      </c>
      <c r="BC80" s="11">
        <f t="shared" si="33"/>
        <v>176.69765599999999</v>
      </c>
      <c r="BD80" s="319">
        <v>97</v>
      </c>
      <c r="BE80" s="74">
        <v>7</v>
      </c>
      <c r="BF80" s="324">
        <f t="shared" si="34"/>
        <v>398.77046000000001</v>
      </c>
      <c r="BH80" s="74" t="str">
        <f t="shared" si="35"/>
        <v>--</v>
      </c>
      <c r="BI80" s="313">
        <f t="shared" si="36"/>
        <v>178</v>
      </c>
      <c r="BJ80" s="319">
        <v>97</v>
      </c>
      <c r="BK80" s="74">
        <v>7</v>
      </c>
      <c r="BL80" s="313">
        <f t="shared" si="37"/>
        <v>401</v>
      </c>
      <c r="BQ80" s="305"/>
      <c r="BR80" s="11"/>
      <c r="BS80" s="11"/>
      <c r="BT80" s="11"/>
      <c r="BU80" s="313"/>
      <c r="CA80" s="314"/>
      <c r="CB80" s="311"/>
      <c r="CC80" s="312"/>
      <c r="CD80" s="11"/>
      <c r="CE80" s="11"/>
    </row>
    <row r="81" spans="2:83" x14ac:dyDescent="0.25">
      <c r="B81" s="129">
        <v>46129.43540509259</v>
      </c>
      <c r="C81" s="87">
        <v>853.63</v>
      </c>
      <c r="D81" s="290"/>
      <c r="E81" s="290"/>
      <c r="N81" s="472"/>
      <c r="O81" s="89">
        <v>46129</v>
      </c>
      <c r="P81" s="130">
        <v>0.43952546296296297</v>
      </c>
      <c r="Q81" s="87">
        <v>30.6</v>
      </c>
      <c r="R81" s="78" t="s">
        <v>14</v>
      </c>
      <c r="S81" s="87">
        <v>20.350000000000001</v>
      </c>
      <c r="T81" s="78" t="s">
        <v>45</v>
      </c>
      <c r="U81" s="608">
        <f t="shared" si="21"/>
        <v>10</v>
      </c>
      <c r="V81" s="609" t="str">
        <f t="shared" si="28"/>
        <v>-</v>
      </c>
      <c r="W81" s="609">
        <f t="shared" si="29"/>
        <v>20.350000000000001</v>
      </c>
      <c r="X81" s="609" t="str">
        <f t="shared" si="30"/>
        <v>-</v>
      </c>
      <c r="Y81" s="609" t="str">
        <f t="shared" si="31"/>
        <v>-</v>
      </c>
      <c r="AD81" s="615">
        <f t="shared" si="42"/>
        <v>46129.433333333334</v>
      </c>
      <c r="AE81" s="73">
        <f t="shared" si="43"/>
        <v>20.81</v>
      </c>
      <c r="AF81" s="608">
        <f t="shared" si="44"/>
        <v>10</v>
      </c>
      <c r="AG81" s="609" t="str">
        <f t="shared" si="38"/>
        <v>-</v>
      </c>
      <c r="AH81" s="609">
        <f t="shared" si="39"/>
        <v>20.81</v>
      </c>
      <c r="AI81" s="609" t="str">
        <f t="shared" si="40"/>
        <v>-</v>
      </c>
      <c r="AJ81" s="609" t="str">
        <f t="shared" si="41"/>
        <v>-</v>
      </c>
      <c r="AK81" s="247"/>
      <c r="AM81" s="446">
        <v>46129.43472222222</v>
      </c>
      <c r="AN81" s="447">
        <v>1</v>
      </c>
      <c r="AO81" s="447">
        <v>4</v>
      </c>
      <c r="AP81" s="447" t="s">
        <v>446</v>
      </c>
      <c r="AQ81" s="447">
        <v>176.20798500000001</v>
      </c>
      <c r="AR81" s="447">
        <v>133547</v>
      </c>
      <c r="AS81" s="447">
        <v>111453</v>
      </c>
      <c r="AT81" s="447">
        <v>20.818999999999999</v>
      </c>
      <c r="AV81" s="448">
        <v>46129.43472222222</v>
      </c>
      <c r="AW81" s="449">
        <v>1</v>
      </c>
      <c r="AX81" s="450">
        <v>4</v>
      </c>
      <c r="AY81" s="450" t="s">
        <v>446</v>
      </c>
      <c r="AZ81" s="451">
        <v>178</v>
      </c>
      <c r="BB81" s="74" t="str">
        <f t="shared" si="32"/>
        <v>--</v>
      </c>
      <c r="BC81" s="11">
        <f t="shared" si="33"/>
        <v>176.20798500000001</v>
      </c>
      <c r="BD81" s="319">
        <v>98</v>
      </c>
      <c r="BE81" s="74">
        <v>8</v>
      </c>
      <c r="BF81" s="324">
        <f t="shared" si="34"/>
        <v>398.60384099999999</v>
      </c>
      <c r="BH81" s="74" t="str">
        <f t="shared" si="35"/>
        <v>--</v>
      </c>
      <c r="BI81" s="313">
        <f t="shared" si="36"/>
        <v>178</v>
      </c>
      <c r="BJ81" s="319">
        <v>98</v>
      </c>
      <c r="BK81" s="74">
        <v>8</v>
      </c>
      <c r="BL81" s="313">
        <f t="shared" si="37"/>
        <v>401</v>
      </c>
      <c r="BQ81" s="305"/>
      <c r="BR81" s="11"/>
      <c r="BS81" s="11"/>
      <c r="BT81" s="11"/>
      <c r="BU81" s="313"/>
      <c r="CA81" s="314"/>
      <c r="CB81" s="311"/>
      <c r="CC81" s="312"/>
      <c r="CD81" s="11"/>
      <c r="CE81" s="11"/>
    </row>
    <row r="82" spans="2:83" x14ac:dyDescent="0.25">
      <c r="B82" s="129">
        <v>46129.43644675926</v>
      </c>
      <c r="C82" s="87">
        <v>853.65</v>
      </c>
      <c r="D82" s="290"/>
      <c r="E82" s="290"/>
      <c r="N82" s="472"/>
      <c r="O82" s="89">
        <v>46129</v>
      </c>
      <c r="P82" s="130">
        <v>0.44021990740740741</v>
      </c>
      <c r="Q82" s="87">
        <v>30.4</v>
      </c>
      <c r="R82" s="78" t="s">
        <v>14</v>
      </c>
      <c r="S82" s="87">
        <v>20.25</v>
      </c>
      <c r="T82" s="78" t="s">
        <v>45</v>
      </c>
      <c r="U82" s="608">
        <f t="shared" si="21"/>
        <v>10</v>
      </c>
      <c r="V82" s="609" t="str">
        <f t="shared" si="28"/>
        <v>-</v>
      </c>
      <c r="W82" s="609">
        <f t="shared" si="29"/>
        <v>20.25</v>
      </c>
      <c r="X82" s="609" t="str">
        <f t="shared" si="30"/>
        <v>-</v>
      </c>
      <c r="Y82" s="609" t="str">
        <f t="shared" si="31"/>
        <v>-</v>
      </c>
      <c r="AD82" s="615">
        <f t="shared" si="42"/>
        <v>46129.434027777781</v>
      </c>
      <c r="AE82" s="73">
        <f t="shared" si="43"/>
        <v>20.812000000000001</v>
      </c>
      <c r="AF82" s="608">
        <f t="shared" si="44"/>
        <v>10</v>
      </c>
      <c r="AG82" s="609" t="str">
        <f t="shared" si="38"/>
        <v>-</v>
      </c>
      <c r="AH82" s="609">
        <f t="shared" si="39"/>
        <v>20.812000000000001</v>
      </c>
      <c r="AI82" s="609" t="str">
        <f t="shared" si="40"/>
        <v>-</v>
      </c>
      <c r="AJ82" s="609" t="str">
        <f t="shared" si="41"/>
        <v>-</v>
      </c>
      <c r="AK82" s="247"/>
      <c r="AM82" s="446">
        <v>46129.43472222222</v>
      </c>
      <c r="AN82" s="447">
        <v>1</v>
      </c>
      <c r="AO82" s="447">
        <v>4</v>
      </c>
      <c r="AP82" s="447" t="s">
        <v>446</v>
      </c>
      <c r="AQ82" s="447">
        <v>176.34932000000001</v>
      </c>
      <c r="AR82" s="447">
        <v>133020</v>
      </c>
      <c r="AS82" s="447">
        <v>111851</v>
      </c>
      <c r="AT82" s="447">
        <v>20.823</v>
      </c>
      <c r="AV82" s="448">
        <v>46129.43472222222</v>
      </c>
      <c r="AW82" s="449">
        <v>1</v>
      </c>
      <c r="AX82" s="450">
        <v>4</v>
      </c>
      <c r="AY82" s="450" t="s">
        <v>446</v>
      </c>
      <c r="AZ82" s="451">
        <v>177</v>
      </c>
      <c r="BB82" s="74" t="str">
        <f t="shared" si="32"/>
        <v>--</v>
      </c>
      <c r="BC82" s="11">
        <f t="shared" si="33"/>
        <v>176.34932000000001</v>
      </c>
      <c r="BD82" s="319">
        <v>101</v>
      </c>
      <c r="BE82" s="74">
        <v>1</v>
      </c>
      <c r="BF82" s="324">
        <f t="shared" si="34"/>
        <v>444.99814800000001</v>
      </c>
      <c r="BH82" s="74" t="str">
        <f t="shared" si="35"/>
        <v>--</v>
      </c>
      <c r="BI82" s="313">
        <f t="shared" si="36"/>
        <v>177</v>
      </c>
      <c r="BJ82" s="319">
        <v>101</v>
      </c>
      <c r="BK82" s="74">
        <v>1</v>
      </c>
      <c r="BL82" s="313">
        <f t="shared" si="37"/>
        <v>448</v>
      </c>
      <c r="BQ82" s="305"/>
      <c r="BR82" s="11"/>
      <c r="BS82" s="11"/>
      <c r="BT82" s="11"/>
      <c r="BU82" s="313"/>
      <c r="CA82" s="314"/>
      <c r="CB82" s="311"/>
      <c r="CC82" s="312"/>
      <c r="CD82" s="11"/>
      <c r="CE82" s="11"/>
    </row>
    <row r="83" spans="2:83" x14ac:dyDescent="0.25">
      <c r="B83" s="129">
        <v>46129.437488425923</v>
      </c>
      <c r="C83" s="87">
        <v>853.67</v>
      </c>
      <c r="D83" s="290"/>
      <c r="E83" s="290"/>
      <c r="N83" s="472"/>
      <c r="O83" s="89">
        <v>46129</v>
      </c>
      <c r="P83" s="130">
        <v>0.44091435185185185</v>
      </c>
      <c r="Q83" s="87">
        <v>30.1</v>
      </c>
      <c r="R83" s="78" t="s">
        <v>14</v>
      </c>
      <c r="S83" s="87">
        <v>20.25</v>
      </c>
      <c r="T83" s="78" t="s">
        <v>45</v>
      </c>
      <c r="U83" s="608">
        <f t="shared" si="21"/>
        <v>10</v>
      </c>
      <c r="V83" s="609" t="str">
        <f t="shared" si="28"/>
        <v>-</v>
      </c>
      <c r="W83" s="609">
        <f t="shared" si="29"/>
        <v>20.25</v>
      </c>
      <c r="X83" s="609" t="str">
        <f t="shared" si="30"/>
        <v>-</v>
      </c>
      <c r="Y83" s="609" t="str">
        <f t="shared" si="31"/>
        <v>-</v>
      </c>
      <c r="AD83" s="615">
        <f t="shared" si="42"/>
        <v>46129.434027777781</v>
      </c>
      <c r="AE83" s="73">
        <f t="shared" si="43"/>
        <v>20.814</v>
      </c>
      <c r="AF83" s="608">
        <f t="shared" si="44"/>
        <v>10</v>
      </c>
      <c r="AG83" s="609" t="str">
        <f t="shared" si="38"/>
        <v>-</v>
      </c>
      <c r="AH83" s="609">
        <f t="shared" si="39"/>
        <v>20.814</v>
      </c>
      <c r="AI83" s="609" t="str">
        <f t="shared" si="40"/>
        <v>-</v>
      </c>
      <c r="AJ83" s="609" t="str">
        <f t="shared" si="41"/>
        <v>-</v>
      </c>
      <c r="AK83" s="247"/>
      <c r="AM83" s="446">
        <v>46129.435416666667</v>
      </c>
      <c r="AN83" s="447">
        <v>1</v>
      </c>
      <c r="AO83" s="447">
        <v>4</v>
      </c>
      <c r="AP83" s="447" t="s">
        <v>446</v>
      </c>
      <c r="AQ83" s="447">
        <v>175.793159</v>
      </c>
      <c r="AR83" s="447">
        <v>133522</v>
      </c>
      <c r="AS83" s="447">
        <v>111435</v>
      </c>
      <c r="AT83" s="447">
        <v>20.83</v>
      </c>
      <c r="AV83" s="448">
        <v>46129.435416666667</v>
      </c>
      <c r="AW83" s="449">
        <v>1</v>
      </c>
      <c r="AX83" s="450">
        <v>4</v>
      </c>
      <c r="AY83" s="450" t="s">
        <v>446</v>
      </c>
      <c r="AZ83" s="451">
        <v>177</v>
      </c>
      <c r="BB83" s="74" t="str">
        <f t="shared" si="32"/>
        <v>--</v>
      </c>
      <c r="BC83" s="11">
        <f t="shared" si="33"/>
        <v>175.793159</v>
      </c>
      <c r="BD83" s="319">
        <v>102</v>
      </c>
      <c r="BE83" s="74">
        <v>2</v>
      </c>
      <c r="BF83" s="324">
        <f t="shared" si="34"/>
        <v>444.89841100000001</v>
      </c>
      <c r="BH83" s="74" t="str">
        <f t="shared" si="35"/>
        <v>--</v>
      </c>
      <c r="BI83" s="313">
        <f t="shared" si="36"/>
        <v>177</v>
      </c>
      <c r="BJ83" s="319">
        <v>102</v>
      </c>
      <c r="BK83" s="74">
        <v>2</v>
      </c>
      <c r="BL83" s="313">
        <f t="shared" si="37"/>
        <v>447</v>
      </c>
      <c r="BQ83" s="305"/>
      <c r="BR83" s="11"/>
      <c r="BS83" s="11"/>
      <c r="BT83" s="11"/>
      <c r="BU83" s="313"/>
      <c r="CA83" s="314"/>
      <c r="CB83" s="311"/>
      <c r="CC83" s="312"/>
      <c r="CD83" s="11"/>
      <c r="CE83" s="11"/>
    </row>
    <row r="84" spans="2:83" x14ac:dyDescent="0.25">
      <c r="B84" s="129">
        <v>46129.438530092593</v>
      </c>
      <c r="C84" s="87">
        <v>853.68</v>
      </c>
      <c r="D84" s="290"/>
      <c r="E84" s="290"/>
      <c r="N84" s="472"/>
      <c r="O84" s="89">
        <v>46129</v>
      </c>
      <c r="P84" s="130">
        <v>0.44160879629629629</v>
      </c>
      <c r="Q84" s="87">
        <v>29.9</v>
      </c>
      <c r="R84" s="78" t="s">
        <v>14</v>
      </c>
      <c r="S84" s="87">
        <v>20.25</v>
      </c>
      <c r="T84" s="78" t="s">
        <v>45</v>
      </c>
      <c r="U84" s="608">
        <f t="shared" si="21"/>
        <v>10</v>
      </c>
      <c r="V84" s="609" t="str">
        <f t="shared" si="28"/>
        <v>-</v>
      </c>
      <c r="W84" s="609">
        <f t="shared" si="29"/>
        <v>20.25</v>
      </c>
      <c r="X84" s="609" t="str">
        <f t="shared" si="30"/>
        <v>-</v>
      </c>
      <c r="Y84" s="609" t="str">
        <f t="shared" si="31"/>
        <v>-</v>
      </c>
      <c r="AD84" s="615">
        <f t="shared" si="42"/>
        <v>46129.43472222222</v>
      </c>
      <c r="AE84" s="73">
        <f t="shared" si="43"/>
        <v>20.818999999999999</v>
      </c>
      <c r="AF84" s="608">
        <f t="shared" si="44"/>
        <v>10</v>
      </c>
      <c r="AG84" s="609" t="str">
        <f t="shared" si="38"/>
        <v>-</v>
      </c>
      <c r="AH84" s="609">
        <f t="shared" si="39"/>
        <v>20.818999999999999</v>
      </c>
      <c r="AI84" s="609" t="str">
        <f t="shared" si="40"/>
        <v>-</v>
      </c>
      <c r="AJ84" s="609" t="str">
        <f t="shared" si="41"/>
        <v>-</v>
      </c>
      <c r="AK84" s="247"/>
      <c r="AM84" s="446">
        <v>46129.436111111114</v>
      </c>
      <c r="AN84" s="447">
        <v>1</v>
      </c>
      <c r="AO84" s="447">
        <v>4</v>
      </c>
      <c r="AP84" s="447">
        <v>0</v>
      </c>
      <c r="AQ84" s="447">
        <v>175.90222600000001</v>
      </c>
      <c r="AR84" s="447">
        <v>133486</v>
      </c>
      <c r="AS84" s="447">
        <v>111406</v>
      </c>
      <c r="AT84" s="447">
        <v>20.847000000000001</v>
      </c>
      <c r="AV84" s="448">
        <v>46129.436111111114</v>
      </c>
      <c r="AW84" s="449">
        <v>1</v>
      </c>
      <c r="AX84" s="450">
        <v>4</v>
      </c>
      <c r="AY84" s="450">
        <v>0</v>
      </c>
      <c r="AZ84" s="451">
        <v>176</v>
      </c>
      <c r="BB84" s="74">
        <f t="shared" si="32"/>
        <v>40</v>
      </c>
      <c r="BC84" s="11">
        <f t="shared" si="33"/>
        <v>175.90222600000001</v>
      </c>
      <c r="BD84" s="319">
        <v>103</v>
      </c>
      <c r="BE84" s="74">
        <v>3</v>
      </c>
      <c r="BF84" s="324">
        <f t="shared" si="34"/>
        <v>445.02718800000002</v>
      </c>
      <c r="BH84" s="74">
        <f t="shared" si="35"/>
        <v>40</v>
      </c>
      <c r="BI84" s="313">
        <f t="shared" si="36"/>
        <v>176</v>
      </c>
      <c r="BJ84" s="319">
        <v>103</v>
      </c>
      <c r="BK84" s="74">
        <v>3</v>
      </c>
      <c r="BL84" s="313">
        <f t="shared" si="37"/>
        <v>447</v>
      </c>
      <c r="BQ84" s="305"/>
      <c r="BR84" s="11"/>
      <c r="BS84" s="11"/>
      <c r="BT84" s="11"/>
      <c r="BU84" s="313"/>
      <c r="CA84" s="314"/>
      <c r="CB84" s="311"/>
      <c r="CC84" s="312"/>
      <c r="CD84" s="11"/>
      <c r="CE84" s="11"/>
    </row>
    <row r="85" spans="2:83" x14ac:dyDescent="0.25">
      <c r="B85" s="129">
        <v>46129.439571759256</v>
      </c>
      <c r="C85" s="87">
        <v>853.65</v>
      </c>
      <c r="D85" s="290"/>
      <c r="E85" s="290"/>
      <c r="N85" s="472"/>
      <c r="O85" s="89">
        <v>46129</v>
      </c>
      <c r="P85" s="130">
        <v>0.44230324074074073</v>
      </c>
      <c r="Q85" s="87">
        <v>29.7</v>
      </c>
      <c r="R85" s="78" t="s">
        <v>14</v>
      </c>
      <c r="S85" s="87">
        <v>20.2</v>
      </c>
      <c r="T85" s="78" t="s">
        <v>45</v>
      </c>
      <c r="U85" s="608">
        <f t="shared" si="21"/>
        <v>10</v>
      </c>
      <c r="V85" s="609" t="str">
        <f t="shared" si="28"/>
        <v>-</v>
      </c>
      <c r="W85" s="609">
        <f t="shared" si="29"/>
        <v>20.2</v>
      </c>
      <c r="X85" s="609" t="str">
        <f t="shared" si="30"/>
        <v>-</v>
      </c>
      <c r="Y85" s="609" t="str">
        <f t="shared" si="31"/>
        <v>-</v>
      </c>
      <c r="AD85" s="615">
        <f t="shared" si="42"/>
        <v>46129.43472222222</v>
      </c>
      <c r="AE85" s="73">
        <f t="shared" si="43"/>
        <v>20.823</v>
      </c>
      <c r="AF85" s="608">
        <f t="shared" si="44"/>
        <v>10</v>
      </c>
      <c r="AG85" s="609" t="str">
        <f t="shared" si="38"/>
        <v>-</v>
      </c>
      <c r="AH85" s="609">
        <f t="shared" si="39"/>
        <v>20.823</v>
      </c>
      <c r="AI85" s="609" t="str">
        <f t="shared" si="40"/>
        <v>-</v>
      </c>
      <c r="AJ85" s="609" t="str">
        <f t="shared" si="41"/>
        <v>-</v>
      </c>
      <c r="AK85" s="247"/>
      <c r="AM85" s="446">
        <v>46129.436805555553</v>
      </c>
      <c r="AN85" s="447">
        <v>1</v>
      </c>
      <c r="AO85" s="447">
        <v>4</v>
      </c>
      <c r="AP85" s="447">
        <v>1</v>
      </c>
      <c r="AQ85" s="447">
        <v>176.13005699999999</v>
      </c>
      <c r="AR85" s="447">
        <v>132981</v>
      </c>
      <c r="AS85" s="447">
        <v>111821</v>
      </c>
      <c r="AT85" s="447">
        <v>20.856000000000002</v>
      </c>
      <c r="AV85" s="448">
        <v>46129.436805555553</v>
      </c>
      <c r="AW85" s="449">
        <v>1</v>
      </c>
      <c r="AX85" s="450">
        <v>4</v>
      </c>
      <c r="AY85" s="450">
        <v>1</v>
      </c>
      <c r="AZ85" s="451">
        <v>177</v>
      </c>
      <c r="BB85" s="74">
        <f t="shared" si="32"/>
        <v>41</v>
      </c>
      <c r="BC85" s="11">
        <f t="shared" si="33"/>
        <v>176.13005699999999</v>
      </c>
      <c r="BD85" s="319">
        <v>104</v>
      </c>
      <c r="BE85" s="74">
        <v>4</v>
      </c>
      <c r="BF85" s="324">
        <f t="shared" si="34"/>
        <v>444.87697300000002</v>
      </c>
      <c r="BH85" s="74">
        <f t="shared" si="35"/>
        <v>41</v>
      </c>
      <c r="BI85" s="313">
        <f t="shared" si="36"/>
        <v>177</v>
      </c>
      <c r="BJ85" s="319">
        <v>104</v>
      </c>
      <c r="BK85" s="74">
        <v>4</v>
      </c>
      <c r="BL85" s="313">
        <f t="shared" si="37"/>
        <v>447</v>
      </c>
      <c r="BQ85" s="305"/>
      <c r="BR85" s="11"/>
      <c r="BS85" s="11"/>
      <c r="BT85" s="11"/>
      <c r="BU85" s="313"/>
      <c r="CA85" s="314"/>
      <c r="CB85" s="311"/>
      <c r="CC85" s="312"/>
      <c r="CD85" s="11"/>
      <c r="CE85" s="11"/>
    </row>
    <row r="86" spans="2:83" x14ac:dyDescent="0.25">
      <c r="B86" s="129">
        <v>46129.440613425926</v>
      </c>
      <c r="C86" s="87">
        <v>853.62</v>
      </c>
      <c r="D86" s="290"/>
      <c r="E86" s="290"/>
      <c r="N86" s="472"/>
      <c r="O86" s="89">
        <v>46129</v>
      </c>
      <c r="P86" s="130">
        <v>0.44299768518518517</v>
      </c>
      <c r="Q86" s="87">
        <v>29.7</v>
      </c>
      <c r="R86" s="78" t="s">
        <v>14</v>
      </c>
      <c r="S86" s="87">
        <v>20.149999999999999</v>
      </c>
      <c r="T86" s="78" t="s">
        <v>45</v>
      </c>
      <c r="U86" s="608">
        <f t="shared" si="21"/>
        <v>10</v>
      </c>
      <c r="V86" s="609" t="str">
        <f t="shared" si="28"/>
        <v>-</v>
      </c>
      <c r="W86" s="609">
        <f t="shared" si="29"/>
        <v>20.149999999999999</v>
      </c>
      <c r="X86" s="609" t="str">
        <f t="shared" si="30"/>
        <v>-</v>
      </c>
      <c r="Y86" s="609" t="str">
        <f t="shared" si="31"/>
        <v>-</v>
      </c>
      <c r="AD86" s="615">
        <f t="shared" si="42"/>
        <v>46129.435416666667</v>
      </c>
      <c r="AE86" s="73">
        <f t="shared" si="43"/>
        <v>20.83</v>
      </c>
      <c r="AF86" s="608">
        <f t="shared" si="44"/>
        <v>10</v>
      </c>
      <c r="AG86" s="609" t="str">
        <f t="shared" si="38"/>
        <v>-</v>
      </c>
      <c r="AH86" s="609">
        <f t="shared" si="39"/>
        <v>20.83</v>
      </c>
      <c r="AI86" s="609" t="str">
        <f t="shared" si="40"/>
        <v>-</v>
      </c>
      <c r="AJ86" s="609" t="str">
        <f t="shared" si="41"/>
        <v>-</v>
      </c>
      <c r="AK86" s="247"/>
      <c r="AM86" s="446">
        <v>46129.436805555553</v>
      </c>
      <c r="AN86" s="447">
        <v>1</v>
      </c>
      <c r="AO86" s="447">
        <v>4</v>
      </c>
      <c r="AP86" s="447">
        <v>2</v>
      </c>
      <c r="AQ86" s="447">
        <v>175.996364</v>
      </c>
      <c r="AR86" s="447">
        <v>133485</v>
      </c>
      <c r="AS86" s="447">
        <v>111406</v>
      </c>
      <c r="AT86" s="447">
        <v>20.864000000000001</v>
      </c>
      <c r="AV86" s="448">
        <v>46129.436805555553</v>
      </c>
      <c r="AW86" s="449">
        <v>1</v>
      </c>
      <c r="AX86" s="450">
        <v>4</v>
      </c>
      <c r="AY86" s="450">
        <v>2</v>
      </c>
      <c r="AZ86" s="451">
        <v>177</v>
      </c>
      <c r="BB86" s="74">
        <f t="shared" si="32"/>
        <v>42</v>
      </c>
      <c r="BC86" s="11">
        <f t="shared" si="33"/>
        <v>175.996364</v>
      </c>
      <c r="BD86" s="319">
        <v>105</v>
      </c>
      <c r="BE86" s="74">
        <v>5</v>
      </c>
      <c r="BF86" s="324">
        <f t="shared" si="34"/>
        <v>444.40072800000002</v>
      </c>
      <c r="BH86" s="74">
        <f t="shared" si="35"/>
        <v>42</v>
      </c>
      <c r="BI86" s="313">
        <f t="shared" si="36"/>
        <v>177</v>
      </c>
      <c r="BJ86" s="319">
        <v>105</v>
      </c>
      <c r="BK86" s="74">
        <v>5</v>
      </c>
      <c r="BL86" s="313">
        <f t="shared" si="37"/>
        <v>446</v>
      </c>
      <c r="BQ86" s="305"/>
      <c r="BR86" s="11"/>
      <c r="BS86" s="11"/>
      <c r="BT86" s="11"/>
      <c r="BU86" s="313"/>
      <c r="CA86" s="314"/>
      <c r="CB86" s="311"/>
      <c r="CC86" s="312"/>
      <c r="CD86" s="11"/>
      <c r="CE86" s="11"/>
    </row>
    <row r="87" spans="2:83" x14ac:dyDescent="0.25">
      <c r="B87" s="129">
        <v>46129.441655092596</v>
      </c>
      <c r="C87" s="87">
        <v>853.6</v>
      </c>
      <c r="D87" s="290"/>
      <c r="E87" s="290"/>
      <c r="N87" s="472"/>
      <c r="O87" s="89">
        <v>46129</v>
      </c>
      <c r="P87" s="130">
        <v>0.44369212962962962</v>
      </c>
      <c r="Q87" s="87">
        <v>29.8</v>
      </c>
      <c r="R87" s="78" t="s">
        <v>14</v>
      </c>
      <c r="S87" s="87">
        <v>20.149999999999999</v>
      </c>
      <c r="T87" s="78" t="s">
        <v>45</v>
      </c>
      <c r="U87" s="608">
        <f t="shared" si="21"/>
        <v>10</v>
      </c>
      <c r="V87" s="609" t="str">
        <f t="shared" si="28"/>
        <v>-</v>
      </c>
      <c r="W87" s="609">
        <f t="shared" si="29"/>
        <v>20.149999999999999</v>
      </c>
      <c r="X87" s="609" t="str">
        <f t="shared" si="30"/>
        <v>-</v>
      </c>
      <c r="Y87" s="609" t="str">
        <f t="shared" si="31"/>
        <v>-</v>
      </c>
      <c r="AD87" s="615">
        <f t="shared" si="42"/>
        <v>46129.436111111114</v>
      </c>
      <c r="AE87" s="73">
        <f t="shared" si="43"/>
        <v>20.847000000000001</v>
      </c>
      <c r="AF87" s="608">
        <f t="shared" si="44"/>
        <v>10</v>
      </c>
      <c r="AG87" s="609" t="str">
        <f t="shared" si="38"/>
        <v>-</v>
      </c>
      <c r="AH87" s="609">
        <f t="shared" si="39"/>
        <v>20.847000000000001</v>
      </c>
      <c r="AI87" s="609" t="str">
        <f t="shared" si="40"/>
        <v>-</v>
      </c>
      <c r="AJ87" s="609" t="str">
        <f t="shared" si="41"/>
        <v>-</v>
      </c>
      <c r="AK87" s="247"/>
      <c r="AM87" s="446">
        <v>46129.4375</v>
      </c>
      <c r="AN87" s="447">
        <v>1</v>
      </c>
      <c r="AO87" s="447">
        <v>4</v>
      </c>
      <c r="AP87" s="447">
        <v>3</v>
      </c>
      <c r="AQ87" s="447">
        <v>175.58312699999999</v>
      </c>
      <c r="AR87" s="447">
        <v>132976</v>
      </c>
      <c r="AS87" s="447">
        <v>111815</v>
      </c>
      <c r="AT87" s="447">
        <v>20.87</v>
      </c>
      <c r="AV87" s="448">
        <v>46129.4375</v>
      </c>
      <c r="AW87" s="449">
        <v>1</v>
      </c>
      <c r="AX87" s="450">
        <v>4</v>
      </c>
      <c r="AY87" s="450">
        <v>3</v>
      </c>
      <c r="AZ87" s="451">
        <v>177</v>
      </c>
      <c r="BB87" s="74">
        <f t="shared" si="32"/>
        <v>43</v>
      </c>
      <c r="BC87" s="11">
        <f t="shared" si="33"/>
        <v>175.58312699999999</v>
      </c>
      <c r="BD87" s="319">
        <v>106</v>
      </c>
      <c r="BE87" s="74">
        <v>6</v>
      </c>
      <c r="BF87" s="324">
        <f t="shared" si="34"/>
        <v>444.40163100000001</v>
      </c>
      <c r="BH87" s="74">
        <f t="shared" si="35"/>
        <v>43</v>
      </c>
      <c r="BI87" s="313">
        <f t="shared" si="36"/>
        <v>177</v>
      </c>
      <c r="BJ87" s="319">
        <v>106</v>
      </c>
      <c r="BK87" s="74">
        <v>6</v>
      </c>
      <c r="BL87" s="313">
        <f t="shared" si="37"/>
        <v>446</v>
      </c>
      <c r="BQ87" s="305"/>
      <c r="BR87" s="11"/>
      <c r="BS87" s="11"/>
      <c r="BT87" s="11"/>
      <c r="BU87" s="313"/>
      <c r="CA87" s="314"/>
      <c r="CB87" s="311"/>
      <c r="CC87" s="312"/>
      <c r="CD87" s="11"/>
      <c r="CE87" s="11"/>
    </row>
    <row r="88" spans="2:83" x14ac:dyDescent="0.25">
      <c r="B88" s="129">
        <v>46129.442696759259</v>
      </c>
      <c r="C88" s="87">
        <v>853.58</v>
      </c>
      <c r="D88" s="290"/>
      <c r="E88" s="290"/>
      <c r="N88" s="472"/>
      <c r="O88" s="89">
        <v>46129</v>
      </c>
      <c r="P88" s="130">
        <v>0.44438657407407406</v>
      </c>
      <c r="Q88" s="87">
        <v>29.8</v>
      </c>
      <c r="R88" s="78" t="s">
        <v>14</v>
      </c>
      <c r="S88" s="87">
        <v>20.2</v>
      </c>
      <c r="T88" s="78" t="s">
        <v>45</v>
      </c>
      <c r="U88" s="608">
        <f t="shared" si="21"/>
        <v>10</v>
      </c>
      <c r="V88" s="609" t="str">
        <f t="shared" si="28"/>
        <v>-</v>
      </c>
      <c r="W88" s="609">
        <f t="shared" si="29"/>
        <v>20.2</v>
      </c>
      <c r="X88" s="609" t="str">
        <f t="shared" si="30"/>
        <v>-</v>
      </c>
      <c r="Y88" s="609" t="str">
        <f t="shared" si="31"/>
        <v>-</v>
      </c>
      <c r="AD88" s="615">
        <f t="shared" si="42"/>
        <v>46129.436805555553</v>
      </c>
      <c r="AE88" s="73">
        <f t="shared" si="43"/>
        <v>20.856000000000002</v>
      </c>
      <c r="AF88" s="608">
        <f t="shared" si="44"/>
        <v>10</v>
      </c>
      <c r="AG88" s="609" t="str">
        <f t="shared" si="38"/>
        <v>-</v>
      </c>
      <c r="AH88" s="609">
        <f t="shared" si="39"/>
        <v>20.856000000000002</v>
      </c>
      <c r="AI88" s="609" t="str">
        <f t="shared" si="40"/>
        <v>-</v>
      </c>
      <c r="AJ88" s="609" t="str">
        <f t="shared" si="41"/>
        <v>-</v>
      </c>
      <c r="AK88" s="247"/>
      <c r="AM88" s="446">
        <v>46129.4375</v>
      </c>
      <c r="AN88" s="447">
        <v>1</v>
      </c>
      <c r="AO88" s="447">
        <v>4</v>
      </c>
      <c r="AP88" s="447">
        <v>4</v>
      </c>
      <c r="AQ88" s="447">
        <v>175.41134299999999</v>
      </c>
      <c r="AR88" s="447">
        <v>133491</v>
      </c>
      <c r="AS88" s="447">
        <v>111412</v>
      </c>
      <c r="AT88" s="447">
        <v>20.873999999999999</v>
      </c>
      <c r="AV88" s="448">
        <v>46129.4375</v>
      </c>
      <c r="AW88" s="449">
        <v>1</v>
      </c>
      <c r="AX88" s="450">
        <v>4</v>
      </c>
      <c r="AY88" s="450">
        <v>4</v>
      </c>
      <c r="AZ88" s="451">
        <v>176</v>
      </c>
      <c r="BB88" s="74">
        <f t="shared" si="32"/>
        <v>44</v>
      </c>
      <c r="BC88" s="11">
        <f t="shared" si="33"/>
        <v>175.41134299999999</v>
      </c>
      <c r="BD88" s="319">
        <v>107</v>
      </c>
      <c r="BE88" s="74">
        <v>7</v>
      </c>
      <c r="BF88" s="324">
        <f t="shared" si="34"/>
        <v>443.93781000000001</v>
      </c>
      <c r="BH88" s="74">
        <f t="shared" si="35"/>
        <v>44</v>
      </c>
      <c r="BI88" s="313">
        <f t="shared" si="36"/>
        <v>176</v>
      </c>
      <c r="BJ88" s="319">
        <v>107</v>
      </c>
      <c r="BK88" s="74">
        <v>7</v>
      </c>
      <c r="BL88" s="313">
        <f t="shared" si="37"/>
        <v>446</v>
      </c>
      <c r="BQ88" s="305"/>
      <c r="BR88" s="11"/>
      <c r="BS88" s="11"/>
      <c r="BT88" s="11"/>
      <c r="BU88" s="313"/>
      <c r="CA88" s="314"/>
      <c r="CB88" s="311"/>
      <c r="CC88" s="312"/>
      <c r="CD88" s="11"/>
      <c r="CE88" s="11"/>
    </row>
    <row r="89" spans="2:83" x14ac:dyDescent="0.25">
      <c r="B89" s="129">
        <v>46129.443738425929</v>
      </c>
      <c r="C89" s="87">
        <v>853.56</v>
      </c>
      <c r="D89" s="290"/>
      <c r="E89" s="290"/>
      <c r="N89" s="472"/>
      <c r="O89" s="89">
        <v>46129</v>
      </c>
      <c r="P89" s="130">
        <v>0.4450810185185185</v>
      </c>
      <c r="Q89" s="87">
        <v>30.1</v>
      </c>
      <c r="R89" s="78" t="s">
        <v>14</v>
      </c>
      <c r="S89" s="87">
        <v>20.350000000000001</v>
      </c>
      <c r="T89" s="78" t="s">
        <v>45</v>
      </c>
      <c r="U89" s="608">
        <f t="shared" si="21"/>
        <v>10</v>
      </c>
      <c r="V89" s="609" t="str">
        <f t="shared" si="28"/>
        <v>-</v>
      </c>
      <c r="W89" s="609">
        <f t="shared" si="29"/>
        <v>20.350000000000001</v>
      </c>
      <c r="X89" s="609" t="str">
        <f t="shared" si="30"/>
        <v>-</v>
      </c>
      <c r="Y89" s="609" t="str">
        <f t="shared" si="31"/>
        <v>-</v>
      </c>
      <c r="AD89" s="615">
        <f t="shared" si="42"/>
        <v>46129.436805555553</v>
      </c>
      <c r="AE89" s="73">
        <f t="shared" si="43"/>
        <v>20.864000000000001</v>
      </c>
      <c r="AF89" s="608">
        <f t="shared" si="44"/>
        <v>10</v>
      </c>
      <c r="AG89" s="609" t="str">
        <f t="shared" si="38"/>
        <v>-</v>
      </c>
      <c r="AH89" s="609">
        <f t="shared" si="39"/>
        <v>20.864000000000001</v>
      </c>
      <c r="AI89" s="609" t="str">
        <f t="shared" si="40"/>
        <v>-</v>
      </c>
      <c r="AJ89" s="609" t="str">
        <f t="shared" si="41"/>
        <v>-</v>
      </c>
      <c r="AK89" s="247"/>
      <c r="AM89" s="446">
        <v>46129.438194444447</v>
      </c>
      <c r="AN89" s="447">
        <v>1</v>
      </c>
      <c r="AO89" s="447">
        <v>4</v>
      </c>
      <c r="AP89" s="447">
        <v>5</v>
      </c>
      <c r="AQ89" s="447">
        <v>175.49841599999999</v>
      </c>
      <c r="AR89" s="447">
        <v>132986</v>
      </c>
      <c r="AS89" s="447">
        <v>111824</v>
      </c>
      <c r="AT89" s="447">
        <v>20.876999999999999</v>
      </c>
      <c r="AV89" s="448">
        <v>46129.438194444447</v>
      </c>
      <c r="AW89" s="449">
        <v>1</v>
      </c>
      <c r="AX89" s="450">
        <v>4</v>
      </c>
      <c r="AY89" s="450">
        <v>5</v>
      </c>
      <c r="AZ89" s="451">
        <v>176</v>
      </c>
      <c r="BB89" s="74">
        <f t="shared" si="32"/>
        <v>45</v>
      </c>
      <c r="BC89" s="11">
        <f t="shared" si="33"/>
        <v>175.49841599999999</v>
      </c>
      <c r="BD89" s="319">
        <v>108</v>
      </c>
      <c r="BE89" s="74">
        <v>8</v>
      </c>
      <c r="BF89" s="324">
        <f t="shared" si="34"/>
        <v>444.38728200000003</v>
      </c>
      <c r="BH89" s="74">
        <f t="shared" si="35"/>
        <v>45</v>
      </c>
      <c r="BI89" s="313">
        <f t="shared" si="36"/>
        <v>176</v>
      </c>
      <c r="BJ89" s="319">
        <v>108</v>
      </c>
      <c r="BK89" s="74">
        <v>8</v>
      </c>
      <c r="BL89" s="313">
        <f t="shared" si="37"/>
        <v>446</v>
      </c>
      <c r="BQ89" s="305"/>
      <c r="BR89" s="11"/>
      <c r="BS89" s="11"/>
      <c r="BT89" s="11"/>
      <c r="BU89" s="313"/>
      <c r="CA89" s="314"/>
      <c r="CB89" s="311"/>
      <c r="CC89" s="312"/>
      <c r="CD89" s="11"/>
      <c r="CE89" s="11"/>
    </row>
    <row r="90" spans="2:83" x14ac:dyDescent="0.25">
      <c r="B90" s="129">
        <v>46129.444780092592</v>
      </c>
      <c r="C90" s="87">
        <v>853.55</v>
      </c>
      <c r="D90" s="290"/>
      <c r="E90" s="290"/>
      <c r="N90" s="472"/>
      <c r="O90" s="89">
        <v>46129</v>
      </c>
      <c r="P90" s="130">
        <v>0.44577546296296294</v>
      </c>
      <c r="Q90" s="87">
        <v>30.8</v>
      </c>
      <c r="R90" s="78" t="s">
        <v>14</v>
      </c>
      <c r="S90" s="87">
        <v>20.45</v>
      </c>
      <c r="T90" s="78" t="s">
        <v>45</v>
      </c>
      <c r="U90" s="608">
        <f t="shared" si="21"/>
        <v>10</v>
      </c>
      <c r="V90" s="609" t="str">
        <f t="shared" si="28"/>
        <v>-</v>
      </c>
      <c r="W90" s="609">
        <f t="shared" si="29"/>
        <v>20.45</v>
      </c>
      <c r="X90" s="609" t="str">
        <f t="shared" si="30"/>
        <v>-</v>
      </c>
      <c r="Y90" s="609" t="str">
        <f t="shared" si="31"/>
        <v>-</v>
      </c>
      <c r="AD90" s="615">
        <f t="shared" si="42"/>
        <v>46129.4375</v>
      </c>
      <c r="AE90" s="73">
        <f t="shared" si="43"/>
        <v>20.87</v>
      </c>
      <c r="AF90" s="608">
        <f t="shared" si="44"/>
        <v>10</v>
      </c>
      <c r="AG90" s="609" t="str">
        <f t="shared" si="38"/>
        <v>-</v>
      </c>
      <c r="AH90" s="609">
        <f t="shared" si="39"/>
        <v>20.87</v>
      </c>
      <c r="AI90" s="609" t="str">
        <f t="shared" si="40"/>
        <v>-</v>
      </c>
      <c r="AJ90" s="609" t="str">
        <f t="shared" si="41"/>
        <v>-</v>
      </c>
      <c r="AK90" s="247"/>
      <c r="AM90" s="446">
        <v>46129.438194444447</v>
      </c>
      <c r="AN90" s="447">
        <v>1</v>
      </c>
      <c r="AO90" s="447">
        <v>4</v>
      </c>
      <c r="AP90" s="447">
        <v>6</v>
      </c>
      <c r="AQ90" s="447">
        <v>175.781068</v>
      </c>
      <c r="AR90" s="447">
        <v>133490</v>
      </c>
      <c r="AS90" s="447">
        <v>111410</v>
      </c>
      <c r="AT90" s="447">
        <v>20.88</v>
      </c>
      <c r="AV90" s="448">
        <v>46129.438194444447</v>
      </c>
      <c r="AW90" s="449">
        <v>1</v>
      </c>
      <c r="AX90" s="450">
        <v>4</v>
      </c>
      <c r="AY90" s="450">
        <v>6</v>
      </c>
      <c r="AZ90" s="451">
        <v>176</v>
      </c>
      <c r="BB90" s="74">
        <f t="shared" si="32"/>
        <v>46</v>
      </c>
      <c r="BC90" s="11">
        <f t="shared" si="33"/>
        <v>175.781068</v>
      </c>
      <c r="BD90" s="319">
        <v>111</v>
      </c>
      <c r="BE90" s="74">
        <v>1</v>
      </c>
      <c r="BF90" s="324">
        <f t="shared" si="34"/>
        <v>3.4178E-2</v>
      </c>
      <c r="BH90" s="74">
        <f t="shared" si="35"/>
        <v>46</v>
      </c>
      <c r="BI90" s="313">
        <f t="shared" si="36"/>
        <v>176</v>
      </c>
      <c r="BJ90" s="319">
        <v>111</v>
      </c>
      <c r="BK90" s="74">
        <v>1</v>
      </c>
      <c r="BL90" s="313">
        <f t="shared" si="37"/>
        <v>0</v>
      </c>
      <c r="BQ90" s="305"/>
      <c r="BR90" s="11"/>
      <c r="BS90" s="11"/>
      <c r="BT90" s="11"/>
      <c r="BU90" s="313"/>
      <c r="CA90" s="314"/>
      <c r="CB90" s="311"/>
      <c r="CC90" s="312"/>
      <c r="CD90" s="11"/>
      <c r="CE90" s="11"/>
    </row>
    <row r="91" spans="2:83" x14ac:dyDescent="0.25">
      <c r="B91" s="129">
        <v>46129.445821759262</v>
      </c>
      <c r="C91" s="87">
        <v>853.53</v>
      </c>
      <c r="D91" s="290"/>
      <c r="E91" s="290"/>
      <c r="N91" s="472"/>
      <c r="O91" s="89">
        <v>46129</v>
      </c>
      <c r="P91" s="130">
        <v>0.44646990740740738</v>
      </c>
      <c r="Q91" s="87">
        <v>31.4</v>
      </c>
      <c r="R91" s="78" t="s">
        <v>14</v>
      </c>
      <c r="S91" s="87">
        <v>20.55</v>
      </c>
      <c r="T91" s="78" t="s">
        <v>45</v>
      </c>
      <c r="U91" s="608">
        <f t="shared" si="21"/>
        <v>10</v>
      </c>
      <c r="V91" s="609" t="str">
        <f t="shared" ref="V91:V150" si="45">IF(U91=$Q$13, S91, "-")</f>
        <v>-</v>
      </c>
      <c r="W91" s="609">
        <f t="shared" ref="W91:W150" si="46">IF(U91=$R$13, S91, "-")</f>
        <v>20.55</v>
      </c>
      <c r="X91" s="609" t="str">
        <f t="shared" ref="X91:X150" si="47">IF(U91=$S$13, S91, "-")</f>
        <v>-</v>
      </c>
      <c r="Y91" s="609" t="str">
        <f t="shared" ref="Y91:Y150" si="48">IF(U91=$T$13, S91, "-")</f>
        <v>-</v>
      </c>
      <c r="AD91" s="615">
        <f t="shared" si="42"/>
        <v>46129.4375</v>
      </c>
      <c r="AE91" s="73">
        <f t="shared" si="43"/>
        <v>20.873999999999999</v>
      </c>
      <c r="AF91" s="608">
        <f t="shared" si="44"/>
        <v>10</v>
      </c>
      <c r="AG91" s="609" t="str">
        <f t="shared" si="38"/>
        <v>-</v>
      </c>
      <c r="AH91" s="609">
        <f t="shared" si="39"/>
        <v>20.873999999999999</v>
      </c>
      <c r="AI91" s="609" t="str">
        <f t="shared" si="40"/>
        <v>-</v>
      </c>
      <c r="AJ91" s="609" t="str">
        <f t="shared" si="41"/>
        <v>-</v>
      </c>
      <c r="AK91" s="247"/>
      <c r="AM91" s="446">
        <v>46129.438888888886</v>
      </c>
      <c r="AN91" s="447">
        <v>1</v>
      </c>
      <c r="AO91" s="447">
        <v>4</v>
      </c>
      <c r="AP91" s="447">
        <v>7</v>
      </c>
      <c r="AQ91" s="447">
        <v>175.23739599999999</v>
      </c>
      <c r="AR91" s="447">
        <v>133002</v>
      </c>
      <c r="AS91" s="447">
        <v>111835</v>
      </c>
      <c r="AT91" s="447">
        <v>20.882999999999999</v>
      </c>
      <c r="AV91" s="448">
        <v>46129.438888888886</v>
      </c>
      <c r="AW91" s="449">
        <v>1</v>
      </c>
      <c r="AX91" s="450">
        <v>4</v>
      </c>
      <c r="AY91" s="450">
        <v>7</v>
      </c>
      <c r="AZ91" s="451">
        <v>176</v>
      </c>
      <c r="BB91" s="74">
        <f t="shared" si="32"/>
        <v>47</v>
      </c>
      <c r="BC91" s="11">
        <f t="shared" si="33"/>
        <v>175.23739599999999</v>
      </c>
      <c r="BD91" s="319">
        <v>112</v>
      </c>
      <c r="BE91" s="74">
        <v>2</v>
      </c>
      <c r="BF91" s="324">
        <f t="shared" si="34"/>
        <v>-0.244531</v>
      </c>
      <c r="BH91" s="74">
        <f t="shared" si="35"/>
        <v>47</v>
      </c>
      <c r="BI91" s="313">
        <f t="shared" si="36"/>
        <v>176</v>
      </c>
      <c r="BJ91" s="319">
        <v>112</v>
      </c>
      <c r="BK91" s="74">
        <v>2</v>
      </c>
      <c r="BL91" s="313">
        <f t="shared" si="37"/>
        <v>-1</v>
      </c>
      <c r="BQ91" s="305"/>
      <c r="BR91" s="11"/>
      <c r="BS91" s="11"/>
      <c r="BT91" s="11"/>
      <c r="BU91" s="313"/>
      <c r="CA91" s="314"/>
      <c r="CB91" s="311"/>
      <c r="CC91" s="312"/>
      <c r="CD91" s="11"/>
      <c r="CE91" s="11"/>
    </row>
    <row r="92" spans="2:83" x14ac:dyDescent="0.25">
      <c r="B92" s="129">
        <v>46129.446863425925</v>
      </c>
      <c r="C92" s="87">
        <v>853.52</v>
      </c>
      <c r="D92" s="290"/>
      <c r="E92" s="290"/>
      <c r="N92" s="472"/>
      <c r="O92" s="89">
        <v>46129</v>
      </c>
      <c r="P92" s="130">
        <v>0.44716435185185183</v>
      </c>
      <c r="Q92" s="87">
        <v>31.9</v>
      </c>
      <c r="R92" s="78" t="s">
        <v>14</v>
      </c>
      <c r="S92" s="87">
        <v>20.65</v>
      </c>
      <c r="T92" s="78" t="s">
        <v>45</v>
      </c>
      <c r="U92" s="608">
        <f t="shared" ref="U92:U150" si="49">IF(ISNUMBER(S92), HOUR(P92), "-")</f>
        <v>10</v>
      </c>
      <c r="V92" s="609" t="str">
        <f t="shared" si="45"/>
        <v>-</v>
      </c>
      <c r="W92" s="609">
        <f t="shared" si="46"/>
        <v>20.65</v>
      </c>
      <c r="X92" s="609" t="str">
        <f t="shared" si="47"/>
        <v>-</v>
      </c>
      <c r="Y92" s="609" t="str">
        <f t="shared" si="48"/>
        <v>-</v>
      </c>
      <c r="AD92" s="615">
        <f t="shared" si="42"/>
        <v>46129.438194444447</v>
      </c>
      <c r="AE92" s="73">
        <f t="shared" si="43"/>
        <v>20.876999999999999</v>
      </c>
      <c r="AF92" s="608">
        <f t="shared" si="44"/>
        <v>10</v>
      </c>
      <c r="AG92" s="609" t="str">
        <f t="shared" si="38"/>
        <v>-</v>
      </c>
      <c r="AH92" s="609">
        <f t="shared" si="39"/>
        <v>20.876999999999999</v>
      </c>
      <c r="AI92" s="609" t="str">
        <f t="shared" si="40"/>
        <v>-</v>
      </c>
      <c r="AJ92" s="609" t="str">
        <f t="shared" si="41"/>
        <v>-</v>
      </c>
      <c r="AK92" s="247"/>
      <c r="AM92" s="446">
        <v>46129.439583333333</v>
      </c>
      <c r="AN92" s="447">
        <v>1</v>
      </c>
      <c r="AO92" s="447">
        <v>4</v>
      </c>
      <c r="AP92" s="447">
        <v>8</v>
      </c>
      <c r="AQ92" s="447">
        <v>175.10627299999999</v>
      </c>
      <c r="AR92" s="447">
        <v>133513</v>
      </c>
      <c r="AS92" s="447">
        <v>111430</v>
      </c>
      <c r="AT92" s="447">
        <v>20.885999999999999</v>
      </c>
      <c r="AV92" s="448">
        <v>46129.439583333333</v>
      </c>
      <c r="AW92" s="449">
        <v>1</v>
      </c>
      <c r="AX92" s="450">
        <v>4</v>
      </c>
      <c r="AY92" s="450">
        <v>8</v>
      </c>
      <c r="AZ92" s="451">
        <v>176</v>
      </c>
      <c r="BB92" s="74">
        <f t="shared" si="32"/>
        <v>48</v>
      </c>
      <c r="BC92" s="11">
        <f t="shared" si="33"/>
        <v>175.10627299999999</v>
      </c>
      <c r="BD92" s="319">
        <v>113</v>
      </c>
      <c r="BE92" s="74">
        <v>3</v>
      </c>
      <c r="BF92" s="324">
        <f t="shared" si="34"/>
        <v>-7.3595999999999995E-2</v>
      </c>
      <c r="BH92" s="74">
        <f t="shared" si="35"/>
        <v>48</v>
      </c>
      <c r="BI92" s="313">
        <f t="shared" si="36"/>
        <v>176</v>
      </c>
      <c r="BJ92" s="319">
        <v>113</v>
      </c>
      <c r="BK92" s="74">
        <v>3</v>
      </c>
      <c r="BL92" s="313">
        <f t="shared" si="37"/>
        <v>0</v>
      </c>
      <c r="BQ92" s="305"/>
      <c r="BR92" s="11"/>
      <c r="BS92" s="11"/>
      <c r="BT92" s="11"/>
      <c r="BU92" s="313"/>
      <c r="CA92" s="314"/>
      <c r="CB92" s="311"/>
      <c r="CC92" s="312"/>
      <c r="CD92" s="11"/>
      <c r="CE92" s="11"/>
    </row>
    <row r="93" spans="2:83" x14ac:dyDescent="0.25">
      <c r="B93" s="129">
        <v>46129.447905092595</v>
      </c>
      <c r="C93" s="87">
        <v>853.51</v>
      </c>
      <c r="D93" s="290"/>
      <c r="E93" s="290"/>
      <c r="N93" s="472"/>
      <c r="O93" s="89">
        <v>46129</v>
      </c>
      <c r="P93" s="130">
        <v>0.44785879629629627</v>
      </c>
      <c r="Q93" s="87">
        <v>32.700000000000003</v>
      </c>
      <c r="R93" s="78" t="s">
        <v>14</v>
      </c>
      <c r="S93" s="87">
        <v>20.65</v>
      </c>
      <c r="T93" s="78" t="s">
        <v>45</v>
      </c>
      <c r="U93" s="608">
        <f t="shared" si="49"/>
        <v>10</v>
      </c>
      <c r="V93" s="609" t="str">
        <f t="shared" si="45"/>
        <v>-</v>
      </c>
      <c r="W93" s="609">
        <f t="shared" si="46"/>
        <v>20.65</v>
      </c>
      <c r="X93" s="609" t="str">
        <f t="shared" si="47"/>
        <v>-</v>
      </c>
      <c r="Y93" s="609" t="str">
        <f t="shared" si="48"/>
        <v>-</v>
      </c>
      <c r="AD93" s="615">
        <f t="shared" si="42"/>
        <v>46129.438194444447</v>
      </c>
      <c r="AE93" s="73">
        <f t="shared" si="43"/>
        <v>20.88</v>
      </c>
      <c r="AF93" s="608">
        <f t="shared" si="44"/>
        <v>10</v>
      </c>
      <c r="AG93" s="609" t="str">
        <f t="shared" si="38"/>
        <v>-</v>
      </c>
      <c r="AH93" s="609">
        <f t="shared" si="39"/>
        <v>20.88</v>
      </c>
      <c r="AI93" s="609" t="str">
        <f t="shared" si="40"/>
        <v>-</v>
      </c>
      <c r="AJ93" s="609" t="str">
        <f t="shared" si="41"/>
        <v>-</v>
      </c>
      <c r="AK93" s="247"/>
      <c r="AM93" s="446">
        <v>46129.439583333333</v>
      </c>
      <c r="AN93" s="447">
        <v>1</v>
      </c>
      <c r="AO93" s="447">
        <v>5</v>
      </c>
      <c r="AP93" s="447" t="s">
        <v>446</v>
      </c>
      <c r="AQ93" s="447">
        <v>207.210747</v>
      </c>
      <c r="AR93" s="447">
        <v>132911</v>
      </c>
      <c r="AS93" s="447">
        <v>111873</v>
      </c>
      <c r="AT93" s="447">
        <v>20.887</v>
      </c>
      <c r="AV93" s="448">
        <v>46129.439583333333</v>
      </c>
      <c r="AW93" s="449">
        <v>1</v>
      </c>
      <c r="AX93" s="450">
        <v>5</v>
      </c>
      <c r="AY93" s="450" t="s">
        <v>446</v>
      </c>
      <c r="AZ93" s="451">
        <v>218</v>
      </c>
      <c r="BB93" s="74" t="str">
        <f t="shared" si="32"/>
        <v>--</v>
      </c>
      <c r="BC93" s="11">
        <f t="shared" si="33"/>
        <v>207.210747</v>
      </c>
      <c r="BD93" s="319">
        <v>114</v>
      </c>
      <c r="BE93" s="74">
        <v>4</v>
      </c>
      <c r="BF93" s="324">
        <f t="shared" si="34"/>
        <v>-7.8863000000000003E-2</v>
      </c>
      <c r="BH93" s="74" t="str">
        <f t="shared" si="35"/>
        <v>--</v>
      </c>
      <c r="BI93" s="313">
        <f t="shared" si="36"/>
        <v>218</v>
      </c>
      <c r="BJ93" s="319">
        <v>114</v>
      </c>
      <c r="BK93" s="74">
        <v>4</v>
      </c>
      <c r="BL93" s="313">
        <f t="shared" si="37"/>
        <v>-1</v>
      </c>
      <c r="BQ93" s="305"/>
      <c r="BR93" s="11"/>
      <c r="BS93" s="11"/>
      <c r="BT93" s="11"/>
      <c r="BU93" s="313"/>
      <c r="CA93" s="314"/>
      <c r="CB93" s="311"/>
      <c r="CC93" s="312"/>
      <c r="CD93" s="11"/>
      <c r="CE93" s="11"/>
    </row>
    <row r="94" spans="2:83" x14ac:dyDescent="0.25">
      <c r="B94" s="129">
        <v>46129.448946759258</v>
      </c>
      <c r="C94" s="87">
        <v>853.48</v>
      </c>
      <c r="D94" s="290"/>
      <c r="E94" s="290"/>
      <c r="N94" s="472"/>
      <c r="O94" s="89">
        <v>46129</v>
      </c>
      <c r="P94" s="130">
        <v>0.44855324074074077</v>
      </c>
      <c r="Q94" s="87">
        <v>32.1</v>
      </c>
      <c r="R94" s="78" t="s">
        <v>14</v>
      </c>
      <c r="S94" s="87">
        <v>20.6</v>
      </c>
      <c r="T94" s="78" t="s">
        <v>45</v>
      </c>
      <c r="U94" s="608">
        <f t="shared" si="49"/>
        <v>10</v>
      </c>
      <c r="V94" s="609" t="str">
        <f t="shared" si="45"/>
        <v>-</v>
      </c>
      <c r="W94" s="609">
        <f t="shared" si="46"/>
        <v>20.6</v>
      </c>
      <c r="X94" s="609" t="str">
        <f t="shared" si="47"/>
        <v>-</v>
      </c>
      <c r="Y94" s="609" t="str">
        <f t="shared" si="48"/>
        <v>-</v>
      </c>
      <c r="AD94" s="615">
        <f t="shared" si="42"/>
        <v>46129.438888888886</v>
      </c>
      <c r="AE94" s="73">
        <f t="shared" si="43"/>
        <v>20.882999999999999</v>
      </c>
      <c r="AF94" s="608">
        <f t="shared" si="44"/>
        <v>10</v>
      </c>
      <c r="AG94" s="609" t="str">
        <f t="shared" si="38"/>
        <v>-</v>
      </c>
      <c r="AH94" s="609">
        <f t="shared" si="39"/>
        <v>20.882999999999999</v>
      </c>
      <c r="AI94" s="609" t="str">
        <f t="shared" si="40"/>
        <v>-</v>
      </c>
      <c r="AJ94" s="609" t="str">
        <f t="shared" si="41"/>
        <v>-</v>
      </c>
      <c r="AK94" s="247"/>
      <c r="AM94" s="446">
        <v>46129.44027777778</v>
      </c>
      <c r="AN94" s="447">
        <v>1</v>
      </c>
      <c r="AO94" s="447">
        <v>5</v>
      </c>
      <c r="AP94" s="447" t="s">
        <v>446</v>
      </c>
      <c r="AQ94" s="447">
        <v>224.74417</v>
      </c>
      <c r="AR94" s="447">
        <v>133558</v>
      </c>
      <c r="AS94" s="447">
        <v>111346</v>
      </c>
      <c r="AT94" s="447">
        <v>20.885000000000002</v>
      </c>
      <c r="AV94" s="448">
        <v>46129.44027777778</v>
      </c>
      <c r="AW94" s="449">
        <v>1</v>
      </c>
      <c r="AX94" s="450">
        <v>5</v>
      </c>
      <c r="AY94" s="450" t="s">
        <v>446</v>
      </c>
      <c r="AZ94" s="451">
        <v>227</v>
      </c>
      <c r="BB94" s="74" t="str">
        <f t="shared" si="32"/>
        <v>--</v>
      </c>
      <c r="BC94" s="11">
        <f t="shared" si="33"/>
        <v>224.74417</v>
      </c>
      <c r="BD94" s="319">
        <v>115</v>
      </c>
      <c r="BE94" s="74">
        <v>5</v>
      </c>
      <c r="BF94" s="324">
        <f t="shared" si="34"/>
        <v>0.14197000000000001</v>
      </c>
      <c r="BH94" s="74" t="str">
        <f t="shared" si="35"/>
        <v>--</v>
      </c>
      <c r="BI94" s="313">
        <f t="shared" si="36"/>
        <v>227</v>
      </c>
      <c r="BJ94" s="319">
        <v>115</v>
      </c>
      <c r="BK94" s="74">
        <v>5</v>
      </c>
      <c r="BL94" s="313">
        <f t="shared" si="37"/>
        <v>-1</v>
      </c>
      <c r="BQ94" s="305"/>
      <c r="BR94" s="11"/>
      <c r="BS94" s="11"/>
      <c r="BT94" s="11"/>
      <c r="BU94" s="313"/>
      <c r="CA94" s="314"/>
      <c r="CB94" s="311"/>
      <c r="CC94" s="312"/>
      <c r="CD94" s="11"/>
      <c r="CE94" s="11"/>
    </row>
    <row r="95" spans="2:83" x14ac:dyDescent="0.25">
      <c r="B95" s="129">
        <v>46129.449988425928</v>
      </c>
      <c r="C95" s="87">
        <v>853.46</v>
      </c>
      <c r="D95" s="290"/>
      <c r="E95" s="290"/>
      <c r="N95" s="472"/>
      <c r="O95" s="89">
        <v>46129</v>
      </c>
      <c r="P95" s="130">
        <v>0.44924768518518521</v>
      </c>
      <c r="Q95" s="87">
        <v>31.6</v>
      </c>
      <c r="R95" s="78" t="s">
        <v>14</v>
      </c>
      <c r="S95" s="87">
        <v>20.55</v>
      </c>
      <c r="T95" s="78" t="s">
        <v>45</v>
      </c>
      <c r="U95" s="608">
        <f t="shared" si="49"/>
        <v>10</v>
      </c>
      <c r="V95" s="609" t="str">
        <f t="shared" si="45"/>
        <v>-</v>
      </c>
      <c r="W95" s="609">
        <f t="shared" si="46"/>
        <v>20.55</v>
      </c>
      <c r="X95" s="609" t="str">
        <f t="shared" si="47"/>
        <v>-</v>
      </c>
      <c r="Y95" s="609" t="str">
        <f t="shared" si="48"/>
        <v>-</v>
      </c>
      <c r="AD95" s="615">
        <f t="shared" si="42"/>
        <v>46129.439583333333</v>
      </c>
      <c r="AE95" s="73">
        <f t="shared" si="43"/>
        <v>20.885999999999999</v>
      </c>
      <c r="AF95" s="608">
        <f t="shared" si="44"/>
        <v>10</v>
      </c>
      <c r="AG95" s="609" t="str">
        <f t="shared" si="38"/>
        <v>-</v>
      </c>
      <c r="AH95" s="609">
        <f t="shared" si="39"/>
        <v>20.885999999999999</v>
      </c>
      <c r="AI95" s="609" t="str">
        <f t="shared" si="40"/>
        <v>-</v>
      </c>
      <c r="AJ95" s="609" t="str">
        <f t="shared" si="41"/>
        <v>-</v>
      </c>
      <c r="AK95" s="247"/>
      <c r="AM95" s="446">
        <v>46129.44027777778</v>
      </c>
      <c r="AN95" s="447">
        <v>1</v>
      </c>
      <c r="AO95" s="447">
        <v>5</v>
      </c>
      <c r="AP95" s="447" t="s">
        <v>446</v>
      </c>
      <c r="AQ95" s="447">
        <v>223.75124199999999</v>
      </c>
      <c r="AR95" s="447">
        <v>132933</v>
      </c>
      <c r="AS95" s="447">
        <v>111887</v>
      </c>
      <c r="AT95" s="447">
        <v>20.884</v>
      </c>
      <c r="AV95" s="448">
        <v>46129.440972222219</v>
      </c>
      <c r="AW95" s="449">
        <v>1</v>
      </c>
      <c r="AX95" s="450">
        <v>5</v>
      </c>
      <c r="AY95" s="450" t="s">
        <v>446</v>
      </c>
      <c r="AZ95" s="451">
        <v>226</v>
      </c>
      <c r="BB95" s="74" t="str">
        <f t="shared" si="32"/>
        <v>--</v>
      </c>
      <c r="BC95" s="11">
        <f t="shared" si="33"/>
        <v>223.75124199999999</v>
      </c>
      <c r="BD95" s="319">
        <v>116</v>
      </c>
      <c r="BE95" s="74">
        <v>6</v>
      </c>
      <c r="BF95" s="324">
        <f t="shared" si="34"/>
        <v>-1.5758999999999999E-2</v>
      </c>
      <c r="BH95" s="74" t="str">
        <f t="shared" si="35"/>
        <v>--</v>
      </c>
      <c r="BI95" s="313">
        <f t="shared" si="36"/>
        <v>226</v>
      </c>
      <c r="BJ95" s="319">
        <v>116</v>
      </c>
      <c r="BK95" s="74">
        <v>6</v>
      </c>
      <c r="BL95" s="313">
        <f t="shared" si="37"/>
        <v>-1</v>
      </c>
      <c r="BQ95" s="305"/>
      <c r="BR95" s="11"/>
      <c r="BS95" s="11"/>
      <c r="BT95" s="11"/>
      <c r="BU95" s="313"/>
      <c r="CA95" s="314"/>
      <c r="CB95" s="311"/>
      <c r="CC95" s="312"/>
      <c r="CD95" s="11"/>
      <c r="CE95" s="11"/>
    </row>
    <row r="96" spans="2:83" x14ac:dyDescent="0.25">
      <c r="B96" s="129">
        <v>46129.45103009259</v>
      </c>
      <c r="C96" s="87">
        <v>853.44</v>
      </c>
      <c r="D96" s="290"/>
      <c r="E96" s="290"/>
      <c r="N96" s="472"/>
      <c r="O96" s="89">
        <v>46129</v>
      </c>
      <c r="P96" s="130">
        <v>0.44994212962962965</v>
      </c>
      <c r="Q96" s="87">
        <v>31.1</v>
      </c>
      <c r="R96" s="78" t="s">
        <v>14</v>
      </c>
      <c r="S96" s="87">
        <v>20.45</v>
      </c>
      <c r="T96" s="78" t="s">
        <v>45</v>
      </c>
      <c r="U96" s="608">
        <f t="shared" si="49"/>
        <v>10</v>
      </c>
      <c r="V96" s="609" t="str">
        <f t="shared" si="45"/>
        <v>-</v>
      </c>
      <c r="W96" s="609">
        <f t="shared" si="46"/>
        <v>20.45</v>
      </c>
      <c r="X96" s="609" t="str">
        <f t="shared" si="47"/>
        <v>-</v>
      </c>
      <c r="Y96" s="609" t="str">
        <f t="shared" si="48"/>
        <v>-</v>
      </c>
      <c r="AD96" s="615">
        <f t="shared" si="42"/>
        <v>46129.439583333333</v>
      </c>
      <c r="AE96" s="73">
        <f t="shared" si="43"/>
        <v>20.887</v>
      </c>
      <c r="AF96" s="608">
        <f t="shared" si="44"/>
        <v>10</v>
      </c>
      <c r="AG96" s="609" t="str">
        <f t="shared" si="38"/>
        <v>-</v>
      </c>
      <c r="AH96" s="609">
        <f t="shared" si="39"/>
        <v>20.887</v>
      </c>
      <c r="AI96" s="609" t="str">
        <f t="shared" si="40"/>
        <v>-</v>
      </c>
      <c r="AJ96" s="609" t="str">
        <f t="shared" si="41"/>
        <v>-</v>
      </c>
      <c r="AK96" s="247"/>
      <c r="AM96" s="446">
        <v>46129.440972222219</v>
      </c>
      <c r="AN96" s="447">
        <v>1</v>
      </c>
      <c r="AO96" s="447">
        <v>5</v>
      </c>
      <c r="AP96" s="447" t="s">
        <v>446</v>
      </c>
      <c r="AQ96" s="447">
        <v>221.970754</v>
      </c>
      <c r="AR96" s="447">
        <v>133562</v>
      </c>
      <c r="AS96" s="447">
        <v>111358</v>
      </c>
      <c r="AT96" s="447">
        <v>20.882000000000001</v>
      </c>
      <c r="AV96" s="448">
        <v>46129.440972222219</v>
      </c>
      <c r="AW96" s="449">
        <v>1</v>
      </c>
      <c r="AX96" s="450">
        <v>5</v>
      </c>
      <c r="AY96" s="450" t="s">
        <v>446</v>
      </c>
      <c r="AZ96" s="451">
        <v>225</v>
      </c>
      <c r="BB96" s="74" t="str">
        <f t="shared" si="32"/>
        <v>--</v>
      </c>
      <c r="BC96" s="11">
        <f t="shared" si="33"/>
        <v>221.970754</v>
      </c>
      <c r="BD96" s="319">
        <v>117</v>
      </c>
      <c r="BE96" s="74">
        <v>7</v>
      </c>
      <c r="BF96" s="324">
        <f t="shared" si="34"/>
        <v>0.42601299999999998</v>
      </c>
      <c r="BH96" s="74" t="str">
        <f t="shared" si="35"/>
        <v>--</v>
      </c>
      <c r="BI96" s="313">
        <f t="shared" si="36"/>
        <v>225</v>
      </c>
      <c r="BJ96" s="319">
        <v>117</v>
      </c>
      <c r="BK96" s="74">
        <v>7</v>
      </c>
      <c r="BL96" s="313">
        <f t="shared" si="37"/>
        <v>0</v>
      </c>
      <c r="BQ96" s="305"/>
      <c r="BR96" s="11"/>
      <c r="BS96" s="11"/>
      <c r="BT96" s="11"/>
      <c r="BU96" s="313"/>
      <c r="CA96" s="314"/>
      <c r="CB96" s="311"/>
      <c r="CC96" s="312"/>
      <c r="CD96" s="11"/>
      <c r="CE96" s="11"/>
    </row>
    <row r="97" spans="2:83" x14ac:dyDescent="0.25">
      <c r="B97" s="129">
        <v>46129.45207175926</v>
      </c>
      <c r="C97" s="87">
        <v>853.43</v>
      </c>
      <c r="D97" s="290"/>
      <c r="E97" s="290"/>
      <c r="N97" s="472"/>
      <c r="O97" s="89">
        <v>46129</v>
      </c>
      <c r="P97" s="130">
        <v>0.45063657407407409</v>
      </c>
      <c r="Q97" s="87">
        <v>30.7</v>
      </c>
      <c r="R97" s="78" t="s">
        <v>14</v>
      </c>
      <c r="S97" s="87">
        <v>20.399999999999999</v>
      </c>
      <c r="T97" s="78" t="s">
        <v>45</v>
      </c>
      <c r="U97" s="608">
        <f t="shared" si="49"/>
        <v>10</v>
      </c>
      <c r="V97" s="609" t="str">
        <f t="shared" si="45"/>
        <v>-</v>
      </c>
      <c r="W97" s="609">
        <f t="shared" si="46"/>
        <v>20.399999999999999</v>
      </c>
      <c r="X97" s="609" t="str">
        <f t="shared" si="47"/>
        <v>-</v>
      </c>
      <c r="Y97" s="609" t="str">
        <f t="shared" si="48"/>
        <v>-</v>
      </c>
      <c r="AD97" s="615">
        <f t="shared" si="42"/>
        <v>46129.44027777778</v>
      </c>
      <c r="AE97" s="73">
        <f t="shared" si="43"/>
        <v>20.885000000000002</v>
      </c>
      <c r="AF97" s="608">
        <f t="shared" si="44"/>
        <v>10</v>
      </c>
      <c r="AG97" s="609" t="str">
        <f t="shared" si="38"/>
        <v>-</v>
      </c>
      <c r="AH97" s="609">
        <f t="shared" si="39"/>
        <v>20.885000000000002</v>
      </c>
      <c r="AI97" s="609" t="str">
        <f t="shared" si="40"/>
        <v>-</v>
      </c>
      <c r="AJ97" s="609" t="str">
        <f t="shared" si="41"/>
        <v>-</v>
      </c>
      <c r="AK97" s="247"/>
      <c r="AM97" s="446">
        <v>46129.441666666666</v>
      </c>
      <c r="AN97" s="447">
        <v>1</v>
      </c>
      <c r="AO97" s="447">
        <v>5</v>
      </c>
      <c r="AP97" s="447" t="s">
        <v>446</v>
      </c>
      <c r="AQ97" s="447">
        <v>220.99469999999999</v>
      </c>
      <c r="AR97" s="447">
        <v>132943</v>
      </c>
      <c r="AS97" s="447">
        <v>111891</v>
      </c>
      <c r="AT97" s="447">
        <v>20.88</v>
      </c>
      <c r="AV97" s="448">
        <v>46129.441666666666</v>
      </c>
      <c r="AW97" s="449">
        <v>1</v>
      </c>
      <c r="AX97" s="450">
        <v>5</v>
      </c>
      <c r="AY97" s="450" t="s">
        <v>446</v>
      </c>
      <c r="AZ97" s="451">
        <v>224</v>
      </c>
      <c r="BB97" s="74" t="str">
        <f t="shared" si="32"/>
        <v>--</v>
      </c>
      <c r="BC97" s="11">
        <f t="shared" si="33"/>
        <v>220.99469999999999</v>
      </c>
      <c r="BD97" s="319">
        <v>118</v>
      </c>
      <c r="BE97" s="74">
        <v>8</v>
      </c>
      <c r="BF97" s="324">
        <f t="shared" si="34"/>
        <v>0.12623599999999999</v>
      </c>
      <c r="BH97" s="74" t="str">
        <f t="shared" si="35"/>
        <v>--</v>
      </c>
      <c r="BI97" s="313">
        <f t="shared" si="36"/>
        <v>224</v>
      </c>
      <c r="BJ97" s="319">
        <v>118</v>
      </c>
      <c r="BK97" s="74">
        <v>8</v>
      </c>
      <c r="BL97" s="313">
        <f t="shared" si="37"/>
        <v>0</v>
      </c>
      <c r="BQ97" s="305"/>
      <c r="BR97" s="11"/>
      <c r="BS97" s="11"/>
      <c r="BT97" s="11"/>
      <c r="BU97" s="313"/>
      <c r="CA97" s="314"/>
      <c r="CB97" s="311"/>
      <c r="CC97" s="312"/>
      <c r="CD97" s="11"/>
      <c r="CE97" s="11"/>
    </row>
    <row r="98" spans="2:83" x14ac:dyDescent="0.25">
      <c r="B98" s="129">
        <v>46129.453113425923</v>
      </c>
      <c r="C98" s="87">
        <v>853.42</v>
      </c>
      <c r="D98" s="290"/>
      <c r="E98" s="290"/>
      <c r="N98" s="472"/>
      <c r="O98" s="89">
        <v>46129</v>
      </c>
      <c r="P98" s="130">
        <v>0.45133101851851853</v>
      </c>
      <c r="Q98" s="87">
        <v>30.3</v>
      </c>
      <c r="R98" s="78" t="s">
        <v>14</v>
      </c>
      <c r="S98" s="87">
        <v>20.3</v>
      </c>
      <c r="T98" s="78" t="s">
        <v>45</v>
      </c>
      <c r="U98" s="608">
        <f t="shared" si="49"/>
        <v>10</v>
      </c>
      <c r="V98" s="609" t="str">
        <f t="shared" si="45"/>
        <v>-</v>
      </c>
      <c r="W98" s="609">
        <f t="shared" si="46"/>
        <v>20.3</v>
      </c>
      <c r="X98" s="609" t="str">
        <f t="shared" si="47"/>
        <v>-</v>
      </c>
      <c r="Y98" s="609" t="str">
        <f t="shared" si="48"/>
        <v>-</v>
      </c>
      <c r="AD98" s="615">
        <f t="shared" si="42"/>
        <v>46129.44027777778</v>
      </c>
      <c r="AE98" s="73">
        <f t="shared" si="43"/>
        <v>20.884</v>
      </c>
      <c r="AF98" s="608">
        <f t="shared" si="44"/>
        <v>10</v>
      </c>
      <c r="AG98" s="609" t="str">
        <f t="shared" si="38"/>
        <v>-</v>
      </c>
      <c r="AH98" s="609">
        <f t="shared" si="39"/>
        <v>20.884</v>
      </c>
      <c r="AI98" s="609" t="str">
        <f t="shared" si="40"/>
        <v>-</v>
      </c>
      <c r="AJ98" s="609" t="str">
        <f t="shared" si="41"/>
        <v>-</v>
      </c>
      <c r="AK98" s="247"/>
      <c r="AM98" s="446">
        <v>46129.441666666666</v>
      </c>
      <c r="AN98" s="447">
        <v>1</v>
      </c>
      <c r="AO98" s="447">
        <v>5</v>
      </c>
      <c r="AP98" s="447" t="s">
        <v>446</v>
      </c>
      <c r="AQ98" s="447">
        <v>220.80369400000001</v>
      </c>
      <c r="AR98" s="447">
        <v>133575</v>
      </c>
      <c r="AS98" s="447">
        <v>111370</v>
      </c>
      <c r="AT98" s="447">
        <v>20.88</v>
      </c>
      <c r="AV98" s="448">
        <v>46129.441666666666</v>
      </c>
      <c r="AW98" s="449">
        <v>1</v>
      </c>
      <c r="AX98" s="450">
        <v>5</v>
      </c>
      <c r="AY98" s="450" t="s">
        <v>446</v>
      </c>
      <c r="AZ98" s="451">
        <v>223</v>
      </c>
      <c r="BB98" s="74" t="str">
        <f t="shared" si="32"/>
        <v>--</v>
      </c>
      <c r="BC98" s="11">
        <f t="shared" si="33"/>
        <v>220.80369400000001</v>
      </c>
      <c r="BF98" s="324"/>
      <c r="BH98" s="74" t="str">
        <f t="shared" si="35"/>
        <v>--</v>
      </c>
      <c r="BI98" s="313">
        <f t="shared" si="36"/>
        <v>223</v>
      </c>
      <c r="BL98" s="313"/>
      <c r="BQ98" s="305"/>
      <c r="BR98" s="11"/>
      <c r="BS98" s="11"/>
      <c r="BT98" s="11"/>
      <c r="BU98" s="313"/>
      <c r="CA98" s="314"/>
      <c r="CB98" s="311"/>
      <c r="CC98" s="312"/>
      <c r="CD98" s="11"/>
      <c r="CE98" s="11"/>
    </row>
    <row r="99" spans="2:83" x14ac:dyDescent="0.25">
      <c r="B99" s="129">
        <v>46129.454155092593</v>
      </c>
      <c r="C99" s="87">
        <v>853.39</v>
      </c>
      <c r="D99" s="290"/>
      <c r="E99" s="290"/>
      <c r="N99" s="472"/>
      <c r="O99" s="89">
        <v>46129</v>
      </c>
      <c r="P99" s="130">
        <v>0.45202546296296298</v>
      </c>
      <c r="Q99" s="87">
        <v>30</v>
      </c>
      <c r="R99" s="78" t="s">
        <v>14</v>
      </c>
      <c r="S99" s="87">
        <v>20.25</v>
      </c>
      <c r="T99" s="78" t="s">
        <v>45</v>
      </c>
      <c r="U99" s="608">
        <f t="shared" si="49"/>
        <v>10</v>
      </c>
      <c r="V99" s="609" t="str">
        <f t="shared" si="45"/>
        <v>-</v>
      </c>
      <c r="W99" s="609">
        <f t="shared" si="46"/>
        <v>20.25</v>
      </c>
      <c r="X99" s="609" t="str">
        <f t="shared" si="47"/>
        <v>-</v>
      </c>
      <c r="Y99" s="609" t="str">
        <f t="shared" si="48"/>
        <v>-</v>
      </c>
      <c r="AD99" s="615">
        <f t="shared" si="42"/>
        <v>46129.440972222219</v>
      </c>
      <c r="AE99" s="73">
        <f t="shared" si="43"/>
        <v>20.882000000000001</v>
      </c>
      <c r="AF99" s="608">
        <f t="shared" si="44"/>
        <v>10</v>
      </c>
      <c r="AG99" s="609" t="str">
        <f t="shared" si="38"/>
        <v>-</v>
      </c>
      <c r="AH99" s="609">
        <f t="shared" si="39"/>
        <v>20.882000000000001</v>
      </c>
      <c r="AI99" s="609" t="str">
        <f t="shared" si="40"/>
        <v>-</v>
      </c>
      <c r="AJ99" s="609" t="str">
        <f t="shared" si="41"/>
        <v>-</v>
      </c>
      <c r="AK99" s="247"/>
      <c r="AM99" s="446">
        <v>46129.442361111112</v>
      </c>
      <c r="AN99" s="447">
        <v>1</v>
      </c>
      <c r="AO99" s="447">
        <v>5</v>
      </c>
      <c r="AP99" s="447" t="s">
        <v>446</v>
      </c>
      <c r="AQ99" s="447">
        <v>220.605402</v>
      </c>
      <c r="AR99" s="447">
        <v>132951</v>
      </c>
      <c r="AS99" s="447">
        <v>111897</v>
      </c>
      <c r="AT99" s="447">
        <v>20.878</v>
      </c>
      <c r="AV99" s="448">
        <v>46129.442361111112</v>
      </c>
      <c r="AW99" s="449">
        <v>1</v>
      </c>
      <c r="AX99" s="450">
        <v>5</v>
      </c>
      <c r="AY99" s="450" t="s">
        <v>446</v>
      </c>
      <c r="AZ99" s="451">
        <v>222</v>
      </c>
      <c r="BB99" s="74" t="str">
        <f t="shared" si="32"/>
        <v>--</v>
      </c>
      <c r="BC99" s="11">
        <f t="shared" si="33"/>
        <v>220.605402</v>
      </c>
      <c r="BF99" s="324"/>
      <c r="BH99" s="74" t="str">
        <f t="shared" si="35"/>
        <v>--</v>
      </c>
      <c r="BI99" s="313">
        <f t="shared" si="36"/>
        <v>222</v>
      </c>
      <c r="BL99" s="313"/>
      <c r="BQ99" s="305"/>
      <c r="BR99" s="11"/>
      <c r="BS99" s="11"/>
      <c r="BT99" s="11"/>
      <c r="BU99" s="313"/>
      <c r="CA99" s="314"/>
      <c r="CB99" s="311"/>
      <c r="CC99" s="312"/>
      <c r="CD99" s="11"/>
      <c r="CE99" s="11"/>
    </row>
    <row r="100" spans="2:83" x14ac:dyDescent="0.25">
      <c r="B100" s="129">
        <v>46129.455196759256</v>
      </c>
      <c r="C100" s="87">
        <v>853.37</v>
      </c>
      <c r="D100" s="290"/>
      <c r="E100" s="290"/>
      <c r="N100" s="472"/>
      <c r="O100" s="89">
        <v>46129</v>
      </c>
      <c r="P100" s="130">
        <v>0.45271990740740742</v>
      </c>
      <c r="Q100" s="87">
        <v>29.6</v>
      </c>
      <c r="R100" s="78" t="s">
        <v>14</v>
      </c>
      <c r="S100" s="87">
        <v>20.149999999999999</v>
      </c>
      <c r="T100" s="78" t="s">
        <v>45</v>
      </c>
      <c r="U100" s="608">
        <f t="shared" si="49"/>
        <v>10</v>
      </c>
      <c r="V100" s="609" t="str">
        <f t="shared" si="45"/>
        <v>-</v>
      </c>
      <c r="W100" s="609">
        <f t="shared" si="46"/>
        <v>20.149999999999999</v>
      </c>
      <c r="X100" s="609" t="str">
        <f t="shared" si="47"/>
        <v>-</v>
      </c>
      <c r="Y100" s="609" t="str">
        <f t="shared" si="48"/>
        <v>-</v>
      </c>
      <c r="AD100" s="615">
        <f t="shared" si="42"/>
        <v>46129.441666666666</v>
      </c>
      <c r="AE100" s="73">
        <f t="shared" si="43"/>
        <v>20.88</v>
      </c>
      <c r="AF100" s="608">
        <f t="shared" si="44"/>
        <v>10</v>
      </c>
      <c r="AG100" s="609" t="str">
        <f t="shared" si="38"/>
        <v>-</v>
      </c>
      <c r="AH100" s="609">
        <f t="shared" si="39"/>
        <v>20.88</v>
      </c>
      <c r="AI100" s="609" t="str">
        <f t="shared" si="40"/>
        <v>-</v>
      </c>
      <c r="AJ100" s="609" t="str">
        <f t="shared" si="41"/>
        <v>-</v>
      </c>
      <c r="AK100" s="247"/>
      <c r="AM100" s="446">
        <v>46129.442361111112</v>
      </c>
      <c r="AN100" s="447">
        <v>1</v>
      </c>
      <c r="AO100" s="447">
        <v>5</v>
      </c>
      <c r="AP100" s="447" t="s">
        <v>446</v>
      </c>
      <c r="AQ100" s="447">
        <v>220.407759</v>
      </c>
      <c r="AR100" s="447">
        <v>133576</v>
      </c>
      <c r="AS100" s="447">
        <v>111372</v>
      </c>
      <c r="AT100" s="447">
        <v>20.876999999999999</v>
      </c>
      <c r="AV100" s="448">
        <v>46129.442361111112</v>
      </c>
      <c r="AW100" s="449">
        <v>1</v>
      </c>
      <c r="AX100" s="450">
        <v>5</v>
      </c>
      <c r="AY100" s="450" t="s">
        <v>446</v>
      </c>
      <c r="AZ100" s="451">
        <v>221</v>
      </c>
      <c r="BB100" s="74" t="str">
        <f t="shared" si="32"/>
        <v>--</v>
      </c>
      <c r="BC100" s="11">
        <f t="shared" si="33"/>
        <v>220.407759</v>
      </c>
      <c r="BF100" s="324"/>
      <c r="BH100" s="74" t="str">
        <f t="shared" si="35"/>
        <v>--</v>
      </c>
      <c r="BI100" s="313">
        <f t="shared" si="36"/>
        <v>221</v>
      </c>
      <c r="BL100" s="313"/>
      <c r="BQ100" s="305"/>
      <c r="BR100" s="11"/>
      <c r="BS100" s="11"/>
      <c r="BT100" s="11"/>
      <c r="BU100" s="313"/>
      <c r="CA100" s="314"/>
      <c r="CB100" s="311"/>
      <c r="CC100" s="312"/>
      <c r="CD100" s="11"/>
      <c r="CE100" s="11"/>
    </row>
    <row r="101" spans="2:83" x14ac:dyDescent="0.25">
      <c r="B101" s="129">
        <v>46129.456238425926</v>
      </c>
      <c r="C101" s="87">
        <v>853.34</v>
      </c>
      <c r="D101" s="290"/>
      <c r="E101" s="290"/>
      <c r="N101" s="472"/>
      <c r="O101" s="89">
        <v>46129</v>
      </c>
      <c r="P101" s="130">
        <v>0.45341435185185186</v>
      </c>
      <c r="Q101" s="87">
        <v>29.4</v>
      </c>
      <c r="R101" s="78" t="s">
        <v>14</v>
      </c>
      <c r="S101" s="87">
        <v>20.05</v>
      </c>
      <c r="T101" s="78" t="s">
        <v>45</v>
      </c>
      <c r="U101" s="608">
        <f t="shared" si="49"/>
        <v>10</v>
      </c>
      <c r="V101" s="609" t="str">
        <f t="shared" si="45"/>
        <v>-</v>
      </c>
      <c r="W101" s="609">
        <f t="shared" si="46"/>
        <v>20.05</v>
      </c>
      <c r="X101" s="609" t="str">
        <f t="shared" si="47"/>
        <v>-</v>
      </c>
      <c r="Y101" s="609" t="str">
        <f t="shared" si="48"/>
        <v>-</v>
      </c>
      <c r="AD101" s="615">
        <f t="shared" si="42"/>
        <v>46129.441666666666</v>
      </c>
      <c r="AE101" s="73">
        <f t="shared" si="43"/>
        <v>20.88</v>
      </c>
      <c r="AF101" s="608">
        <f t="shared" si="44"/>
        <v>10</v>
      </c>
      <c r="AG101" s="609" t="str">
        <f t="shared" si="38"/>
        <v>-</v>
      </c>
      <c r="AH101" s="609">
        <f t="shared" si="39"/>
        <v>20.88</v>
      </c>
      <c r="AI101" s="609" t="str">
        <f t="shared" si="40"/>
        <v>-</v>
      </c>
      <c r="AJ101" s="609" t="str">
        <f t="shared" si="41"/>
        <v>-</v>
      </c>
      <c r="AK101" s="247"/>
      <c r="AM101" s="446">
        <v>46129.443055555559</v>
      </c>
      <c r="AN101" s="447">
        <v>1</v>
      </c>
      <c r="AO101" s="447">
        <v>5</v>
      </c>
      <c r="AP101" s="447" t="s">
        <v>446</v>
      </c>
      <c r="AQ101" s="447">
        <v>219.656181</v>
      </c>
      <c r="AR101" s="447">
        <v>132974</v>
      </c>
      <c r="AS101" s="447">
        <v>111913</v>
      </c>
      <c r="AT101" s="447">
        <v>20.875</v>
      </c>
      <c r="AV101" s="448">
        <v>46129.443055555559</v>
      </c>
      <c r="AW101" s="449">
        <v>1</v>
      </c>
      <c r="AX101" s="450">
        <v>5</v>
      </c>
      <c r="AY101" s="450" t="s">
        <v>446</v>
      </c>
      <c r="AZ101" s="451">
        <v>221</v>
      </c>
      <c r="BB101" s="74" t="str">
        <f t="shared" si="32"/>
        <v>--</v>
      </c>
      <c r="BC101" s="11">
        <f t="shared" si="33"/>
        <v>219.656181</v>
      </c>
      <c r="BF101" s="324"/>
      <c r="BH101" s="74" t="str">
        <f t="shared" si="35"/>
        <v>--</v>
      </c>
      <c r="BI101" s="313">
        <f t="shared" si="36"/>
        <v>221</v>
      </c>
      <c r="BL101" s="313"/>
      <c r="BQ101" s="305"/>
      <c r="BR101" s="11"/>
      <c r="BS101" s="11"/>
      <c r="BT101" s="11"/>
      <c r="BU101" s="313"/>
      <c r="CA101" s="314"/>
      <c r="CB101" s="311"/>
      <c r="CC101" s="312"/>
      <c r="CD101" s="11"/>
      <c r="CE101" s="11"/>
    </row>
    <row r="102" spans="2:83" x14ac:dyDescent="0.25">
      <c r="B102" s="129">
        <v>46129.457280092596</v>
      </c>
      <c r="C102" s="87">
        <v>853.33</v>
      </c>
      <c r="D102" s="290"/>
      <c r="E102" s="290"/>
      <c r="N102" s="472"/>
      <c r="O102" s="89">
        <v>46129</v>
      </c>
      <c r="P102" s="130">
        <v>0.4541087962962963</v>
      </c>
      <c r="Q102" s="87">
        <v>29.2</v>
      </c>
      <c r="R102" s="78" t="s">
        <v>14</v>
      </c>
      <c r="S102" s="87">
        <v>20.05</v>
      </c>
      <c r="T102" s="78" t="s">
        <v>45</v>
      </c>
      <c r="U102" s="608">
        <f t="shared" si="49"/>
        <v>10</v>
      </c>
      <c r="V102" s="609" t="str">
        <f t="shared" si="45"/>
        <v>-</v>
      </c>
      <c r="W102" s="609">
        <f t="shared" si="46"/>
        <v>20.05</v>
      </c>
      <c r="X102" s="609" t="str">
        <f t="shared" si="47"/>
        <v>-</v>
      </c>
      <c r="Y102" s="609" t="str">
        <f t="shared" si="48"/>
        <v>-</v>
      </c>
      <c r="AD102" s="615">
        <f t="shared" si="42"/>
        <v>46129.442361111112</v>
      </c>
      <c r="AE102" s="73">
        <f t="shared" si="43"/>
        <v>20.878</v>
      </c>
      <c r="AF102" s="608">
        <f t="shared" si="44"/>
        <v>10</v>
      </c>
      <c r="AG102" s="609" t="str">
        <f t="shared" si="38"/>
        <v>-</v>
      </c>
      <c r="AH102" s="609">
        <f t="shared" si="39"/>
        <v>20.878</v>
      </c>
      <c r="AI102" s="609" t="str">
        <f t="shared" si="40"/>
        <v>-</v>
      </c>
      <c r="AJ102" s="609" t="str">
        <f t="shared" si="41"/>
        <v>-</v>
      </c>
      <c r="AK102" s="247"/>
      <c r="AM102" s="446">
        <v>46129.443055555559</v>
      </c>
      <c r="AN102" s="447">
        <v>1</v>
      </c>
      <c r="AO102" s="447">
        <v>5</v>
      </c>
      <c r="AP102" s="447" t="s">
        <v>446</v>
      </c>
      <c r="AQ102" s="447">
        <v>219.59910300000001</v>
      </c>
      <c r="AR102" s="447">
        <v>133609</v>
      </c>
      <c r="AS102" s="447">
        <v>111400</v>
      </c>
      <c r="AT102" s="447">
        <v>20.872</v>
      </c>
      <c r="AV102" s="448">
        <v>46129.443055555559</v>
      </c>
      <c r="AW102" s="449">
        <v>1</v>
      </c>
      <c r="AX102" s="450">
        <v>5</v>
      </c>
      <c r="AY102" s="450" t="s">
        <v>446</v>
      </c>
      <c r="AZ102" s="451">
        <v>221</v>
      </c>
      <c r="BB102" s="74" t="str">
        <f t="shared" si="32"/>
        <v>--</v>
      </c>
      <c r="BC102" s="11">
        <f t="shared" si="33"/>
        <v>219.59910300000001</v>
      </c>
      <c r="BF102" s="324"/>
      <c r="BH102" s="74" t="str">
        <f t="shared" si="35"/>
        <v>--</v>
      </c>
      <c r="BI102" s="313">
        <f t="shared" si="36"/>
        <v>221</v>
      </c>
      <c r="BL102" s="313"/>
      <c r="BQ102" s="305"/>
      <c r="BR102" s="11"/>
      <c r="BS102" s="11"/>
      <c r="BT102" s="11"/>
      <c r="BU102" s="313"/>
      <c r="CA102" s="314"/>
      <c r="CB102" s="311"/>
      <c r="CC102" s="312"/>
      <c r="CD102" s="11"/>
      <c r="CE102" s="11"/>
    </row>
    <row r="103" spans="2:83" x14ac:dyDescent="0.25">
      <c r="B103" s="129">
        <v>46129.458321759259</v>
      </c>
      <c r="C103" s="87">
        <v>853.32</v>
      </c>
      <c r="D103" s="290"/>
      <c r="E103" s="290"/>
      <c r="N103" s="472"/>
      <c r="O103" s="89">
        <v>46129</v>
      </c>
      <c r="P103" s="130">
        <v>0.45480324074074074</v>
      </c>
      <c r="Q103" s="87">
        <v>29.1</v>
      </c>
      <c r="R103" s="78" t="s">
        <v>14</v>
      </c>
      <c r="S103" s="87">
        <v>19.95</v>
      </c>
      <c r="T103" s="78" t="s">
        <v>45</v>
      </c>
      <c r="U103" s="608">
        <f t="shared" si="49"/>
        <v>10</v>
      </c>
      <c r="V103" s="609" t="str">
        <f t="shared" si="45"/>
        <v>-</v>
      </c>
      <c r="W103" s="609">
        <f t="shared" si="46"/>
        <v>19.95</v>
      </c>
      <c r="X103" s="609" t="str">
        <f t="shared" si="47"/>
        <v>-</v>
      </c>
      <c r="Y103" s="609" t="str">
        <f t="shared" si="48"/>
        <v>-</v>
      </c>
      <c r="AD103" s="615">
        <f t="shared" si="42"/>
        <v>46129.442361111112</v>
      </c>
      <c r="AE103" s="73">
        <f t="shared" si="43"/>
        <v>20.876999999999999</v>
      </c>
      <c r="AF103" s="608">
        <f t="shared" si="44"/>
        <v>10</v>
      </c>
      <c r="AG103" s="609" t="str">
        <f t="shared" si="38"/>
        <v>-</v>
      </c>
      <c r="AH103" s="609">
        <f t="shared" si="39"/>
        <v>20.876999999999999</v>
      </c>
      <c r="AI103" s="609" t="str">
        <f t="shared" si="40"/>
        <v>-</v>
      </c>
      <c r="AJ103" s="609" t="str">
        <f t="shared" si="41"/>
        <v>-</v>
      </c>
      <c r="AK103" s="247"/>
      <c r="AM103" s="446">
        <v>46129.443749999999</v>
      </c>
      <c r="AN103" s="447">
        <v>1</v>
      </c>
      <c r="AO103" s="447">
        <v>5</v>
      </c>
      <c r="AP103" s="447">
        <v>0</v>
      </c>
      <c r="AQ103" s="447">
        <v>219.46851599999999</v>
      </c>
      <c r="AR103" s="447">
        <v>133607</v>
      </c>
      <c r="AS103" s="447">
        <v>111400</v>
      </c>
      <c r="AT103" s="447">
        <v>20.866</v>
      </c>
      <c r="AV103" s="448">
        <v>46129.443749999999</v>
      </c>
      <c r="AW103" s="449">
        <v>1</v>
      </c>
      <c r="AX103" s="450">
        <v>5</v>
      </c>
      <c r="AY103" s="450">
        <v>0</v>
      </c>
      <c r="AZ103" s="451">
        <v>220</v>
      </c>
      <c r="BB103" s="74">
        <f t="shared" si="32"/>
        <v>50</v>
      </c>
      <c r="BC103" s="11">
        <f t="shared" si="33"/>
        <v>219.46851599999999</v>
      </c>
      <c r="BF103" s="324"/>
      <c r="BH103" s="74">
        <f t="shared" si="35"/>
        <v>50</v>
      </c>
      <c r="BI103" s="313">
        <f t="shared" si="36"/>
        <v>220</v>
      </c>
      <c r="BL103" s="313"/>
      <c r="BQ103" s="305"/>
      <c r="BR103" s="11"/>
      <c r="BS103" s="11"/>
      <c r="BT103" s="11"/>
      <c r="BU103" s="313"/>
      <c r="CA103" s="314"/>
      <c r="CB103" s="311"/>
      <c r="CC103" s="312"/>
      <c r="CD103" s="11"/>
      <c r="CE103" s="11"/>
    </row>
    <row r="104" spans="2:83" x14ac:dyDescent="0.25">
      <c r="B104" s="129">
        <v>46129.459363425929</v>
      </c>
      <c r="C104" s="87">
        <v>853.32</v>
      </c>
      <c r="D104" s="290"/>
      <c r="E104" s="290"/>
      <c r="N104" s="472"/>
      <c r="O104" s="89">
        <v>46129</v>
      </c>
      <c r="P104" s="130">
        <v>0.45549768518518519</v>
      </c>
      <c r="Q104" s="87">
        <v>29.2</v>
      </c>
      <c r="R104" s="78" t="s">
        <v>14</v>
      </c>
      <c r="S104" s="87">
        <v>19.899999999999999</v>
      </c>
      <c r="T104" s="78" t="s">
        <v>45</v>
      </c>
      <c r="U104" s="608">
        <f t="shared" si="49"/>
        <v>10</v>
      </c>
      <c r="V104" s="609" t="str">
        <f t="shared" si="45"/>
        <v>-</v>
      </c>
      <c r="W104" s="609">
        <f t="shared" si="46"/>
        <v>19.899999999999999</v>
      </c>
      <c r="X104" s="609" t="str">
        <f t="shared" si="47"/>
        <v>-</v>
      </c>
      <c r="Y104" s="609" t="str">
        <f t="shared" si="48"/>
        <v>-</v>
      </c>
      <c r="AD104" s="615">
        <f t="shared" si="42"/>
        <v>46129.443055555559</v>
      </c>
      <c r="AE104" s="73">
        <f t="shared" si="43"/>
        <v>20.875</v>
      </c>
      <c r="AF104" s="608">
        <f t="shared" si="44"/>
        <v>10</v>
      </c>
      <c r="AG104" s="609" t="str">
        <f t="shared" si="38"/>
        <v>-</v>
      </c>
      <c r="AH104" s="609">
        <f t="shared" si="39"/>
        <v>20.875</v>
      </c>
      <c r="AI104" s="609" t="str">
        <f t="shared" si="40"/>
        <v>-</v>
      </c>
      <c r="AJ104" s="609" t="str">
        <f t="shared" si="41"/>
        <v>-</v>
      </c>
      <c r="AK104" s="247"/>
      <c r="AM104" s="446">
        <v>46129.444444444445</v>
      </c>
      <c r="AN104" s="447">
        <v>1</v>
      </c>
      <c r="AO104" s="447">
        <v>5</v>
      </c>
      <c r="AP104" s="447">
        <v>1</v>
      </c>
      <c r="AQ104" s="447">
        <v>219.06278</v>
      </c>
      <c r="AR104" s="447">
        <v>132995</v>
      </c>
      <c r="AS104" s="447">
        <v>111930</v>
      </c>
      <c r="AT104" s="447">
        <v>20.864000000000001</v>
      </c>
      <c r="AV104" s="448">
        <v>46129.444444444445</v>
      </c>
      <c r="AW104" s="449">
        <v>1</v>
      </c>
      <c r="AX104" s="450">
        <v>5</v>
      </c>
      <c r="AY104" s="450">
        <v>1</v>
      </c>
      <c r="AZ104" s="451">
        <v>220</v>
      </c>
      <c r="BB104" s="74">
        <f t="shared" si="32"/>
        <v>51</v>
      </c>
      <c r="BC104" s="11">
        <f t="shared" si="33"/>
        <v>219.06278</v>
      </c>
      <c r="BF104" s="324"/>
      <c r="BH104" s="74">
        <f t="shared" si="35"/>
        <v>51</v>
      </c>
      <c r="BI104" s="313">
        <f t="shared" si="36"/>
        <v>220</v>
      </c>
      <c r="BL104" s="313"/>
      <c r="BQ104" s="305"/>
      <c r="BR104" s="11"/>
      <c r="BS104" s="11"/>
      <c r="BT104" s="11"/>
      <c r="BU104" s="313"/>
      <c r="CA104" s="314"/>
      <c r="CB104" s="311"/>
      <c r="CC104" s="312"/>
      <c r="CD104" s="11"/>
      <c r="CE104" s="11"/>
    </row>
    <row r="105" spans="2:83" x14ac:dyDescent="0.25">
      <c r="B105" s="129">
        <v>46129.460405092592</v>
      </c>
      <c r="C105" s="87">
        <v>853.31</v>
      </c>
      <c r="D105" s="290"/>
      <c r="E105" s="290"/>
      <c r="N105" s="472"/>
      <c r="O105" s="89">
        <v>46129</v>
      </c>
      <c r="P105" s="130">
        <v>0.45619212962962963</v>
      </c>
      <c r="Q105" s="87">
        <v>29.4</v>
      </c>
      <c r="R105" s="78" t="s">
        <v>14</v>
      </c>
      <c r="S105" s="87">
        <v>20</v>
      </c>
      <c r="T105" s="78" t="s">
        <v>45</v>
      </c>
      <c r="U105" s="608">
        <f t="shared" si="49"/>
        <v>10</v>
      </c>
      <c r="V105" s="609" t="str">
        <f t="shared" si="45"/>
        <v>-</v>
      </c>
      <c r="W105" s="609">
        <f t="shared" si="46"/>
        <v>20</v>
      </c>
      <c r="X105" s="609" t="str">
        <f t="shared" si="47"/>
        <v>-</v>
      </c>
      <c r="Y105" s="609" t="str">
        <f t="shared" si="48"/>
        <v>-</v>
      </c>
      <c r="AD105" s="615">
        <f t="shared" si="42"/>
        <v>46129.443055555559</v>
      </c>
      <c r="AE105" s="73">
        <f t="shared" si="43"/>
        <v>20.872</v>
      </c>
      <c r="AF105" s="608">
        <f t="shared" si="44"/>
        <v>10</v>
      </c>
      <c r="AG105" s="609" t="str">
        <f t="shared" si="38"/>
        <v>-</v>
      </c>
      <c r="AH105" s="609">
        <f t="shared" si="39"/>
        <v>20.872</v>
      </c>
      <c r="AI105" s="609" t="str">
        <f t="shared" si="40"/>
        <v>-</v>
      </c>
      <c r="AJ105" s="609" t="str">
        <f t="shared" si="41"/>
        <v>-</v>
      </c>
      <c r="AK105" s="247"/>
      <c r="AM105" s="446">
        <v>46129.444444444445</v>
      </c>
      <c r="AN105" s="447">
        <v>1</v>
      </c>
      <c r="AO105" s="447">
        <v>5</v>
      </c>
      <c r="AP105" s="447">
        <v>2</v>
      </c>
      <c r="AQ105" s="447">
        <v>219.03464399999999</v>
      </c>
      <c r="AR105" s="447">
        <v>133585</v>
      </c>
      <c r="AS105" s="447">
        <v>111382</v>
      </c>
      <c r="AT105" s="447">
        <v>20.864000000000001</v>
      </c>
      <c r="AV105" s="448">
        <v>46129.444444444445</v>
      </c>
      <c r="AW105" s="449">
        <v>1</v>
      </c>
      <c r="AX105" s="450">
        <v>5</v>
      </c>
      <c r="AY105" s="450">
        <v>2</v>
      </c>
      <c r="AZ105" s="451">
        <v>220</v>
      </c>
      <c r="BB105" s="74">
        <f t="shared" si="32"/>
        <v>52</v>
      </c>
      <c r="BC105" s="11">
        <f t="shared" si="33"/>
        <v>219.03464399999999</v>
      </c>
      <c r="BF105" s="324"/>
      <c r="BH105" s="74">
        <f t="shared" si="35"/>
        <v>52</v>
      </c>
      <c r="BI105" s="313">
        <f t="shared" si="36"/>
        <v>220</v>
      </c>
      <c r="BL105" s="313"/>
      <c r="BQ105" s="305"/>
      <c r="BR105" s="11"/>
      <c r="BS105" s="11"/>
      <c r="BT105" s="11"/>
      <c r="BU105" s="313"/>
      <c r="CA105" s="314"/>
      <c r="CB105" s="311"/>
      <c r="CC105" s="312"/>
      <c r="CD105" s="11"/>
      <c r="CE105" s="11"/>
    </row>
    <row r="106" spans="2:83" x14ac:dyDescent="0.25">
      <c r="B106" s="129">
        <v>46129.461446759262</v>
      </c>
      <c r="C106" s="87">
        <v>853.29</v>
      </c>
      <c r="D106" s="290"/>
      <c r="E106" s="290"/>
      <c r="N106" s="472"/>
      <c r="O106" s="89">
        <v>46129</v>
      </c>
      <c r="P106" s="130">
        <v>0.45688657407407407</v>
      </c>
      <c r="Q106" s="87">
        <v>29.7</v>
      </c>
      <c r="R106" s="78" t="s">
        <v>14</v>
      </c>
      <c r="S106" s="87">
        <v>20.149999999999999</v>
      </c>
      <c r="T106" s="78" t="s">
        <v>45</v>
      </c>
      <c r="U106" s="608">
        <f t="shared" si="49"/>
        <v>10</v>
      </c>
      <c r="V106" s="609" t="str">
        <f t="shared" si="45"/>
        <v>-</v>
      </c>
      <c r="W106" s="609">
        <f t="shared" si="46"/>
        <v>20.149999999999999</v>
      </c>
      <c r="X106" s="609" t="str">
        <f t="shared" si="47"/>
        <v>-</v>
      </c>
      <c r="Y106" s="609" t="str">
        <f t="shared" si="48"/>
        <v>-</v>
      </c>
      <c r="AD106" s="615">
        <f t="shared" si="42"/>
        <v>46129.443749999999</v>
      </c>
      <c r="AE106" s="73">
        <f t="shared" si="43"/>
        <v>20.866</v>
      </c>
      <c r="AF106" s="608">
        <f t="shared" si="44"/>
        <v>10</v>
      </c>
      <c r="AG106" s="609" t="str">
        <f t="shared" si="38"/>
        <v>-</v>
      </c>
      <c r="AH106" s="609">
        <f t="shared" si="39"/>
        <v>20.866</v>
      </c>
      <c r="AI106" s="609" t="str">
        <f t="shared" si="40"/>
        <v>-</v>
      </c>
      <c r="AJ106" s="609" t="str">
        <f t="shared" si="41"/>
        <v>-</v>
      </c>
      <c r="AK106" s="247"/>
      <c r="AM106" s="446">
        <v>46129.445138888892</v>
      </c>
      <c r="AN106" s="447">
        <v>1</v>
      </c>
      <c r="AO106" s="447">
        <v>5</v>
      </c>
      <c r="AP106" s="447">
        <v>3</v>
      </c>
      <c r="AQ106" s="447">
        <v>219.22233499999999</v>
      </c>
      <c r="AR106" s="447">
        <v>132964</v>
      </c>
      <c r="AS106" s="447">
        <v>111905</v>
      </c>
      <c r="AT106" s="447">
        <v>20.866</v>
      </c>
      <c r="AV106" s="448">
        <v>46129.445138888892</v>
      </c>
      <c r="AW106" s="449">
        <v>1</v>
      </c>
      <c r="AX106" s="450">
        <v>5</v>
      </c>
      <c r="AY106" s="450">
        <v>3</v>
      </c>
      <c r="AZ106" s="451">
        <v>220</v>
      </c>
      <c r="BB106" s="74">
        <f t="shared" si="32"/>
        <v>53</v>
      </c>
      <c r="BC106" s="11">
        <f t="shared" si="33"/>
        <v>219.22233499999999</v>
      </c>
      <c r="BF106" s="324"/>
      <c r="BH106" s="74">
        <f t="shared" si="35"/>
        <v>53</v>
      </c>
      <c r="BI106" s="313">
        <f t="shared" si="36"/>
        <v>220</v>
      </c>
      <c r="BL106" s="313"/>
      <c r="BQ106" s="305"/>
      <c r="BR106" s="11"/>
      <c r="BS106" s="11"/>
      <c r="BT106" s="11"/>
      <c r="BU106" s="313"/>
      <c r="CA106" s="314"/>
      <c r="CB106" s="311"/>
      <c r="CC106" s="312"/>
      <c r="CD106" s="11"/>
      <c r="CE106" s="11"/>
    </row>
    <row r="107" spans="2:83" x14ac:dyDescent="0.25">
      <c r="B107" s="129">
        <v>46129.462488425925</v>
      </c>
      <c r="C107" s="87">
        <v>853.28</v>
      </c>
      <c r="D107" s="290"/>
      <c r="E107" s="290"/>
      <c r="N107" s="472"/>
      <c r="O107" s="89">
        <v>46129</v>
      </c>
      <c r="P107" s="130">
        <v>0.45758101851851851</v>
      </c>
      <c r="Q107" s="87">
        <v>29.8</v>
      </c>
      <c r="R107" s="78" t="s">
        <v>14</v>
      </c>
      <c r="S107" s="87">
        <v>20.3</v>
      </c>
      <c r="T107" s="78" t="s">
        <v>45</v>
      </c>
      <c r="U107" s="608">
        <f t="shared" si="49"/>
        <v>10</v>
      </c>
      <c r="V107" s="609" t="str">
        <f t="shared" si="45"/>
        <v>-</v>
      </c>
      <c r="W107" s="609">
        <f t="shared" si="46"/>
        <v>20.3</v>
      </c>
      <c r="X107" s="609" t="str">
        <f t="shared" si="47"/>
        <v>-</v>
      </c>
      <c r="Y107" s="609" t="str">
        <f t="shared" si="48"/>
        <v>-</v>
      </c>
      <c r="AD107" s="615">
        <f t="shared" si="42"/>
        <v>46129.444444444445</v>
      </c>
      <c r="AE107" s="73">
        <f t="shared" si="43"/>
        <v>20.864000000000001</v>
      </c>
      <c r="AF107" s="608">
        <f t="shared" si="44"/>
        <v>10</v>
      </c>
      <c r="AG107" s="609" t="str">
        <f t="shared" si="38"/>
        <v>-</v>
      </c>
      <c r="AH107" s="609">
        <f t="shared" si="39"/>
        <v>20.864000000000001</v>
      </c>
      <c r="AI107" s="609" t="str">
        <f t="shared" si="40"/>
        <v>-</v>
      </c>
      <c r="AJ107" s="609" t="str">
        <f t="shared" si="41"/>
        <v>-</v>
      </c>
      <c r="AK107" s="247"/>
      <c r="AM107" s="446">
        <v>46129.445833333331</v>
      </c>
      <c r="AN107" s="447">
        <v>1</v>
      </c>
      <c r="AO107" s="447">
        <v>5</v>
      </c>
      <c r="AP107" s="447">
        <v>4</v>
      </c>
      <c r="AQ107" s="447">
        <v>218.95583500000001</v>
      </c>
      <c r="AR107" s="447">
        <v>133558</v>
      </c>
      <c r="AS107" s="447">
        <v>111361</v>
      </c>
      <c r="AT107" s="447">
        <v>20.867999999999999</v>
      </c>
      <c r="AV107" s="448">
        <v>46129.445833333331</v>
      </c>
      <c r="AW107" s="449">
        <v>1</v>
      </c>
      <c r="AX107" s="450">
        <v>5</v>
      </c>
      <c r="AY107" s="450">
        <v>4</v>
      </c>
      <c r="AZ107" s="451">
        <v>220</v>
      </c>
      <c r="BB107" s="74">
        <f t="shared" si="32"/>
        <v>54</v>
      </c>
      <c r="BC107" s="11">
        <f t="shared" si="33"/>
        <v>218.95583500000001</v>
      </c>
      <c r="BF107" s="324"/>
      <c r="BH107" s="74">
        <f t="shared" si="35"/>
        <v>54</v>
      </c>
      <c r="BI107" s="313">
        <f t="shared" si="36"/>
        <v>220</v>
      </c>
      <c r="BL107" s="313"/>
      <c r="BQ107" s="305"/>
      <c r="BR107" s="11"/>
      <c r="BS107" s="11"/>
      <c r="BT107" s="11"/>
      <c r="BU107" s="313"/>
      <c r="CA107" s="314"/>
      <c r="CB107" s="311"/>
      <c r="CC107" s="312"/>
      <c r="CD107" s="11"/>
      <c r="CE107" s="11"/>
    </row>
    <row r="108" spans="2:83" x14ac:dyDescent="0.25">
      <c r="B108" s="129">
        <v>46129.463530092595</v>
      </c>
      <c r="C108" s="87">
        <v>853.25</v>
      </c>
      <c r="D108" s="290"/>
      <c r="E108" s="290"/>
      <c r="N108" s="472"/>
      <c r="O108" s="89">
        <v>46129</v>
      </c>
      <c r="P108" s="130">
        <v>0.45827546296296295</v>
      </c>
      <c r="Q108" s="87">
        <v>29.7</v>
      </c>
      <c r="R108" s="78" t="s">
        <v>14</v>
      </c>
      <c r="S108" s="87">
        <v>20.45</v>
      </c>
      <c r="T108" s="78" t="s">
        <v>45</v>
      </c>
      <c r="U108" s="608">
        <f t="shared" si="49"/>
        <v>10</v>
      </c>
      <c r="V108" s="609" t="str">
        <f t="shared" si="45"/>
        <v>-</v>
      </c>
      <c r="W108" s="609">
        <f t="shared" si="46"/>
        <v>20.45</v>
      </c>
      <c r="X108" s="609" t="str">
        <f t="shared" si="47"/>
        <v>-</v>
      </c>
      <c r="Y108" s="609" t="str">
        <f t="shared" si="48"/>
        <v>-</v>
      </c>
      <c r="AD108" s="615">
        <f t="shared" si="42"/>
        <v>46129.444444444445</v>
      </c>
      <c r="AE108" s="73">
        <f t="shared" si="43"/>
        <v>20.864000000000001</v>
      </c>
      <c r="AF108" s="608">
        <f t="shared" si="44"/>
        <v>10</v>
      </c>
      <c r="AG108" s="609" t="str">
        <f t="shared" si="38"/>
        <v>-</v>
      </c>
      <c r="AH108" s="609">
        <f t="shared" si="39"/>
        <v>20.864000000000001</v>
      </c>
      <c r="AI108" s="609" t="str">
        <f t="shared" si="40"/>
        <v>-</v>
      </c>
      <c r="AJ108" s="609" t="str">
        <f t="shared" si="41"/>
        <v>-</v>
      </c>
      <c r="AK108" s="247"/>
      <c r="AM108" s="446">
        <v>46129.445833333331</v>
      </c>
      <c r="AN108" s="447">
        <v>1</v>
      </c>
      <c r="AO108" s="447">
        <v>5</v>
      </c>
      <c r="AP108" s="447">
        <v>5</v>
      </c>
      <c r="AQ108" s="447">
        <v>219.24266399999999</v>
      </c>
      <c r="AR108" s="447">
        <v>132936</v>
      </c>
      <c r="AS108" s="447">
        <v>111883</v>
      </c>
      <c r="AT108" s="447">
        <v>20.873000000000001</v>
      </c>
      <c r="AV108" s="448">
        <v>46129.445833333331</v>
      </c>
      <c r="AW108" s="449">
        <v>1</v>
      </c>
      <c r="AX108" s="450">
        <v>5</v>
      </c>
      <c r="AY108" s="450">
        <v>5</v>
      </c>
      <c r="AZ108" s="451">
        <v>220</v>
      </c>
      <c r="BB108" s="74">
        <f t="shared" si="32"/>
        <v>55</v>
      </c>
      <c r="BC108" s="11">
        <f t="shared" si="33"/>
        <v>219.24266399999999</v>
      </c>
      <c r="BF108" s="324"/>
      <c r="BH108" s="74">
        <f t="shared" si="35"/>
        <v>55</v>
      </c>
      <c r="BI108" s="313">
        <f t="shared" si="36"/>
        <v>220</v>
      </c>
      <c r="BL108" s="313"/>
      <c r="BQ108" s="305"/>
      <c r="BR108" s="11"/>
      <c r="BS108" s="11"/>
      <c r="BT108" s="11"/>
      <c r="BU108" s="313"/>
      <c r="CA108" s="314"/>
      <c r="CB108" s="311"/>
      <c r="CC108" s="312"/>
      <c r="CD108" s="11"/>
      <c r="CE108" s="11"/>
    </row>
    <row r="109" spans="2:83" x14ac:dyDescent="0.25">
      <c r="B109" s="129">
        <v>46129.464571759258</v>
      </c>
      <c r="C109" s="87">
        <v>853.24</v>
      </c>
      <c r="D109" s="290"/>
      <c r="E109" s="290"/>
      <c r="N109" s="472"/>
      <c r="O109" s="89">
        <v>46129</v>
      </c>
      <c r="P109" s="130">
        <v>0.4589699074074074</v>
      </c>
      <c r="Q109" s="87">
        <v>30.4</v>
      </c>
      <c r="R109" s="78" t="s">
        <v>14</v>
      </c>
      <c r="S109" s="87">
        <v>20.5</v>
      </c>
      <c r="T109" s="78" t="s">
        <v>45</v>
      </c>
      <c r="U109" s="608">
        <f t="shared" si="49"/>
        <v>11</v>
      </c>
      <c r="V109" s="609" t="str">
        <f t="shared" si="45"/>
        <v>-</v>
      </c>
      <c r="W109" s="609" t="str">
        <f t="shared" si="46"/>
        <v>-</v>
      </c>
      <c r="X109" s="609">
        <f t="shared" si="47"/>
        <v>20.5</v>
      </c>
      <c r="Y109" s="609" t="str">
        <f t="shared" si="48"/>
        <v>-</v>
      </c>
      <c r="AD109" s="615">
        <f t="shared" si="42"/>
        <v>46129.445138888892</v>
      </c>
      <c r="AE109" s="73">
        <f t="shared" si="43"/>
        <v>20.866</v>
      </c>
      <c r="AF109" s="608">
        <f t="shared" si="44"/>
        <v>10</v>
      </c>
      <c r="AG109" s="609" t="str">
        <f t="shared" si="38"/>
        <v>-</v>
      </c>
      <c r="AH109" s="609">
        <f t="shared" si="39"/>
        <v>20.866</v>
      </c>
      <c r="AI109" s="609" t="str">
        <f t="shared" si="40"/>
        <v>-</v>
      </c>
      <c r="AJ109" s="609" t="str">
        <f t="shared" si="41"/>
        <v>-</v>
      </c>
      <c r="AK109" s="247"/>
      <c r="AM109" s="446">
        <v>46129.446527777778</v>
      </c>
      <c r="AN109" s="447">
        <v>1</v>
      </c>
      <c r="AO109" s="447">
        <v>5</v>
      </c>
      <c r="AP109" s="447">
        <v>6</v>
      </c>
      <c r="AQ109" s="447">
        <v>219.22526300000001</v>
      </c>
      <c r="AR109" s="447">
        <v>133536</v>
      </c>
      <c r="AS109" s="447">
        <v>111343</v>
      </c>
      <c r="AT109" s="447">
        <v>20.879000000000001</v>
      </c>
      <c r="AV109" s="448">
        <v>46129.446527777778</v>
      </c>
      <c r="AW109" s="449">
        <v>1</v>
      </c>
      <c r="AX109" s="450">
        <v>5</v>
      </c>
      <c r="AY109" s="450">
        <v>6</v>
      </c>
      <c r="AZ109" s="451">
        <v>220</v>
      </c>
      <c r="BB109" s="74">
        <f t="shared" si="32"/>
        <v>56</v>
      </c>
      <c r="BC109" s="11">
        <f t="shared" si="33"/>
        <v>219.22526300000001</v>
      </c>
      <c r="BF109" s="324"/>
      <c r="BH109" s="74">
        <f t="shared" si="35"/>
        <v>56</v>
      </c>
      <c r="BI109" s="313">
        <f t="shared" si="36"/>
        <v>220</v>
      </c>
      <c r="BL109" s="313"/>
      <c r="BQ109" s="305"/>
      <c r="BR109" s="11"/>
      <c r="BS109" s="11"/>
      <c r="BT109" s="11"/>
      <c r="BU109" s="313"/>
      <c r="CA109" s="314"/>
      <c r="CB109" s="311"/>
      <c r="CC109" s="312"/>
      <c r="CD109" s="11"/>
      <c r="CE109" s="11"/>
    </row>
    <row r="110" spans="2:83" x14ac:dyDescent="0.25">
      <c r="B110" s="129">
        <v>46129.465613425928</v>
      </c>
      <c r="C110" s="87">
        <v>853.21</v>
      </c>
      <c r="D110" s="290"/>
      <c r="E110" s="290"/>
      <c r="N110" s="472"/>
      <c r="O110" s="89">
        <v>46129</v>
      </c>
      <c r="P110" s="130">
        <v>0.45966435185185184</v>
      </c>
      <c r="Q110" s="87">
        <v>31.6</v>
      </c>
      <c r="R110" s="78" t="s">
        <v>14</v>
      </c>
      <c r="S110" s="87">
        <v>20.5</v>
      </c>
      <c r="T110" s="78" t="s">
        <v>45</v>
      </c>
      <c r="U110" s="608">
        <f t="shared" si="49"/>
        <v>11</v>
      </c>
      <c r="V110" s="609" t="str">
        <f t="shared" si="45"/>
        <v>-</v>
      </c>
      <c r="W110" s="609" t="str">
        <f t="shared" si="46"/>
        <v>-</v>
      </c>
      <c r="X110" s="609">
        <f t="shared" si="47"/>
        <v>20.5</v>
      </c>
      <c r="Y110" s="609" t="str">
        <f t="shared" si="48"/>
        <v>-</v>
      </c>
      <c r="AD110" s="615">
        <f t="shared" si="42"/>
        <v>46129.445833333331</v>
      </c>
      <c r="AE110" s="73">
        <f t="shared" si="43"/>
        <v>20.867999999999999</v>
      </c>
      <c r="AF110" s="608">
        <f t="shared" si="44"/>
        <v>10</v>
      </c>
      <c r="AG110" s="609" t="str">
        <f t="shared" si="38"/>
        <v>-</v>
      </c>
      <c r="AH110" s="609">
        <f t="shared" si="39"/>
        <v>20.867999999999999</v>
      </c>
      <c r="AI110" s="609" t="str">
        <f t="shared" si="40"/>
        <v>-</v>
      </c>
      <c r="AJ110" s="609" t="str">
        <f t="shared" si="41"/>
        <v>-</v>
      </c>
      <c r="AK110" s="247"/>
      <c r="AM110" s="446">
        <v>46129.446527777778</v>
      </c>
      <c r="AN110" s="447">
        <v>1</v>
      </c>
      <c r="AO110" s="447">
        <v>5</v>
      </c>
      <c r="AP110" s="447">
        <v>7</v>
      </c>
      <c r="AQ110" s="447">
        <v>219.56518199999999</v>
      </c>
      <c r="AR110" s="447">
        <v>132897</v>
      </c>
      <c r="AS110" s="447">
        <v>111852</v>
      </c>
      <c r="AT110" s="447">
        <v>20.885999999999999</v>
      </c>
      <c r="AV110" s="448">
        <v>46129.446527777778</v>
      </c>
      <c r="AW110" s="449">
        <v>1</v>
      </c>
      <c r="AX110" s="450">
        <v>5</v>
      </c>
      <c r="AY110" s="450">
        <v>7</v>
      </c>
      <c r="AZ110" s="451">
        <v>220</v>
      </c>
      <c r="BB110" s="74">
        <f t="shared" si="32"/>
        <v>57</v>
      </c>
      <c r="BC110" s="11">
        <f t="shared" si="33"/>
        <v>219.56518199999999</v>
      </c>
      <c r="BF110" s="324"/>
      <c r="BH110" s="74">
        <f t="shared" si="35"/>
        <v>57</v>
      </c>
      <c r="BI110" s="313">
        <f t="shared" si="36"/>
        <v>220</v>
      </c>
      <c r="BL110" s="313"/>
      <c r="BQ110" s="305"/>
      <c r="BR110" s="11"/>
      <c r="BS110" s="11"/>
      <c r="BT110" s="11"/>
      <c r="BU110" s="313"/>
      <c r="CA110" s="314"/>
      <c r="CB110" s="311"/>
      <c r="CC110" s="312"/>
      <c r="CD110" s="11"/>
      <c r="CE110" s="11"/>
    </row>
    <row r="111" spans="2:83" x14ac:dyDescent="0.25">
      <c r="B111" s="129">
        <v>46129.46665509259</v>
      </c>
      <c r="C111" s="87">
        <v>853.18</v>
      </c>
      <c r="D111" s="290"/>
      <c r="E111" s="290"/>
      <c r="N111" s="472"/>
      <c r="O111" s="89">
        <v>46129</v>
      </c>
      <c r="P111" s="130">
        <v>0.46035879629629628</v>
      </c>
      <c r="Q111" s="87">
        <v>31.7</v>
      </c>
      <c r="R111" s="78" t="s">
        <v>14</v>
      </c>
      <c r="S111" s="87">
        <v>20.5</v>
      </c>
      <c r="T111" s="78" t="s">
        <v>45</v>
      </c>
      <c r="U111" s="608">
        <f t="shared" si="49"/>
        <v>11</v>
      </c>
      <c r="V111" s="609" t="str">
        <f t="shared" si="45"/>
        <v>-</v>
      </c>
      <c r="W111" s="609" t="str">
        <f t="shared" si="46"/>
        <v>-</v>
      </c>
      <c r="X111" s="609">
        <f t="shared" si="47"/>
        <v>20.5</v>
      </c>
      <c r="Y111" s="609" t="str">
        <f t="shared" si="48"/>
        <v>-</v>
      </c>
      <c r="AD111" s="615">
        <f t="shared" si="42"/>
        <v>46129.445833333331</v>
      </c>
      <c r="AE111" s="73">
        <f t="shared" si="43"/>
        <v>20.873000000000001</v>
      </c>
      <c r="AF111" s="608">
        <f t="shared" si="44"/>
        <v>10</v>
      </c>
      <c r="AG111" s="609" t="str">
        <f t="shared" si="38"/>
        <v>-</v>
      </c>
      <c r="AH111" s="609">
        <f t="shared" si="39"/>
        <v>20.873000000000001</v>
      </c>
      <c r="AI111" s="609" t="str">
        <f t="shared" si="40"/>
        <v>-</v>
      </c>
      <c r="AJ111" s="609" t="str">
        <f t="shared" si="41"/>
        <v>-</v>
      </c>
      <c r="AK111" s="247"/>
      <c r="AM111" s="446">
        <v>46129.447222222225</v>
      </c>
      <c r="AN111" s="447">
        <v>1</v>
      </c>
      <c r="AO111" s="447">
        <v>5</v>
      </c>
      <c r="AP111" s="447">
        <v>8</v>
      </c>
      <c r="AQ111" s="447">
        <v>219.437456</v>
      </c>
      <c r="AR111" s="447">
        <v>133487</v>
      </c>
      <c r="AS111" s="447">
        <v>111303</v>
      </c>
      <c r="AT111" s="447">
        <v>20.895</v>
      </c>
      <c r="AV111" s="448">
        <v>46129.447222222225</v>
      </c>
      <c r="AW111" s="449">
        <v>1</v>
      </c>
      <c r="AX111" s="450">
        <v>5</v>
      </c>
      <c r="AY111" s="450">
        <v>8</v>
      </c>
      <c r="AZ111" s="451">
        <v>220</v>
      </c>
      <c r="BB111" s="74">
        <f t="shared" si="32"/>
        <v>58</v>
      </c>
      <c r="BC111" s="11">
        <f t="shared" si="33"/>
        <v>219.437456</v>
      </c>
      <c r="BF111" s="324"/>
      <c r="BH111" s="74">
        <f t="shared" si="35"/>
        <v>58</v>
      </c>
      <c r="BI111" s="313">
        <f t="shared" si="36"/>
        <v>220</v>
      </c>
      <c r="BL111" s="313"/>
      <c r="BQ111" s="305"/>
      <c r="BR111" s="11"/>
      <c r="BS111" s="11"/>
      <c r="BT111" s="11"/>
      <c r="BU111" s="313"/>
      <c r="CA111" s="314"/>
      <c r="CB111" s="311"/>
      <c r="CC111" s="312"/>
      <c r="CD111" s="11"/>
      <c r="CE111" s="11"/>
    </row>
    <row r="112" spans="2:83" x14ac:dyDescent="0.25">
      <c r="B112" s="129">
        <v>46129.46769675926</v>
      </c>
      <c r="C112" s="87">
        <v>853.14</v>
      </c>
      <c r="D112" s="290"/>
      <c r="E112" s="290"/>
      <c r="N112" s="472"/>
      <c r="O112" s="89">
        <v>46129</v>
      </c>
      <c r="P112" s="130">
        <v>0.46105324074074072</v>
      </c>
      <c r="Q112" s="87">
        <v>31.4</v>
      </c>
      <c r="R112" s="78" t="s">
        <v>14</v>
      </c>
      <c r="S112" s="87">
        <v>20.5</v>
      </c>
      <c r="T112" s="78" t="s">
        <v>45</v>
      </c>
      <c r="U112" s="608">
        <f t="shared" si="49"/>
        <v>11</v>
      </c>
      <c r="V112" s="609" t="str">
        <f t="shared" si="45"/>
        <v>-</v>
      </c>
      <c r="W112" s="609" t="str">
        <f t="shared" si="46"/>
        <v>-</v>
      </c>
      <c r="X112" s="609">
        <f t="shared" si="47"/>
        <v>20.5</v>
      </c>
      <c r="Y112" s="609" t="str">
        <f t="shared" si="48"/>
        <v>-</v>
      </c>
      <c r="AD112" s="615">
        <f t="shared" si="42"/>
        <v>46129.446527777778</v>
      </c>
      <c r="AE112" s="73">
        <f t="shared" si="43"/>
        <v>20.879000000000001</v>
      </c>
      <c r="AF112" s="608">
        <f t="shared" si="44"/>
        <v>10</v>
      </c>
      <c r="AG112" s="609" t="str">
        <f t="shared" si="38"/>
        <v>-</v>
      </c>
      <c r="AH112" s="609">
        <f t="shared" si="39"/>
        <v>20.879000000000001</v>
      </c>
      <c r="AI112" s="609" t="str">
        <f t="shared" si="40"/>
        <v>-</v>
      </c>
      <c r="AJ112" s="609" t="str">
        <f t="shared" si="41"/>
        <v>-</v>
      </c>
      <c r="AK112" s="247"/>
      <c r="AM112" s="446">
        <v>46129.447916666664</v>
      </c>
      <c r="AN112" s="447">
        <v>1</v>
      </c>
      <c r="AO112" s="447">
        <v>6</v>
      </c>
      <c r="AP112" s="447" t="s">
        <v>446</v>
      </c>
      <c r="AQ112" s="447">
        <v>249.78417999999999</v>
      </c>
      <c r="AR112" s="447">
        <v>132664</v>
      </c>
      <c r="AS112" s="447">
        <v>111783</v>
      </c>
      <c r="AT112" s="447">
        <v>20.908999999999999</v>
      </c>
      <c r="AV112" s="448">
        <v>46129.447916666664</v>
      </c>
      <c r="AW112" s="449">
        <v>1</v>
      </c>
      <c r="AX112" s="450">
        <v>6</v>
      </c>
      <c r="AY112" s="450" t="s">
        <v>446</v>
      </c>
      <c r="AZ112" s="451">
        <v>262</v>
      </c>
      <c r="BB112" s="74" t="str">
        <f t="shared" si="32"/>
        <v>--</v>
      </c>
      <c r="BC112" s="11">
        <f t="shared" si="33"/>
        <v>249.78417999999999</v>
      </c>
      <c r="BF112" s="324"/>
      <c r="BH112" s="74" t="str">
        <f t="shared" si="35"/>
        <v>--</v>
      </c>
      <c r="BI112" s="313">
        <f t="shared" si="36"/>
        <v>262</v>
      </c>
      <c r="BL112" s="313"/>
      <c r="BQ112" s="305"/>
      <c r="BR112" s="11"/>
      <c r="BS112" s="11"/>
      <c r="BT112" s="11"/>
      <c r="BU112" s="313"/>
      <c r="CA112" s="314"/>
      <c r="CB112" s="311"/>
      <c r="CC112" s="312"/>
      <c r="CD112" s="11"/>
      <c r="CE112" s="11"/>
    </row>
    <row r="113" spans="2:83" x14ac:dyDescent="0.25">
      <c r="B113" s="129">
        <v>46129.468738425923</v>
      </c>
      <c r="C113" s="87">
        <v>853.13</v>
      </c>
      <c r="D113" s="290"/>
      <c r="E113" s="290"/>
      <c r="N113" s="472"/>
      <c r="O113" s="89">
        <v>46129</v>
      </c>
      <c r="P113" s="130">
        <v>0.46174768518518516</v>
      </c>
      <c r="Q113" s="87">
        <v>31.2</v>
      </c>
      <c r="R113" s="78" t="s">
        <v>14</v>
      </c>
      <c r="S113" s="87">
        <v>20.399999999999999</v>
      </c>
      <c r="T113" s="78" t="s">
        <v>45</v>
      </c>
      <c r="U113" s="608">
        <f t="shared" si="49"/>
        <v>11</v>
      </c>
      <c r="V113" s="609" t="str">
        <f t="shared" si="45"/>
        <v>-</v>
      </c>
      <c r="W113" s="609" t="str">
        <f t="shared" si="46"/>
        <v>-</v>
      </c>
      <c r="X113" s="609">
        <f t="shared" si="47"/>
        <v>20.399999999999999</v>
      </c>
      <c r="Y113" s="609" t="str">
        <f t="shared" si="48"/>
        <v>-</v>
      </c>
      <c r="AD113" s="615">
        <f t="shared" si="42"/>
        <v>46129.446527777778</v>
      </c>
      <c r="AE113" s="73">
        <f t="shared" si="43"/>
        <v>20.885999999999999</v>
      </c>
      <c r="AF113" s="608">
        <f t="shared" si="44"/>
        <v>10</v>
      </c>
      <c r="AG113" s="609" t="str">
        <f t="shared" si="38"/>
        <v>-</v>
      </c>
      <c r="AH113" s="609">
        <f t="shared" si="39"/>
        <v>20.885999999999999</v>
      </c>
      <c r="AI113" s="609" t="str">
        <f t="shared" si="40"/>
        <v>-</v>
      </c>
      <c r="AJ113" s="609" t="str">
        <f t="shared" si="41"/>
        <v>-</v>
      </c>
      <c r="AK113" s="247"/>
      <c r="AM113" s="446">
        <v>46129.447916666664</v>
      </c>
      <c r="AN113" s="447">
        <v>1</v>
      </c>
      <c r="AO113" s="447">
        <v>6</v>
      </c>
      <c r="AP113" s="447" t="s">
        <v>446</v>
      </c>
      <c r="AQ113" s="447">
        <v>271.525914</v>
      </c>
      <c r="AR113" s="447">
        <v>133426</v>
      </c>
      <c r="AS113" s="447">
        <v>111132</v>
      </c>
      <c r="AT113" s="447">
        <v>20.917000000000002</v>
      </c>
      <c r="AV113" s="448">
        <v>46129.447916666664</v>
      </c>
      <c r="AW113" s="449">
        <v>1</v>
      </c>
      <c r="AX113" s="450">
        <v>6</v>
      </c>
      <c r="AY113" s="450" t="s">
        <v>446</v>
      </c>
      <c r="AZ113" s="451">
        <v>273</v>
      </c>
      <c r="BB113" s="74" t="str">
        <f t="shared" si="32"/>
        <v>--</v>
      </c>
      <c r="BC113" s="11">
        <f t="shared" si="33"/>
        <v>271.525914</v>
      </c>
      <c r="BF113" s="324"/>
      <c r="BH113" s="74" t="str">
        <f t="shared" si="35"/>
        <v>--</v>
      </c>
      <c r="BI113" s="313">
        <f t="shared" si="36"/>
        <v>273</v>
      </c>
      <c r="BL113" s="313"/>
      <c r="BQ113" s="305"/>
      <c r="BR113" s="11"/>
      <c r="BS113" s="11"/>
      <c r="BT113" s="11"/>
      <c r="BU113" s="313"/>
      <c r="CA113" s="314"/>
      <c r="CB113" s="311"/>
      <c r="CC113" s="312"/>
      <c r="CD113" s="11"/>
      <c r="CE113" s="11"/>
    </row>
    <row r="114" spans="2:83" x14ac:dyDescent="0.25">
      <c r="B114" s="129">
        <v>46129.469780092593</v>
      </c>
      <c r="C114" s="87">
        <v>853.12</v>
      </c>
      <c r="D114" s="290"/>
      <c r="E114" s="290"/>
      <c r="N114" s="472"/>
      <c r="O114" s="89">
        <v>46129</v>
      </c>
      <c r="P114" s="130">
        <v>0.46244212962962961</v>
      </c>
      <c r="Q114" s="87">
        <v>31</v>
      </c>
      <c r="R114" s="78" t="s">
        <v>14</v>
      </c>
      <c r="S114" s="87">
        <v>20.25</v>
      </c>
      <c r="T114" s="78" t="s">
        <v>45</v>
      </c>
      <c r="U114" s="608">
        <f t="shared" si="49"/>
        <v>11</v>
      </c>
      <c r="V114" s="609" t="str">
        <f t="shared" si="45"/>
        <v>-</v>
      </c>
      <c r="W114" s="609" t="str">
        <f t="shared" si="46"/>
        <v>-</v>
      </c>
      <c r="X114" s="609">
        <f t="shared" si="47"/>
        <v>20.25</v>
      </c>
      <c r="Y114" s="609" t="str">
        <f t="shared" si="48"/>
        <v>-</v>
      </c>
      <c r="AD114" s="615">
        <f t="shared" si="42"/>
        <v>46129.447222222225</v>
      </c>
      <c r="AE114" s="73">
        <f t="shared" si="43"/>
        <v>20.895</v>
      </c>
      <c r="AF114" s="608">
        <f t="shared" si="44"/>
        <v>10</v>
      </c>
      <c r="AG114" s="609" t="str">
        <f t="shared" si="38"/>
        <v>-</v>
      </c>
      <c r="AH114" s="609">
        <f t="shared" si="39"/>
        <v>20.895</v>
      </c>
      <c r="AI114" s="609" t="str">
        <f t="shared" si="40"/>
        <v>-</v>
      </c>
      <c r="AJ114" s="609" t="str">
        <f t="shared" si="41"/>
        <v>-</v>
      </c>
      <c r="AK114" s="247"/>
      <c r="AM114" s="446">
        <v>46129.448611111111</v>
      </c>
      <c r="AN114" s="447">
        <v>1</v>
      </c>
      <c r="AO114" s="447">
        <v>6</v>
      </c>
      <c r="AP114" s="447" t="s">
        <v>446</v>
      </c>
      <c r="AQ114" s="447">
        <v>269.99430599999999</v>
      </c>
      <c r="AR114" s="447">
        <v>132670</v>
      </c>
      <c r="AS114" s="447">
        <v>111781</v>
      </c>
      <c r="AT114" s="447">
        <v>20.927</v>
      </c>
      <c r="AV114" s="448">
        <v>46129.448611111111</v>
      </c>
      <c r="AW114" s="449">
        <v>1</v>
      </c>
      <c r="AX114" s="450">
        <v>6</v>
      </c>
      <c r="AY114" s="450" t="s">
        <v>446</v>
      </c>
      <c r="AZ114" s="451">
        <v>271</v>
      </c>
      <c r="BB114" s="74" t="str">
        <f t="shared" si="32"/>
        <v>--</v>
      </c>
      <c r="BC114" s="11">
        <f t="shared" si="33"/>
        <v>269.99430599999999</v>
      </c>
      <c r="BF114" s="324"/>
      <c r="BH114" s="74" t="str">
        <f t="shared" si="35"/>
        <v>--</v>
      </c>
      <c r="BI114" s="313">
        <f t="shared" si="36"/>
        <v>271</v>
      </c>
      <c r="BL114" s="313"/>
      <c r="BQ114" s="305"/>
      <c r="BR114" s="11"/>
      <c r="BS114" s="11"/>
      <c r="BT114" s="11"/>
      <c r="BU114" s="313"/>
      <c r="CA114" s="314"/>
      <c r="CB114" s="311"/>
      <c r="CC114" s="312"/>
      <c r="CD114" s="11"/>
      <c r="CE114" s="11"/>
    </row>
    <row r="115" spans="2:83" x14ac:dyDescent="0.25">
      <c r="B115" s="129">
        <v>46129.470821759256</v>
      </c>
      <c r="C115" s="87">
        <v>853.11</v>
      </c>
      <c r="D115" s="290"/>
      <c r="E115" s="290"/>
      <c r="N115" s="472"/>
      <c r="O115" s="89">
        <v>46129</v>
      </c>
      <c r="P115" s="130">
        <v>0.46313657407407405</v>
      </c>
      <c r="Q115" s="87">
        <v>30.7</v>
      </c>
      <c r="R115" s="78" t="s">
        <v>14</v>
      </c>
      <c r="S115" s="87">
        <v>20.25</v>
      </c>
      <c r="T115" s="78" t="s">
        <v>45</v>
      </c>
      <c r="U115" s="608">
        <f t="shared" si="49"/>
        <v>11</v>
      </c>
      <c r="V115" s="609" t="str">
        <f t="shared" si="45"/>
        <v>-</v>
      </c>
      <c r="W115" s="609" t="str">
        <f t="shared" si="46"/>
        <v>-</v>
      </c>
      <c r="X115" s="609">
        <f t="shared" si="47"/>
        <v>20.25</v>
      </c>
      <c r="Y115" s="609" t="str">
        <f t="shared" si="48"/>
        <v>-</v>
      </c>
      <c r="AD115" s="615">
        <f t="shared" si="42"/>
        <v>46129.447916666664</v>
      </c>
      <c r="AE115" s="73">
        <f t="shared" si="43"/>
        <v>20.908999999999999</v>
      </c>
      <c r="AF115" s="608">
        <f t="shared" si="44"/>
        <v>10</v>
      </c>
      <c r="AG115" s="609" t="str">
        <f t="shared" si="38"/>
        <v>-</v>
      </c>
      <c r="AH115" s="609">
        <f t="shared" si="39"/>
        <v>20.908999999999999</v>
      </c>
      <c r="AI115" s="609" t="str">
        <f t="shared" si="40"/>
        <v>-</v>
      </c>
      <c r="AJ115" s="609" t="str">
        <f t="shared" si="41"/>
        <v>-</v>
      </c>
      <c r="AK115" s="247"/>
      <c r="AM115" s="446">
        <v>46129.448611111111</v>
      </c>
      <c r="AN115" s="447">
        <v>1</v>
      </c>
      <c r="AO115" s="447">
        <v>6</v>
      </c>
      <c r="AP115" s="447" t="s">
        <v>446</v>
      </c>
      <c r="AQ115" s="447">
        <v>268.688152</v>
      </c>
      <c r="AR115" s="447">
        <v>133447</v>
      </c>
      <c r="AS115" s="447">
        <v>111156</v>
      </c>
      <c r="AT115" s="447">
        <v>20.934000000000001</v>
      </c>
      <c r="AV115" s="448">
        <v>46129.448611111111</v>
      </c>
      <c r="AW115" s="449">
        <v>1</v>
      </c>
      <c r="AX115" s="450">
        <v>6</v>
      </c>
      <c r="AY115" s="450" t="s">
        <v>446</v>
      </c>
      <c r="AZ115" s="451">
        <v>270</v>
      </c>
      <c r="BB115" s="74" t="str">
        <f t="shared" si="32"/>
        <v>--</v>
      </c>
      <c r="BC115" s="11">
        <f t="shared" si="33"/>
        <v>268.688152</v>
      </c>
      <c r="BF115" s="324"/>
      <c r="BH115" s="74" t="str">
        <f t="shared" si="35"/>
        <v>--</v>
      </c>
      <c r="BI115" s="313">
        <f t="shared" si="36"/>
        <v>270</v>
      </c>
      <c r="BL115" s="313"/>
      <c r="BQ115" s="305"/>
      <c r="BR115" s="11"/>
      <c r="BS115" s="11"/>
      <c r="BT115" s="11"/>
      <c r="BU115" s="313"/>
      <c r="CA115" s="314"/>
      <c r="CB115" s="311"/>
      <c r="CC115" s="312"/>
      <c r="CD115" s="11"/>
      <c r="CE115" s="11"/>
    </row>
    <row r="116" spans="2:83" x14ac:dyDescent="0.25">
      <c r="B116" s="129">
        <v>46129.471863425926</v>
      </c>
      <c r="C116" s="87">
        <v>853.09</v>
      </c>
      <c r="D116" s="290"/>
      <c r="E116" s="290"/>
      <c r="N116" s="472"/>
      <c r="O116" s="89">
        <v>46129</v>
      </c>
      <c r="P116" s="130">
        <v>0.46383101851851855</v>
      </c>
      <c r="Q116" s="87">
        <v>30.7</v>
      </c>
      <c r="R116" s="78" t="s">
        <v>14</v>
      </c>
      <c r="S116" s="87">
        <v>20.25</v>
      </c>
      <c r="T116" s="78" t="s">
        <v>45</v>
      </c>
      <c r="U116" s="608">
        <f t="shared" si="49"/>
        <v>11</v>
      </c>
      <c r="V116" s="609" t="str">
        <f t="shared" si="45"/>
        <v>-</v>
      </c>
      <c r="W116" s="609" t="str">
        <f t="shared" si="46"/>
        <v>-</v>
      </c>
      <c r="X116" s="609">
        <f t="shared" si="47"/>
        <v>20.25</v>
      </c>
      <c r="Y116" s="609" t="str">
        <f t="shared" si="48"/>
        <v>-</v>
      </c>
      <c r="AD116" s="615">
        <f t="shared" si="42"/>
        <v>46129.447916666664</v>
      </c>
      <c r="AE116" s="73">
        <f t="shared" si="43"/>
        <v>20.917000000000002</v>
      </c>
      <c r="AF116" s="608">
        <f t="shared" si="44"/>
        <v>10</v>
      </c>
      <c r="AG116" s="609" t="str">
        <f t="shared" si="38"/>
        <v>-</v>
      </c>
      <c r="AH116" s="609">
        <f t="shared" si="39"/>
        <v>20.917000000000002</v>
      </c>
      <c r="AI116" s="609" t="str">
        <f t="shared" si="40"/>
        <v>-</v>
      </c>
      <c r="AJ116" s="609" t="str">
        <f t="shared" si="41"/>
        <v>-</v>
      </c>
      <c r="AK116" s="247"/>
      <c r="AM116" s="446">
        <v>46129.449305555558</v>
      </c>
      <c r="AN116" s="447">
        <v>1</v>
      </c>
      <c r="AO116" s="447">
        <v>6</v>
      </c>
      <c r="AP116" s="447" t="s">
        <v>446</v>
      </c>
      <c r="AQ116" s="447">
        <v>267.65129999999999</v>
      </c>
      <c r="AR116" s="447">
        <v>132697</v>
      </c>
      <c r="AS116" s="447">
        <v>111799</v>
      </c>
      <c r="AT116" s="447">
        <v>20.940999999999999</v>
      </c>
      <c r="AV116" s="448">
        <v>46129.449305555558</v>
      </c>
      <c r="AW116" s="449">
        <v>1</v>
      </c>
      <c r="AX116" s="450">
        <v>6</v>
      </c>
      <c r="AY116" s="450" t="s">
        <v>446</v>
      </c>
      <c r="AZ116" s="451">
        <v>269</v>
      </c>
      <c r="BB116" s="74" t="str">
        <f t="shared" si="32"/>
        <v>--</v>
      </c>
      <c r="BC116" s="11">
        <f t="shared" si="33"/>
        <v>267.65129999999999</v>
      </c>
      <c r="BF116" s="324"/>
      <c r="BH116" s="74" t="str">
        <f t="shared" si="35"/>
        <v>--</v>
      </c>
      <c r="BI116" s="313">
        <f t="shared" si="36"/>
        <v>269</v>
      </c>
      <c r="BL116" s="313"/>
      <c r="BQ116" s="305"/>
      <c r="BR116" s="11"/>
      <c r="BS116" s="11"/>
      <c r="BT116" s="11"/>
      <c r="BU116" s="313"/>
      <c r="CA116" s="314"/>
      <c r="CB116" s="311"/>
      <c r="CC116" s="312"/>
      <c r="CD116" s="11"/>
      <c r="CE116" s="11"/>
    </row>
    <row r="117" spans="2:83" x14ac:dyDescent="0.25">
      <c r="B117" s="129">
        <v>46129.472905092596</v>
      </c>
      <c r="C117" s="87">
        <v>853.06</v>
      </c>
      <c r="D117" s="290"/>
      <c r="E117" s="290"/>
      <c r="N117" s="472"/>
      <c r="O117" s="89">
        <v>46129</v>
      </c>
      <c r="P117" s="130">
        <v>0.46452546296296299</v>
      </c>
      <c r="Q117" s="87">
        <v>30.3</v>
      </c>
      <c r="R117" s="78" t="s">
        <v>14</v>
      </c>
      <c r="S117" s="87">
        <v>20.2</v>
      </c>
      <c r="T117" s="78" t="s">
        <v>45</v>
      </c>
      <c r="U117" s="608">
        <f t="shared" si="49"/>
        <v>11</v>
      </c>
      <c r="V117" s="609" t="str">
        <f t="shared" si="45"/>
        <v>-</v>
      </c>
      <c r="W117" s="609" t="str">
        <f t="shared" si="46"/>
        <v>-</v>
      </c>
      <c r="X117" s="609">
        <f t="shared" si="47"/>
        <v>20.2</v>
      </c>
      <c r="Y117" s="609" t="str">
        <f t="shared" si="48"/>
        <v>-</v>
      </c>
      <c r="AD117" s="615">
        <f t="shared" si="42"/>
        <v>46129.448611111111</v>
      </c>
      <c r="AE117" s="73">
        <f t="shared" si="43"/>
        <v>20.927</v>
      </c>
      <c r="AF117" s="608">
        <f t="shared" si="44"/>
        <v>10</v>
      </c>
      <c r="AG117" s="609" t="str">
        <f t="shared" si="38"/>
        <v>-</v>
      </c>
      <c r="AH117" s="609">
        <f t="shared" si="39"/>
        <v>20.927</v>
      </c>
      <c r="AI117" s="609" t="str">
        <f t="shared" si="40"/>
        <v>-</v>
      </c>
      <c r="AJ117" s="609" t="str">
        <f t="shared" si="41"/>
        <v>-</v>
      </c>
      <c r="AK117" s="247"/>
      <c r="AM117" s="446">
        <v>46129.449305555558</v>
      </c>
      <c r="AN117" s="447">
        <v>1</v>
      </c>
      <c r="AO117" s="447">
        <v>6</v>
      </c>
      <c r="AP117" s="447" t="s">
        <v>446</v>
      </c>
      <c r="AQ117" s="447">
        <v>267.03914600000002</v>
      </c>
      <c r="AR117" s="447">
        <v>133478</v>
      </c>
      <c r="AS117" s="447">
        <v>111185</v>
      </c>
      <c r="AT117" s="447">
        <v>20.945</v>
      </c>
      <c r="AV117" s="448">
        <v>46129.449305555558</v>
      </c>
      <c r="AW117" s="449">
        <v>1</v>
      </c>
      <c r="AX117" s="450">
        <v>6</v>
      </c>
      <c r="AY117" s="450" t="s">
        <v>446</v>
      </c>
      <c r="AZ117" s="451">
        <v>268</v>
      </c>
      <c r="BB117" s="74" t="str">
        <f t="shared" si="32"/>
        <v>--</v>
      </c>
      <c r="BC117" s="11">
        <f t="shared" si="33"/>
        <v>267.03914600000002</v>
      </c>
      <c r="BF117" s="324"/>
      <c r="BH117" s="74" t="str">
        <f t="shared" si="35"/>
        <v>--</v>
      </c>
      <c r="BI117" s="313">
        <f t="shared" si="36"/>
        <v>268</v>
      </c>
      <c r="BL117" s="313"/>
      <c r="BQ117" s="305"/>
      <c r="BR117" s="11"/>
      <c r="BS117" s="11"/>
      <c r="BT117" s="11"/>
      <c r="BU117" s="313"/>
      <c r="CA117" s="314"/>
      <c r="CB117" s="311"/>
      <c r="CC117" s="312"/>
      <c r="CD117" s="11"/>
      <c r="CE117" s="11"/>
    </row>
    <row r="118" spans="2:83" x14ac:dyDescent="0.25">
      <c r="B118" s="129">
        <v>46129.473946759259</v>
      </c>
      <c r="C118" s="87">
        <v>853.04</v>
      </c>
      <c r="D118" s="290"/>
      <c r="E118" s="290"/>
      <c r="N118" s="472"/>
      <c r="O118" s="89">
        <v>46129</v>
      </c>
      <c r="P118" s="130">
        <v>0.46521990740740743</v>
      </c>
      <c r="Q118" s="87">
        <v>30</v>
      </c>
      <c r="R118" s="78" t="s">
        <v>14</v>
      </c>
      <c r="S118" s="87">
        <v>20.149999999999999</v>
      </c>
      <c r="T118" s="78" t="s">
        <v>45</v>
      </c>
      <c r="U118" s="608">
        <f t="shared" si="49"/>
        <v>11</v>
      </c>
      <c r="V118" s="609" t="str">
        <f t="shared" si="45"/>
        <v>-</v>
      </c>
      <c r="W118" s="609" t="str">
        <f t="shared" si="46"/>
        <v>-</v>
      </c>
      <c r="X118" s="609">
        <f t="shared" si="47"/>
        <v>20.149999999999999</v>
      </c>
      <c r="Y118" s="609" t="str">
        <f t="shared" si="48"/>
        <v>-</v>
      </c>
      <c r="AD118" s="615">
        <f t="shared" si="42"/>
        <v>46129.448611111111</v>
      </c>
      <c r="AE118" s="73">
        <f t="shared" si="43"/>
        <v>20.934000000000001</v>
      </c>
      <c r="AF118" s="608">
        <f t="shared" si="44"/>
        <v>10</v>
      </c>
      <c r="AG118" s="609" t="str">
        <f t="shared" si="38"/>
        <v>-</v>
      </c>
      <c r="AH118" s="609">
        <f t="shared" si="39"/>
        <v>20.934000000000001</v>
      </c>
      <c r="AI118" s="609" t="str">
        <f t="shared" si="40"/>
        <v>-</v>
      </c>
      <c r="AJ118" s="609" t="str">
        <f t="shared" si="41"/>
        <v>-</v>
      </c>
      <c r="AK118" s="247"/>
      <c r="AM118" s="446">
        <v>46129.45</v>
      </c>
      <c r="AN118" s="447">
        <v>1</v>
      </c>
      <c r="AO118" s="447">
        <v>6</v>
      </c>
      <c r="AP118" s="447" t="s">
        <v>446</v>
      </c>
      <c r="AQ118" s="447">
        <v>266.13354399999997</v>
      </c>
      <c r="AR118" s="447">
        <v>132722</v>
      </c>
      <c r="AS118" s="447">
        <v>111816</v>
      </c>
      <c r="AT118" s="447">
        <v>20.949000000000002</v>
      </c>
      <c r="AV118" s="448">
        <v>46129.45</v>
      </c>
      <c r="AW118" s="449">
        <v>1</v>
      </c>
      <c r="AX118" s="450">
        <v>6</v>
      </c>
      <c r="AY118" s="450" t="s">
        <v>446</v>
      </c>
      <c r="AZ118" s="451">
        <v>268</v>
      </c>
      <c r="BB118" s="74" t="str">
        <f t="shared" si="32"/>
        <v>--</v>
      </c>
      <c r="BC118" s="11">
        <f t="shared" si="33"/>
        <v>266.13354399999997</v>
      </c>
      <c r="BF118" s="324"/>
      <c r="BH118" s="74" t="str">
        <f t="shared" si="35"/>
        <v>--</v>
      </c>
      <c r="BI118" s="313">
        <f t="shared" si="36"/>
        <v>268</v>
      </c>
      <c r="BL118" s="313"/>
      <c r="BQ118" s="305"/>
      <c r="BR118" s="11"/>
      <c r="BS118" s="11"/>
      <c r="BT118" s="11"/>
      <c r="BU118" s="313"/>
      <c r="CA118" s="314"/>
      <c r="CB118" s="311"/>
      <c r="CC118" s="312"/>
      <c r="CD118" s="11"/>
      <c r="CE118" s="11"/>
    </row>
    <row r="119" spans="2:83" x14ac:dyDescent="0.25">
      <c r="B119" s="129">
        <v>46129.474988425929</v>
      </c>
      <c r="C119" s="87">
        <v>853.02</v>
      </c>
      <c r="D119" s="290"/>
      <c r="E119" s="290"/>
      <c r="N119" s="472"/>
      <c r="O119" s="89">
        <v>46129</v>
      </c>
      <c r="P119" s="130">
        <v>0.46591435185185187</v>
      </c>
      <c r="Q119" s="87">
        <v>29.8</v>
      </c>
      <c r="R119" s="78" t="s">
        <v>14</v>
      </c>
      <c r="S119" s="87">
        <v>20.05</v>
      </c>
      <c r="T119" s="78" t="s">
        <v>45</v>
      </c>
      <c r="U119" s="608">
        <f t="shared" si="49"/>
        <v>11</v>
      </c>
      <c r="V119" s="609" t="str">
        <f t="shared" si="45"/>
        <v>-</v>
      </c>
      <c r="W119" s="609" t="str">
        <f t="shared" si="46"/>
        <v>-</v>
      </c>
      <c r="X119" s="609">
        <f t="shared" si="47"/>
        <v>20.05</v>
      </c>
      <c r="Y119" s="609" t="str">
        <f t="shared" si="48"/>
        <v>-</v>
      </c>
      <c r="AD119" s="615">
        <f t="shared" si="42"/>
        <v>46129.449305555558</v>
      </c>
      <c r="AE119" s="73">
        <f t="shared" si="43"/>
        <v>20.940999999999999</v>
      </c>
      <c r="AF119" s="608">
        <f t="shared" si="44"/>
        <v>10</v>
      </c>
      <c r="AG119" s="609" t="str">
        <f t="shared" si="38"/>
        <v>-</v>
      </c>
      <c r="AH119" s="609">
        <f t="shared" si="39"/>
        <v>20.940999999999999</v>
      </c>
      <c r="AI119" s="609" t="str">
        <f t="shared" si="40"/>
        <v>-</v>
      </c>
      <c r="AJ119" s="609" t="str">
        <f t="shared" si="41"/>
        <v>-</v>
      </c>
      <c r="AK119" s="247"/>
      <c r="AM119" s="446">
        <v>46129.45</v>
      </c>
      <c r="AN119" s="447">
        <v>1</v>
      </c>
      <c r="AO119" s="447">
        <v>6</v>
      </c>
      <c r="AP119" s="447" t="s">
        <v>446</v>
      </c>
      <c r="AQ119" s="447">
        <v>266.00797899999998</v>
      </c>
      <c r="AR119" s="447">
        <v>133483</v>
      </c>
      <c r="AS119" s="447">
        <v>111190</v>
      </c>
      <c r="AT119" s="447">
        <v>20.95</v>
      </c>
      <c r="AV119" s="448">
        <v>46129.45</v>
      </c>
      <c r="AW119" s="449">
        <v>1</v>
      </c>
      <c r="AX119" s="450">
        <v>6</v>
      </c>
      <c r="AY119" s="450" t="s">
        <v>446</v>
      </c>
      <c r="AZ119" s="451">
        <v>267</v>
      </c>
      <c r="BB119" s="74" t="str">
        <f t="shared" si="32"/>
        <v>--</v>
      </c>
      <c r="BC119" s="11">
        <f t="shared" si="33"/>
        <v>266.00797899999998</v>
      </c>
      <c r="BF119" s="324"/>
      <c r="BH119" s="74" t="str">
        <f t="shared" si="35"/>
        <v>--</v>
      </c>
      <c r="BI119" s="313">
        <f t="shared" si="36"/>
        <v>267</v>
      </c>
      <c r="BL119" s="313"/>
      <c r="BQ119" s="305"/>
      <c r="BR119" s="11"/>
      <c r="BS119" s="11"/>
      <c r="BT119" s="11"/>
      <c r="BU119" s="313"/>
      <c r="CA119" s="314"/>
      <c r="CB119" s="311"/>
      <c r="CC119" s="312"/>
      <c r="CD119" s="11"/>
      <c r="CE119" s="11"/>
    </row>
    <row r="120" spans="2:83" x14ac:dyDescent="0.25">
      <c r="B120" s="129">
        <v>46129.476030092592</v>
      </c>
      <c r="C120" s="87">
        <v>853.01</v>
      </c>
      <c r="D120" s="290"/>
      <c r="E120" s="290"/>
      <c r="N120" s="472"/>
      <c r="O120" s="89">
        <v>46129</v>
      </c>
      <c r="P120" s="130">
        <v>0.46660879629629631</v>
      </c>
      <c r="Q120" s="87">
        <v>29.5</v>
      </c>
      <c r="R120" s="78" t="s">
        <v>14</v>
      </c>
      <c r="S120" s="87">
        <v>20.05</v>
      </c>
      <c r="T120" s="78" t="s">
        <v>45</v>
      </c>
      <c r="U120" s="608">
        <f t="shared" si="49"/>
        <v>11</v>
      </c>
      <c r="V120" s="609" t="str">
        <f t="shared" si="45"/>
        <v>-</v>
      </c>
      <c r="W120" s="609" t="str">
        <f t="shared" si="46"/>
        <v>-</v>
      </c>
      <c r="X120" s="609">
        <f t="shared" si="47"/>
        <v>20.05</v>
      </c>
      <c r="Y120" s="609" t="str">
        <f t="shared" si="48"/>
        <v>-</v>
      </c>
      <c r="AD120" s="615">
        <f t="shared" si="42"/>
        <v>46129.449305555558</v>
      </c>
      <c r="AE120" s="73">
        <f t="shared" si="43"/>
        <v>20.945</v>
      </c>
      <c r="AF120" s="608">
        <f t="shared" si="44"/>
        <v>10</v>
      </c>
      <c r="AG120" s="609" t="str">
        <f t="shared" si="38"/>
        <v>-</v>
      </c>
      <c r="AH120" s="609">
        <f t="shared" si="39"/>
        <v>20.945</v>
      </c>
      <c r="AI120" s="609" t="str">
        <f t="shared" si="40"/>
        <v>-</v>
      </c>
      <c r="AJ120" s="609" t="str">
        <f t="shared" si="41"/>
        <v>-</v>
      </c>
      <c r="AK120" s="247"/>
      <c r="AM120" s="446">
        <v>46129.450694444444</v>
      </c>
      <c r="AN120" s="447">
        <v>1</v>
      </c>
      <c r="AO120" s="447">
        <v>6</v>
      </c>
      <c r="AP120" s="447" t="s">
        <v>446</v>
      </c>
      <c r="AQ120" s="447">
        <v>265.69373300000001</v>
      </c>
      <c r="AR120" s="447">
        <v>132733</v>
      </c>
      <c r="AS120" s="447">
        <v>111824</v>
      </c>
      <c r="AT120" s="447">
        <v>20.952000000000002</v>
      </c>
      <c r="AV120" s="448">
        <v>46129.450694444444</v>
      </c>
      <c r="AW120" s="449">
        <v>1</v>
      </c>
      <c r="AX120" s="450">
        <v>6</v>
      </c>
      <c r="AY120" s="450" t="s">
        <v>446</v>
      </c>
      <c r="AZ120" s="451">
        <v>267</v>
      </c>
      <c r="BB120" s="74" t="str">
        <f t="shared" si="32"/>
        <v>--</v>
      </c>
      <c r="BC120" s="11">
        <f t="shared" si="33"/>
        <v>265.69373300000001</v>
      </c>
      <c r="BF120" s="324"/>
      <c r="BH120" s="74" t="str">
        <f t="shared" si="35"/>
        <v>--</v>
      </c>
      <c r="BI120" s="313">
        <f t="shared" si="36"/>
        <v>267</v>
      </c>
      <c r="BL120" s="313"/>
      <c r="BQ120" s="305"/>
      <c r="BR120" s="11"/>
      <c r="BS120" s="11"/>
      <c r="BT120" s="11"/>
      <c r="BU120" s="313"/>
      <c r="CA120" s="314"/>
      <c r="CB120" s="311"/>
      <c r="CC120" s="312"/>
      <c r="CD120" s="11"/>
      <c r="CE120" s="11"/>
    </row>
    <row r="121" spans="2:83" x14ac:dyDescent="0.25">
      <c r="B121" s="129">
        <v>46129.477071759262</v>
      </c>
      <c r="C121" s="87">
        <v>852.98</v>
      </c>
      <c r="D121" s="290"/>
      <c r="E121" s="290"/>
      <c r="N121" s="472"/>
      <c r="O121" s="89">
        <v>46129</v>
      </c>
      <c r="P121" s="130">
        <v>0.46730324074074076</v>
      </c>
      <c r="Q121" s="87">
        <v>29.5</v>
      </c>
      <c r="R121" s="78" t="s">
        <v>14</v>
      </c>
      <c r="S121" s="87">
        <v>20.05</v>
      </c>
      <c r="T121" s="78" t="s">
        <v>45</v>
      </c>
      <c r="U121" s="608">
        <f t="shared" si="49"/>
        <v>11</v>
      </c>
      <c r="V121" s="609" t="str">
        <f t="shared" si="45"/>
        <v>-</v>
      </c>
      <c r="W121" s="609" t="str">
        <f t="shared" si="46"/>
        <v>-</v>
      </c>
      <c r="X121" s="609">
        <f t="shared" si="47"/>
        <v>20.05</v>
      </c>
      <c r="Y121" s="609" t="str">
        <f t="shared" si="48"/>
        <v>-</v>
      </c>
      <c r="AD121" s="615">
        <f t="shared" si="42"/>
        <v>46129.45</v>
      </c>
      <c r="AE121" s="73">
        <f t="shared" si="43"/>
        <v>20.949000000000002</v>
      </c>
      <c r="AF121" s="608">
        <f t="shared" si="44"/>
        <v>10</v>
      </c>
      <c r="AG121" s="609" t="str">
        <f t="shared" si="38"/>
        <v>-</v>
      </c>
      <c r="AH121" s="609">
        <f t="shared" si="39"/>
        <v>20.949000000000002</v>
      </c>
      <c r="AI121" s="609" t="str">
        <f t="shared" si="40"/>
        <v>-</v>
      </c>
      <c r="AJ121" s="609" t="str">
        <f t="shared" si="41"/>
        <v>-</v>
      </c>
      <c r="AK121" s="247"/>
      <c r="AM121" s="446">
        <v>46129.450694444444</v>
      </c>
      <c r="AN121" s="447">
        <v>1</v>
      </c>
      <c r="AO121" s="447">
        <v>6</v>
      </c>
      <c r="AP121" s="447" t="s">
        <v>446</v>
      </c>
      <c r="AQ121" s="447">
        <v>265.89072299999998</v>
      </c>
      <c r="AR121" s="447">
        <v>133491</v>
      </c>
      <c r="AS121" s="447">
        <v>111196</v>
      </c>
      <c r="AT121" s="447">
        <v>20.952999999999999</v>
      </c>
      <c r="AV121" s="448">
        <v>46129.450694444444</v>
      </c>
      <c r="AW121" s="449">
        <v>1</v>
      </c>
      <c r="AX121" s="450">
        <v>6</v>
      </c>
      <c r="AY121" s="450" t="s">
        <v>446</v>
      </c>
      <c r="AZ121" s="451">
        <v>266</v>
      </c>
      <c r="BB121" s="74" t="str">
        <f t="shared" si="32"/>
        <v>--</v>
      </c>
      <c r="BC121" s="11">
        <f t="shared" si="33"/>
        <v>265.89072299999998</v>
      </c>
      <c r="BF121" s="324"/>
      <c r="BH121" s="74" t="str">
        <f t="shared" si="35"/>
        <v>--</v>
      </c>
      <c r="BI121" s="313">
        <f t="shared" si="36"/>
        <v>266</v>
      </c>
      <c r="BL121" s="313"/>
      <c r="BQ121" s="305"/>
      <c r="BR121" s="11"/>
      <c r="BS121" s="11"/>
      <c r="BT121" s="11"/>
      <c r="BU121" s="313"/>
      <c r="CA121" s="314"/>
      <c r="CB121" s="311"/>
      <c r="CC121" s="312"/>
      <c r="CD121" s="11"/>
      <c r="CE121" s="11"/>
    </row>
    <row r="122" spans="2:83" x14ac:dyDescent="0.25">
      <c r="B122" s="129">
        <v>46129.478113425925</v>
      </c>
      <c r="C122" s="87">
        <v>852.96</v>
      </c>
      <c r="D122" s="290"/>
      <c r="E122" s="290"/>
      <c r="N122" s="472"/>
      <c r="O122" s="89">
        <v>46129</v>
      </c>
      <c r="P122" s="130">
        <v>0.4679976851851852</v>
      </c>
      <c r="Q122" s="87">
        <v>29.6</v>
      </c>
      <c r="R122" s="78" t="s">
        <v>14</v>
      </c>
      <c r="S122" s="87">
        <v>20.100000000000001</v>
      </c>
      <c r="T122" s="78" t="s">
        <v>45</v>
      </c>
      <c r="U122" s="608">
        <f t="shared" si="49"/>
        <v>11</v>
      </c>
      <c r="V122" s="609" t="str">
        <f t="shared" si="45"/>
        <v>-</v>
      </c>
      <c r="W122" s="609" t="str">
        <f t="shared" si="46"/>
        <v>-</v>
      </c>
      <c r="X122" s="609">
        <f t="shared" si="47"/>
        <v>20.100000000000001</v>
      </c>
      <c r="Y122" s="609" t="str">
        <f t="shared" si="48"/>
        <v>-</v>
      </c>
      <c r="AD122" s="615">
        <f t="shared" si="42"/>
        <v>46129.45</v>
      </c>
      <c r="AE122" s="73">
        <f t="shared" si="43"/>
        <v>20.95</v>
      </c>
      <c r="AF122" s="608">
        <f t="shared" si="44"/>
        <v>10</v>
      </c>
      <c r="AG122" s="609" t="str">
        <f t="shared" si="38"/>
        <v>-</v>
      </c>
      <c r="AH122" s="609">
        <f t="shared" si="39"/>
        <v>20.95</v>
      </c>
      <c r="AI122" s="609" t="str">
        <f t="shared" si="40"/>
        <v>-</v>
      </c>
      <c r="AJ122" s="609" t="str">
        <f t="shared" si="41"/>
        <v>-</v>
      </c>
      <c r="AK122" s="247"/>
      <c r="AM122" s="446">
        <v>46129.451388888891</v>
      </c>
      <c r="AN122" s="447">
        <v>1</v>
      </c>
      <c r="AO122" s="447">
        <v>6</v>
      </c>
      <c r="AP122" s="447">
        <v>0</v>
      </c>
      <c r="AQ122" s="447">
        <v>265.60101400000002</v>
      </c>
      <c r="AR122" s="447">
        <v>133519</v>
      </c>
      <c r="AS122" s="447">
        <v>111219</v>
      </c>
      <c r="AT122" s="447">
        <v>20.954999999999998</v>
      </c>
      <c r="AV122" s="448">
        <v>46129.451388888891</v>
      </c>
      <c r="AW122" s="449">
        <v>1</v>
      </c>
      <c r="AX122" s="450">
        <v>6</v>
      </c>
      <c r="AY122" s="450">
        <v>0</v>
      </c>
      <c r="AZ122" s="451">
        <v>266</v>
      </c>
      <c r="BB122" s="74">
        <f t="shared" si="32"/>
        <v>60</v>
      </c>
      <c r="BC122" s="11">
        <f t="shared" si="33"/>
        <v>265.60101400000002</v>
      </c>
      <c r="BF122" s="324"/>
      <c r="BH122" s="74">
        <f t="shared" si="35"/>
        <v>60</v>
      </c>
      <c r="BI122" s="313">
        <f t="shared" si="36"/>
        <v>266</v>
      </c>
      <c r="BL122" s="313"/>
      <c r="BQ122" s="305"/>
      <c r="BR122" s="11"/>
      <c r="BS122" s="11"/>
      <c r="BT122" s="11"/>
      <c r="BU122" s="313"/>
      <c r="CA122" s="314"/>
      <c r="CB122" s="311"/>
      <c r="CC122" s="312"/>
      <c r="CD122" s="11"/>
      <c r="CE122" s="11"/>
    </row>
    <row r="123" spans="2:83" x14ac:dyDescent="0.25">
      <c r="B123" s="129">
        <v>46129.479155092595</v>
      </c>
      <c r="C123" s="87">
        <v>852.94</v>
      </c>
      <c r="D123" s="290"/>
      <c r="E123" s="290"/>
      <c r="N123" s="472"/>
      <c r="O123" s="89">
        <v>46129</v>
      </c>
      <c r="P123" s="130">
        <v>0.46869212962962964</v>
      </c>
      <c r="Q123" s="87">
        <v>29.7</v>
      </c>
      <c r="R123" s="78" t="s">
        <v>14</v>
      </c>
      <c r="S123" s="87">
        <v>20.2</v>
      </c>
      <c r="T123" s="78" t="s">
        <v>45</v>
      </c>
      <c r="U123" s="608">
        <f t="shared" si="49"/>
        <v>11</v>
      </c>
      <c r="V123" s="609" t="str">
        <f t="shared" si="45"/>
        <v>-</v>
      </c>
      <c r="W123" s="609" t="str">
        <f t="shared" si="46"/>
        <v>-</v>
      </c>
      <c r="X123" s="609">
        <f t="shared" si="47"/>
        <v>20.2</v>
      </c>
      <c r="Y123" s="609" t="str">
        <f t="shared" si="48"/>
        <v>-</v>
      </c>
      <c r="AD123" s="615">
        <f t="shared" si="42"/>
        <v>46129.450694444444</v>
      </c>
      <c r="AE123" s="73">
        <f t="shared" si="43"/>
        <v>20.952000000000002</v>
      </c>
      <c r="AF123" s="608">
        <f t="shared" si="44"/>
        <v>10</v>
      </c>
      <c r="AG123" s="609" t="str">
        <f t="shared" si="38"/>
        <v>-</v>
      </c>
      <c r="AH123" s="609">
        <f t="shared" si="39"/>
        <v>20.952000000000002</v>
      </c>
      <c r="AI123" s="609" t="str">
        <f t="shared" si="40"/>
        <v>-</v>
      </c>
      <c r="AJ123" s="609" t="str">
        <f t="shared" si="41"/>
        <v>-</v>
      </c>
      <c r="AK123" s="247"/>
      <c r="AM123" s="446">
        <v>46129.45208333333</v>
      </c>
      <c r="AN123" s="447">
        <v>1</v>
      </c>
      <c r="AO123" s="447">
        <v>6</v>
      </c>
      <c r="AP123" s="447">
        <v>1</v>
      </c>
      <c r="AQ123" s="447">
        <v>265.06703499999998</v>
      </c>
      <c r="AR123" s="447">
        <v>132771</v>
      </c>
      <c r="AS123" s="447">
        <v>111852</v>
      </c>
      <c r="AT123" s="447">
        <v>20.952999999999999</v>
      </c>
      <c r="AV123" s="448">
        <v>46129.45208333333</v>
      </c>
      <c r="AW123" s="449">
        <v>1</v>
      </c>
      <c r="AX123" s="450">
        <v>6</v>
      </c>
      <c r="AY123" s="450">
        <v>1</v>
      </c>
      <c r="AZ123" s="451">
        <v>266</v>
      </c>
      <c r="BB123" s="74">
        <f t="shared" si="32"/>
        <v>61</v>
      </c>
      <c r="BC123" s="11">
        <f t="shared" si="33"/>
        <v>265.06703499999998</v>
      </c>
      <c r="BF123" s="324"/>
      <c r="BH123" s="74">
        <f t="shared" si="35"/>
        <v>61</v>
      </c>
      <c r="BI123" s="313">
        <f t="shared" si="36"/>
        <v>266</v>
      </c>
      <c r="BL123" s="313"/>
      <c r="BQ123" s="305"/>
      <c r="BR123" s="11"/>
      <c r="BS123" s="11"/>
      <c r="BT123" s="11"/>
      <c r="BU123" s="313"/>
      <c r="CA123" s="314"/>
      <c r="CB123" s="311"/>
      <c r="CC123" s="312"/>
      <c r="CD123" s="11"/>
      <c r="CE123" s="11"/>
    </row>
    <row r="124" spans="2:83" x14ac:dyDescent="0.25">
      <c r="B124" s="129">
        <v>46129.480196759258</v>
      </c>
      <c r="C124" s="87">
        <v>852.92</v>
      </c>
      <c r="D124" s="290"/>
      <c r="E124" s="290"/>
      <c r="N124" s="472"/>
      <c r="O124" s="89">
        <v>46129</v>
      </c>
      <c r="P124" s="130">
        <v>0.46938657407407408</v>
      </c>
      <c r="Q124" s="87">
        <v>30</v>
      </c>
      <c r="R124" s="78" t="s">
        <v>14</v>
      </c>
      <c r="S124" s="87">
        <v>20.350000000000001</v>
      </c>
      <c r="T124" s="78" t="s">
        <v>45</v>
      </c>
      <c r="U124" s="608">
        <f t="shared" si="49"/>
        <v>11</v>
      </c>
      <c r="V124" s="609" t="str">
        <f t="shared" si="45"/>
        <v>-</v>
      </c>
      <c r="W124" s="609" t="str">
        <f t="shared" si="46"/>
        <v>-</v>
      </c>
      <c r="X124" s="609">
        <f t="shared" si="47"/>
        <v>20.350000000000001</v>
      </c>
      <c r="Y124" s="609" t="str">
        <f t="shared" si="48"/>
        <v>-</v>
      </c>
      <c r="AD124" s="615">
        <f t="shared" si="42"/>
        <v>46129.450694444444</v>
      </c>
      <c r="AE124" s="73">
        <f t="shared" si="43"/>
        <v>20.952999999999999</v>
      </c>
      <c r="AF124" s="608">
        <f t="shared" si="44"/>
        <v>10</v>
      </c>
      <c r="AG124" s="609" t="str">
        <f t="shared" si="38"/>
        <v>-</v>
      </c>
      <c r="AH124" s="609">
        <f t="shared" si="39"/>
        <v>20.952999999999999</v>
      </c>
      <c r="AI124" s="609" t="str">
        <f t="shared" si="40"/>
        <v>-</v>
      </c>
      <c r="AJ124" s="609" t="str">
        <f t="shared" si="41"/>
        <v>-</v>
      </c>
      <c r="AK124" s="247"/>
      <c r="AM124" s="446">
        <v>46129.452777777777</v>
      </c>
      <c r="AN124" s="447">
        <v>1</v>
      </c>
      <c r="AO124" s="447">
        <v>6</v>
      </c>
      <c r="AP124" s="447">
        <v>2</v>
      </c>
      <c r="AQ124" s="447">
        <v>264.97386899999998</v>
      </c>
      <c r="AR124" s="447">
        <v>133547</v>
      </c>
      <c r="AS124" s="447">
        <v>111243</v>
      </c>
      <c r="AT124" s="447">
        <v>20.951000000000001</v>
      </c>
      <c r="AV124" s="448">
        <v>46129.452777777777</v>
      </c>
      <c r="AW124" s="449">
        <v>1</v>
      </c>
      <c r="AX124" s="450">
        <v>6</v>
      </c>
      <c r="AY124" s="450">
        <v>2</v>
      </c>
      <c r="AZ124" s="451">
        <v>266</v>
      </c>
      <c r="BB124" s="74">
        <f t="shared" si="32"/>
        <v>62</v>
      </c>
      <c r="BC124" s="11">
        <f t="shared" si="33"/>
        <v>264.97386899999998</v>
      </c>
      <c r="BF124" s="324"/>
      <c r="BH124" s="74">
        <f t="shared" si="35"/>
        <v>62</v>
      </c>
      <c r="BI124" s="313">
        <f t="shared" si="36"/>
        <v>266</v>
      </c>
      <c r="BL124" s="313"/>
      <c r="BQ124" s="305"/>
      <c r="BR124" s="11"/>
      <c r="BS124" s="11"/>
      <c r="BT124" s="11"/>
      <c r="BU124" s="313"/>
      <c r="CA124" s="314"/>
      <c r="CB124" s="311"/>
      <c r="CC124" s="312"/>
      <c r="CD124" s="11"/>
      <c r="CE124" s="11"/>
    </row>
    <row r="125" spans="2:83" x14ac:dyDescent="0.25">
      <c r="B125" s="129">
        <v>46129.481238425928</v>
      </c>
      <c r="C125" s="87">
        <v>852.89</v>
      </c>
      <c r="D125" s="290"/>
      <c r="E125" s="290"/>
      <c r="N125" s="472"/>
      <c r="O125" s="89">
        <v>46129</v>
      </c>
      <c r="P125" s="130">
        <v>0.47008101851851852</v>
      </c>
      <c r="Q125" s="87">
        <v>30.3</v>
      </c>
      <c r="R125" s="78" t="s">
        <v>14</v>
      </c>
      <c r="S125" s="87">
        <v>20.45</v>
      </c>
      <c r="T125" s="78" t="s">
        <v>45</v>
      </c>
      <c r="U125" s="608">
        <f t="shared" si="49"/>
        <v>11</v>
      </c>
      <c r="V125" s="609" t="str">
        <f t="shared" si="45"/>
        <v>-</v>
      </c>
      <c r="W125" s="609" t="str">
        <f t="shared" si="46"/>
        <v>-</v>
      </c>
      <c r="X125" s="609">
        <f t="shared" si="47"/>
        <v>20.45</v>
      </c>
      <c r="Y125" s="609" t="str">
        <f t="shared" si="48"/>
        <v>-</v>
      </c>
      <c r="AD125" s="615">
        <f t="shared" si="42"/>
        <v>46129.451388888891</v>
      </c>
      <c r="AE125" s="73">
        <f t="shared" si="43"/>
        <v>20.954999999999998</v>
      </c>
      <c r="AF125" s="608">
        <f t="shared" si="44"/>
        <v>10</v>
      </c>
      <c r="AG125" s="609" t="str">
        <f t="shared" si="38"/>
        <v>-</v>
      </c>
      <c r="AH125" s="609">
        <f t="shared" si="39"/>
        <v>20.954999999999998</v>
      </c>
      <c r="AI125" s="609" t="str">
        <f t="shared" si="40"/>
        <v>-</v>
      </c>
      <c r="AJ125" s="609" t="str">
        <f t="shared" si="41"/>
        <v>-</v>
      </c>
      <c r="AK125" s="247"/>
      <c r="AM125" s="446">
        <v>46129.452777777777</v>
      </c>
      <c r="AN125" s="447">
        <v>1</v>
      </c>
      <c r="AO125" s="447">
        <v>6</v>
      </c>
      <c r="AP125" s="447">
        <v>3</v>
      </c>
      <c r="AQ125" s="447">
        <v>264.73987299999999</v>
      </c>
      <c r="AR125" s="447">
        <v>132810</v>
      </c>
      <c r="AS125" s="447">
        <v>111884</v>
      </c>
      <c r="AT125" s="447">
        <v>20.948</v>
      </c>
      <c r="AV125" s="448">
        <v>46129.452777777777</v>
      </c>
      <c r="AW125" s="449">
        <v>1</v>
      </c>
      <c r="AX125" s="450">
        <v>6</v>
      </c>
      <c r="AY125" s="450">
        <v>3</v>
      </c>
      <c r="AZ125" s="451">
        <v>265</v>
      </c>
      <c r="BB125" s="74">
        <f t="shared" si="32"/>
        <v>63</v>
      </c>
      <c r="BC125" s="11">
        <f t="shared" si="33"/>
        <v>264.73987299999999</v>
      </c>
      <c r="BF125" s="324"/>
      <c r="BH125" s="74">
        <f t="shared" si="35"/>
        <v>63</v>
      </c>
      <c r="BI125" s="313">
        <f t="shared" si="36"/>
        <v>265</v>
      </c>
      <c r="BL125" s="313"/>
      <c r="BQ125" s="305"/>
      <c r="BR125" s="11"/>
      <c r="BS125" s="11"/>
      <c r="BT125" s="11"/>
      <c r="BU125" s="313"/>
      <c r="CA125" s="314"/>
      <c r="CB125" s="311"/>
      <c r="CC125" s="312"/>
      <c r="CD125" s="11"/>
      <c r="CE125" s="11"/>
    </row>
    <row r="126" spans="2:83" x14ac:dyDescent="0.25">
      <c r="B126" s="129">
        <v>46129.48228009259</v>
      </c>
      <c r="C126" s="87">
        <v>852.87</v>
      </c>
      <c r="D126" s="290"/>
      <c r="E126" s="290"/>
      <c r="N126" s="472"/>
      <c r="O126" s="89">
        <v>46129</v>
      </c>
      <c r="P126" s="130">
        <v>0.47077546296296297</v>
      </c>
      <c r="Q126" s="87">
        <v>30.9</v>
      </c>
      <c r="R126" s="78" t="s">
        <v>14</v>
      </c>
      <c r="S126" s="87">
        <v>20.5</v>
      </c>
      <c r="T126" s="78" t="s">
        <v>45</v>
      </c>
      <c r="U126" s="608">
        <f t="shared" si="49"/>
        <v>11</v>
      </c>
      <c r="V126" s="609" t="str">
        <f t="shared" si="45"/>
        <v>-</v>
      </c>
      <c r="W126" s="609" t="str">
        <f t="shared" si="46"/>
        <v>-</v>
      </c>
      <c r="X126" s="609">
        <f t="shared" si="47"/>
        <v>20.5</v>
      </c>
      <c r="Y126" s="609" t="str">
        <f t="shared" si="48"/>
        <v>-</v>
      </c>
      <c r="AD126" s="615">
        <f t="shared" si="42"/>
        <v>46129.45208333333</v>
      </c>
      <c r="AE126" s="73">
        <f t="shared" si="43"/>
        <v>20.952999999999999</v>
      </c>
      <c r="AF126" s="608">
        <f t="shared" si="44"/>
        <v>10</v>
      </c>
      <c r="AG126" s="609" t="str">
        <f t="shared" si="38"/>
        <v>-</v>
      </c>
      <c r="AH126" s="609">
        <f t="shared" si="39"/>
        <v>20.952999999999999</v>
      </c>
      <c r="AI126" s="609" t="str">
        <f t="shared" si="40"/>
        <v>-</v>
      </c>
      <c r="AJ126" s="609" t="str">
        <f t="shared" si="41"/>
        <v>-</v>
      </c>
      <c r="AK126" s="247"/>
      <c r="AM126" s="446">
        <v>46129.453472222223</v>
      </c>
      <c r="AN126" s="447">
        <v>1</v>
      </c>
      <c r="AO126" s="447">
        <v>6</v>
      </c>
      <c r="AP126" s="447">
        <v>4</v>
      </c>
      <c r="AQ126" s="447">
        <v>264.89924600000001</v>
      </c>
      <c r="AR126" s="447">
        <v>133562</v>
      </c>
      <c r="AS126" s="447">
        <v>111255</v>
      </c>
      <c r="AT126" s="447">
        <v>20.943999999999999</v>
      </c>
      <c r="AV126" s="448">
        <v>46129.453472222223</v>
      </c>
      <c r="AW126" s="449">
        <v>1</v>
      </c>
      <c r="AX126" s="450">
        <v>6</v>
      </c>
      <c r="AY126" s="450">
        <v>4</v>
      </c>
      <c r="AZ126" s="451">
        <v>266</v>
      </c>
      <c r="BB126" s="74">
        <f t="shared" si="32"/>
        <v>64</v>
      </c>
      <c r="BC126" s="11">
        <f t="shared" si="33"/>
        <v>264.89924600000001</v>
      </c>
      <c r="BF126" s="324"/>
      <c r="BH126" s="74">
        <f t="shared" si="35"/>
        <v>64</v>
      </c>
      <c r="BI126" s="313">
        <f t="shared" si="36"/>
        <v>266</v>
      </c>
      <c r="BL126" s="313"/>
      <c r="BQ126" s="305"/>
      <c r="BR126" s="11"/>
      <c r="BS126" s="11"/>
      <c r="BT126" s="11"/>
      <c r="BU126" s="313"/>
      <c r="CA126" s="314"/>
      <c r="CB126" s="311"/>
      <c r="CC126" s="312"/>
      <c r="CD126" s="11"/>
      <c r="CE126" s="11"/>
    </row>
    <row r="127" spans="2:83" x14ac:dyDescent="0.25">
      <c r="B127" s="129">
        <v>46129.48332175926</v>
      </c>
      <c r="C127" s="87">
        <v>852.84</v>
      </c>
      <c r="D127" s="290"/>
      <c r="E127" s="290"/>
      <c r="N127" s="472"/>
      <c r="O127" s="89">
        <v>46129</v>
      </c>
      <c r="P127" s="130">
        <v>0.47146990740740741</v>
      </c>
      <c r="Q127" s="87">
        <v>31.4</v>
      </c>
      <c r="R127" s="78" t="s">
        <v>14</v>
      </c>
      <c r="S127" s="87">
        <v>20.45</v>
      </c>
      <c r="T127" s="78" t="s">
        <v>45</v>
      </c>
      <c r="U127" s="608">
        <f t="shared" si="49"/>
        <v>11</v>
      </c>
      <c r="V127" s="609" t="str">
        <f t="shared" si="45"/>
        <v>-</v>
      </c>
      <c r="W127" s="609" t="str">
        <f t="shared" si="46"/>
        <v>-</v>
      </c>
      <c r="X127" s="609">
        <f t="shared" si="47"/>
        <v>20.45</v>
      </c>
      <c r="Y127" s="609" t="str">
        <f t="shared" si="48"/>
        <v>-</v>
      </c>
      <c r="AD127" s="615">
        <f t="shared" si="42"/>
        <v>46129.452777777777</v>
      </c>
      <c r="AE127" s="73">
        <f t="shared" si="43"/>
        <v>20.951000000000001</v>
      </c>
      <c r="AF127" s="608">
        <f t="shared" si="44"/>
        <v>10</v>
      </c>
      <c r="AG127" s="609" t="str">
        <f t="shared" si="38"/>
        <v>-</v>
      </c>
      <c r="AH127" s="609">
        <f t="shared" si="39"/>
        <v>20.951000000000001</v>
      </c>
      <c r="AI127" s="609" t="str">
        <f t="shared" si="40"/>
        <v>-</v>
      </c>
      <c r="AJ127" s="609" t="str">
        <f t="shared" si="41"/>
        <v>-</v>
      </c>
      <c r="AK127" s="247"/>
      <c r="AM127" s="446">
        <v>46129.453472222223</v>
      </c>
      <c r="AN127" s="447">
        <v>1</v>
      </c>
      <c r="AO127" s="447">
        <v>6</v>
      </c>
      <c r="AP127" s="447">
        <v>5</v>
      </c>
      <c r="AQ127" s="447">
        <v>264.51663300000001</v>
      </c>
      <c r="AR127" s="447">
        <v>132813</v>
      </c>
      <c r="AS127" s="447">
        <v>111885</v>
      </c>
      <c r="AT127" s="447">
        <v>20.94</v>
      </c>
      <c r="AV127" s="448">
        <v>46129.453472222223</v>
      </c>
      <c r="AW127" s="449">
        <v>1</v>
      </c>
      <c r="AX127" s="450">
        <v>6</v>
      </c>
      <c r="AY127" s="450">
        <v>5</v>
      </c>
      <c r="AZ127" s="451">
        <v>266</v>
      </c>
      <c r="BB127" s="74">
        <f t="shared" si="32"/>
        <v>65</v>
      </c>
      <c r="BC127" s="11">
        <f t="shared" si="33"/>
        <v>264.51663300000001</v>
      </c>
      <c r="BF127" s="324"/>
      <c r="BH127" s="74">
        <f t="shared" si="35"/>
        <v>65</v>
      </c>
      <c r="BI127" s="313">
        <f t="shared" si="36"/>
        <v>266</v>
      </c>
      <c r="BL127" s="313"/>
      <c r="BQ127" s="305"/>
      <c r="BR127" s="11"/>
      <c r="BS127" s="11"/>
      <c r="BT127" s="11"/>
      <c r="BU127" s="313"/>
      <c r="CA127" s="314"/>
      <c r="CB127" s="311"/>
      <c r="CC127" s="312"/>
      <c r="CD127" s="11"/>
      <c r="CE127" s="11"/>
    </row>
    <row r="128" spans="2:83" x14ac:dyDescent="0.25">
      <c r="B128" s="129">
        <v>46129.484363425923</v>
      </c>
      <c r="C128" s="87">
        <v>852.83</v>
      </c>
      <c r="D128" s="290"/>
      <c r="E128" s="290"/>
      <c r="N128" s="472"/>
      <c r="O128" s="89">
        <v>46129</v>
      </c>
      <c r="P128" s="130">
        <v>0.47216435185185185</v>
      </c>
      <c r="Q128" s="87">
        <v>31.2</v>
      </c>
      <c r="R128" s="78" t="s">
        <v>14</v>
      </c>
      <c r="S128" s="87">
        <v>20.45</v>
      </c>
      <c r="T128" s="78" t="s">
        <v>45</v>
      </c>
      <c r="U128" s="608">
        <f t="shared" si="49"/>
        <v>11</v>
      </c>
      <c r="V128" s="609" t="str">
        <f t="shared" si="45"/>
        <v>-</v>
      </c>
      <c r="W128" s="609" t="str">
        <f t="shared" si="46"/>
        <v>-</v>
      </c>
      <c r="X128" s="609">
        <f t="shared" si="47"/>
        <v>20.45</v>
      </c>
      <c r="Y128" s="609" t="str">
        <f t="shared" si="48"/>
        <v>-</v>
      </c>
      <c r="AD128" s="615">
        <f t="shared" si="42"/>
        <v>46129.452777777777</v>
      </c>
      <c r="AE128" s="73">
        <f t="shared" si="43"/>
        <v>20.948</v>
      </c>
      <c r="AF128" s="608">
        <f t="shared" si="44"/>
        <v>10</v>
      </c>
      <c r="AG128" s="609" t="str">
        <f t="shared" si="38"/>
        <v>-</v>
      </c>
      <c r="AH128" s="609">
        <f t="shared" si="39"/>
        <v>20.948</v>
      </c>
      <c r="AI128" s="609" t="str">
        <f t="shared" si="40"/>
        <v>-</v>
      </c>
      <c r="AJ128" s="609" t="str">
        <f t="shared" si="41"/>
        <v>-</v>
      </c>
      <c r="AK128" s="247"/>
      <c r="AM128" s="446">
        <v>46129.45416666667</v>
      </c>
      <c r="AN128" s="447">
        <v>1</v>
      </c>
      <c r="AO128" s="447">
        <v>6</v>
      </c>
      <c r="AP128" s="447">
        <v>6</v>
      </c>
      <c r="AQ128" s="447">
        <v>264.79065500000002</v>
      </c>
      <c r="AR128" s="447">
        <v>133574</v>
      </c>
      <c r="AS128" s="447">
        <v>111264</v>
      </c>
      <c r="AT128" s="447">
        <v>20.934999999999999</v>
      </c>
      <c r="AV128" s="448">
        <v>46129.45416666667</v>
      </c>
      <c r="AW128" s="449">
        <v>1</v>
      </c>
      <c r="AX128" s="450">
        <v>6</v>
      </c>
      <c r="AY128" s="450">
        <v>6</v>
      </c>
      <c r="AZ128" s="451">
        <v>266</v>
      </c>
      <c r="BB128" s="74">
        <f t="shared" si="32"/>
        <v>66</v>
      </c>
      <c r="BC128" s="11">
        <f t="shared" si="33"/>
        <v>264.79065500000002</v>
      </c>
      <c r="BF128" s="324"/>
      <c r="BH128" s="74">
        <f t="shared" si="35"/>
        <v>66</v>
      </c>
      <c r="BI128" s="313">
        <f t="shared" si="36"/>
        <v>266</v>
      </c>
      <c r="BL128" s="313"/>
      <c r="BQ128" s="305"/>
      <c r="BR128" s="11"/>
      <c r="BS128" s="11"/>
      <c r="BT128" s="11"/>
      <c r="BU128" s="313"/>
      <c r="CA128" s="314"/>
      <c r="CB128" s="311"/>
      <c r="CC128" s="312"/>
      <c r="CD128" s="11"/>
      <c r="CE128" s="11"/>
    </row>
    <row r="129" spans="2:83" x14ac:dyDescent="0.25">
      <c r="B129" s="129">
        <v>46129.485405092593</v>
      </c>
      <c r="C129" s="87">
        <v>852.85</v>
      </c>
      <c r="D129" s="290"/>
      <c r="E129" s="290"/>
      <c r="N129" s="472"/>
      <c r="O129" s="89">
        <v>46129</v>
      </c>
      <c r="P129" s="130">
        <v>0.47285879629629629</v>
      </c>
      <c r="Q129" s="87">
        <v>30.8</v>
      </c>
      <c r="R129" s="78" t="s">
        <v>14</v>
      </c>
      <c r="S129" s="87">
        <v>20.399999999999999</v>
      </c>
      <c r="T129" s="78" t="s">
        <v>45</v>
      </c>
      <c r="U129" s="608">
        <f t="shared" si="49"/>
        <v>11</v>
      </c>
      <c r="V129" s="609" t="str">
        <f t="shared" si="45"/>
        <v>-</v>
      </c>
      <c r="W129" s="609" t="str">
        <f t="shared" si="46"/>
        <v>-</v>
      </c>
      <c r="X129" s="609">
        <f t="shared" si="47"/>
        <v>20.399999999999999</v>
      </c>
      <c r="Y129" s="609" t="str">
        <f t="shared" si="48"/>
        <v>-</v>
      </c>
      <c r="AD129" s="615">
        <f t="shared" si="42"/>
        <v>46129.453472222223</v>
      </c>
      <c r="AE129" s="73">
        <f t="shared" si="43"/>
        <v>20.943999999999999</v>
      </c>
      <c r="AF129" s="608">
        <f t="shared" si="44"/>
        <v>10</v>
      </c>
      <c r="AG129" s="609" t="str">
        <f t="shared" si="38"/>
        <v>-</v>
      </c>
      <c r="AH129" s="609">
        <f t="shared" si="39"/>
        <v>20.943999999999999</v>
      </c>
      <c r="AI129" s="609" t="str">
        <f t="shared" si="40"/>
        <v>-</v>
      </c>
      <c r="AJ129" s="609" t="str">
        <f t="shared" si="41"/>
        <v>-</v>
      </c>
      <c r="AK129" s="247"/>
      <c r="AM129" s="446">
        <v>46129.45416666667</v>
      </c>
      <c r="AN129" s="447">
        <v>1</v>
      </c>
      <c r="AO129" s="447">
        <v>6</v>
      </c>
      <c r="AP129" s="447">
        <v>7</v>
      </c>
      <c r="AQ129" s="447">
        <v>264.34007100000002</v>
      </c>
      <c r="AR129" s="447">
        <v>132833</v>
      </c>
      <c r="AS129" s="447">
        <v>111900</v>
      </c>
      <c r="AT129" s="447">
        <v>20.93</v>
      </c>
      <c r="AV129" s="448">
        <v>46129.45416666667</v>
      </c>
      <c r="AW129" s="449">
        <v>1</v>
      </c>
      <c r="AX129" s="450">
        <v>6</v>
      </c>
      <c r="AY129" s="450">
        <v>7</v>
      </c>
      <c r="AZ129" s="451">
        <v>266</v>
      </c>
      <c r="BB129" s="74">
        <f t="shared" si="32"/>
        <v>67</v>
      </c>
      <c r="BC129" s="11">
        <f t="shared" si="33"/>
        <v>264.34007100000002</v>
      </c>
      <c r="BF129" s="324"/>
      <c r="BH129" s="74">
        <f t="shared" si="35"/>
        <v>67</v>
      </c>
      <c r="BI129" s="313">
        <f t="shared" si="36"/>
        <v>266</v>
      </c>
      <c r="BL129" s="313"/>
      <c r="BQ129" s="305"/>
      <c r="BR129" s="11"/>
      <c r="BS129" s="11"/>
      <c r="BT129" s="11"/>
      <c r="BU129" s="313"/>
      <c r="CA129" s="314"/>
      <c r="CB129" s="311"/>
      <c r="CC129" s="312"/>
      <c r="CD129" s="11"/>
      <c r="CE129" s="11"/>
    </row>
    <row r="130" spans="2:83" x14ac:dyDescent="0.25">
      <c r="B130" s="129">
        <v>46129.486446759256</v>
      </c>
      <c r="C130" s="87">
        <v>852.82</v>
      </c>
      <c r="D130" s="290"/>
      <c r="E130" s="290"/>
      <c r="N130" s="472"/>
      <c r="O130" s="89">
        <v>46129</v>
      </c>
      <c r="P130" s="130">
        <v>0.47355324074074073</v>
      </c>
      <c r="Q130" s="87">
        <v>30.4</v>
      </c>
      <c r="R130" s="78" t="s">
        <v>14</v>
      </c>
      <c r="S130" s="87">
        <v>20.350000000000001</v>
      </c>
      <c r="T130" s="78" t="s">
        <v>45</v>
      </c>
      <c r="U130" s="608">
        <f t="shared" si="49"/>
        <v>11</v>
      </c>
      <c r="V130" s="609" t="str">
        <f t="shared" si="45"/>
        <v>-</v>
      </c>
      <c r="W130" s="609" t="str">
        <f t="shared" si="46"/>
        <v>-</v>
      </c>
      <c r="X130" s="609">
        <f t="shared" si="47"/>
        <v>20.350000000000001</v>
      </c>
      <c r="Y130" s="609" t="str">
        <f t="shared" si="48"/>
        <v>-</v>
      </c>
      <c r="AD130" s="615">
        <f t="shared" si="42"/>
        <v>46129.453472222223</v>
      </c>
      <c r="AE130" s="73">
        <f t="shared" si="43"/>
        <v>20.94</v>
      </c>
      <c r="AF130" s="608">
        <f t="shared" si="44"/>
        <v>10</v>
      </c>
      <c r="AG130" s="609" t="str">
        <f t="shared" si="38"/>
        <v>-</v>
      </c>
      <c r="AH130" s="609">
        <f t="shared" si="39"/>
        <v>20.94</v>
      </c>
      <c r="AI130" s="609" t="str">
        <f t="shared" si="40"/>
        <v>-</v>
      </c>
      <c r="AJ130" s="609" t="str">
        <f t="shared" si="41"/>
        <v>-</v>
      </c>
      <c r="AK130" s="247"/>
      <c r="AM130" s="446">
        <v>46129.454861111109</v>
      </c>
      <c r="AN130" s="447">
        <v>1</v>
      </c>
      <c r="AO130" s="447">
        <v>6</v>
      </c>
      <c r="AP130" s="447">
        <v>8</v>
      </c>
      <c r="AQ130" s="447">
        <v>264.35696999999999</v>
      </c>
      <c r="AR130" s="447">
        <v>133611</v>
      </c>
      <c r="AS130" s="447">
        <v>111295</v>
      </c>
      <c r="AT130" s="447">
        <v>20.923999999999999</v>
      </c>
      <c r="AV130" s="448">
        <v>46129.454861111109</v>
      </c>
      <c r="AW130" s="449">
        <v>1</v>
      </c>
      <c r="AX130" s="450">
        <v>6</v>
      </c>
      <c r="AY130" s="450">
        <v>8</v>
      </c>
      <c r="AZ130" s="451">
        <v>266</v>
      </c>
      <c r="BB130" s="74">
        <f t="shared" si="32"/>
        <v>68</v>
      </c>
      <c r="BC130" s="11">
        <f t="shared" si="33"/>
        <v>264.35696999999999</v>
      </c>
      <c r="BF130" s="324"/>
      <c r="BH130" s="74">
        <f t="shared" si="35"/>
        <v>68</v>
      </c>
      <c r="BI130" s="313">
        <f t="shared" si="36"/>
        <v>266</v>
      </c>
      <c r="BL130" s="313"/>
      <c r="BQ130" s="305"/>
      <c r="BR130" s="11"/>
      <c r="BS130" s="11"/>
      <c r="BT130" s="11"/>
      <c r="BU130" s="313"/>
      <c r="CA130" s="314"/>
      <c r="CB130" s="311"/>
      <c r="CC130" s="312"/>
      <c r="CD130" s="11"/>
      <c r="CE130" s="11"/>
    </row>
    <row r="131" spans="2:83" x14ac:dyDescent="0.25">
      <c r="B131" s="129">
        <v>46129.487488425926</v>
      </c>
      <c r="C131" s="87">
        <v>852.81</v>
      </c>
      <c r="D131" s="290"/>
      <c r="E131" s="290"/>
      <c r="N131" s="472"/>
      <c r="O131" s="89">
        <v>46129</v>
      </c>
      <c r="P131" s="130">
        <v>0.47424768518518517</v>
      </c>
      <c r="Q131" s="87">
        <v>30.1</v>
      </c>
      <c r="R131" s="78" t="s">
        <v>14</v>
      </c>
      <c r="S131" s="87">
        <v>20.3</v>
      </c>
      <c r="T131" s="78" t="s">
        <v>45</v>
      </c>
      <c r="U131" s="608">
        <f t="shared" si="49"/>
        <v>11</v>
      </c>
      <c r="V131" s="609" t="str">
        <f t="shared" si="45"/>
        <v>-</v>
      </c>
      <c r="W131" s="609" t="str">
        <f t="shared" si="46"/>
        <v>-</v>
      </c>
      <c r="X131" s="609">
        <f t="shared" si="47"/>
        <v>20.3</v>
      </c>
      <c r="Y131" s="609" t="str">
        <f t="shared" si="48"/>
        <v>-</v>
      </c>
      <c r="AD131" s="615">
        <f t="shared" si="42"/>
        <v>46129.45416666667</v>
      </c>
      <c r="AE131" s="73">
        <f t="shared" si="43"/>
        <v>20.934999999999999</v>
      </c>
      <c r="AF131" s="608">
        <f t="shared" si="44"/>
        <v>10</v>
      </c>
      <c r="AG131" s="609" t="str">
        <f t="shared" si="38"/>
        <v>-</v>
      </c>
      <c r="AH131" s="609">
        <f t="shared" si="39"/>
        <v>20.934999999999999</v>
      </c>
      <c r="AI131" s="609" t="str">
        <f t="shared" si="40"/>
        <v>-</v>
      </c>
      <c r="AJ131" s="609" t="str">
        <f t="shared" si="41"/>
        <v>-</v>
      </c>
      <c r="AK131" s="247"/>
      <c r="AM131" s="446">
        <v>46129.455555555556</v>
      </c>
      <c r="AN131" s="447">
        <v>1</v>
      </c>
      <c r="AO131" s="447">
        <v>7</v>
      </c>
      <c r="AP131" s="447" t="s">
        <v>446</v>
      </c>
      <c r="AQ131" s="447">
        <v>297.33458100000001</v>
      </c>
      <c r="AR131" s="447">
        <v>132724</v>
      </c>
      <c r="AS131" s="447">
        <v>111931</v>
      </c>
      <c r="AT131" s="447">
        <v>20.914999999999999</v>
      </c>
      <c r="AV131" s="448">
        <v>46129.455555555556</v>
      </c>
      <c r="AW131" s="449">
        <v>1</v>
      </c>
      <c r="AX131" s="450">
        <v>7</v>
      </c>
      <c r="AY131" s="450" t="s">
        <v>446</v>
      </c>
      <c r="AZ131" s="451">
        <v>307</v>
      </c>
      <c r="BB131" s="74" t="str">
        <f t="shared" ref="BB131:BB194" si="50">IFERROR((AO131*10)+AP131, "--")</f>
        <v>--</v>
      </c>
      <c r="BC131" s="11">
        <f t="shared" ref="BC131:BC194" si="51">AQ131</f>
        <v>297.33458100000001</v>
      </c>
      <c r="BF131" s="324"/>
      <c r="BH131" s="74" t="str">
        <f t="shared" ref="BH131:BH194" si="52">IFERROR((AX131*10)+AY131, "--")</f>
        <v>--</v>
      </c>
      <c r="BI131" s="313">
        <f t="shared" ref="BI131:BI194" si="53">AZ131</f>
        <v>307</v>
      </c>
      <c r="BL131" s="313"/>
      <c r="BQ131" s="305"/>
      <c r="BR131" s="11"/>
      <c r="BS131" s="11"/>
      <c r="BT131" s="11"/>
      <c r="BU131" s="313"/>
      <c r="CA131" s="314"/>
      <c r="CB131" s="311"/>
      <c r="CC131" s="312"/>
      <c r="CD131" s="11"/>
      <c r="CE131" s="11"/>
    </row>
    <row r="132" spans="2:83" x14ac:dyDescent="0.25">
      <c r="B132" s="129">
        <v>46129.488530092596</v>
      </c>
      <c r="C132" s="87">
        <v>852.81</v>
      </c>
      <c r="D132" s="290"/>
      <c r="E132" s="290"/>
      <c r="N132" s="472"/>
      <c r="O132" s="89">
        <v>46129</v>
      </c>
      <c r="P132" s="130">
        <v>0.47494212962962962</v>
      </c>
      <c r="Q132" s="87">
        <v>29.8</v>
      </c>
      <c r="R132" s="78" t="s">
        <v>14</v>
      </c>
      <c r="S132" s="87">
        <v>20.25</v>
      </c>
      <c r="T132" s="78" t="s">
        <v>45</v>
      </c>
      <c r="U132" s="608">
        <f t="shared" si="49"/>
        <v>11</v>
      </c>
      <c r="V132" s="609" t="str">
        <f t="shared" si="45"/>
        <v>-</v>
      </c>
      <c r="W132" s="609" t="str">
        <f t="shared" si="46"/>
        <v>-</v>
      </c>
      <c r="X132" s="609">
        <f t="shared" si="47"/>
        <v>20.25</v>
      </c>
      <c r="Y132" s="609" t="str">
        <f t="shared" si="48"/>
        <v>-</v>
      </c>
      <c r="AD132" s="615">
        <f t="shared" si="42"/>
        <v>46129.45416666667</v>
      </c>
      <c r="AE132" s="73">
        <f t="shared" si="43"/>
        <v>20.93</v>
      </c>
      <c r="AF132" s="608">
        <f t="shared" si="44"/>
        <v>10</v>
      </c>
      <c r="AG132" s="609" t="str">
        <f t="shared" si="38"/>
        <v>-</v>
      </c>
      <c r="AH132" s="609">
        <f t="shared" si="39"/>
        <v>20.93</v>
      </c>
      <c r="AI132" s="609" t="str">
        <f t="shared" si="40"/>
        <v>-</v>
      </c>
      <c r="AJ132" s="609" t="str">
        <f t="shared" si="41"/>
        <v>-</v>
      </c>
      <c r="AK132" s="247"/>
      <c r="AM132" s="446">
        <v>46129.455555555556</v>
      </c>
      <c r="AN132" s="447">
        <v>1</v>
      </c>
      <c r="AO132" s="447">
        <v>7</v>
      </c>
      <c r="AP132" s="447" t="s">
        <v>446</v>
      </c>
      <c r="AQ132" s="447">
        <v>315.82755200000003</v>
      </c>
      <c r="AR132" s="447">
        <v>133630</v>
      </c>
      <c r="AS132" s="447">
        <v>111189</v>
      </c>
      <c r="AT132" s="447">
        <v>20.911000000000001</v>
      </c>
      <c r="AV132" s="448">
        <v>46129.455555555556</v>
      </c>
      <c r="AW132" s="449">
        <v>1</v>
      </c>
      <c r="AX132" s="450">
        <v>7</v>
      </c>
      <c r="AY132" s="450" t="s">
        <v>446</v>
      </c>
      <c r="AZ132" s="451">
        <v>319</v>
      </c>
      <c r="BB132" s="74" t="str">
        <f t="shared" si="50"/>
        <v>--</v>
      </c>
      <c r="BC132" s="11">
        <f t="shared" si="51"/>
        <v>315.82755200000003</v>
      </c>
      <c r="BF132" s="324"/>
      <c r="BH132" s="74" t="str">
        <f t="shared" si="52"/>
        <v>--</v>
      </c>
      <c r="BI132" s="313">
        <f t="shared" si="53"/>
        <v>319</v>
      </c>
      <c r="BL132" s="313"/>
      <c r="BQ132" s="305"/>
      <c r="BR132" s="11"/>
      <c r="BS132" s="11"/>
      <c r="BT132" s="11"/>
      <c r="BU132" s="313"/>
      <c r="CA132" s="314"/>
      <c r="CB132" s="311"/>
      <c r="CC132" s="312"/>
      <c r="CD132" s="11"/>
      <c r="CE132" s="11"/>
    </row>
    <row r="133" spans="2:83" x14ac:dyDescent="0.25">
      <c r="B133" s="129">
        <v>46129.489571759259</v>
      </c>
      <c r="C133" s="87">
        <v>852.78</v>
      </c>
      <c r="D133" s="290"/>
      <c r="E133" s="290"/>
      <c r="N133" s="472"/>
      <c r="O133" s="89">
        <v>46129</v>
      </c>
      <c r="P133" s="130">
        <v>0.47563657407407406</v>
      </c>
      <c r="Q133" s="87">
        <v>29.6</v>
      </c>
      <c r="R133" s="78" t="s">
        <v>14</v>
      </c>
      <c r="S133" s="87">
        <v>20.2</v>
      </c>
      <c r="T133" s="78" t="s">
        <v>45</v>
      </c>
      <c r="U133" s="608">
        <f t="shared" si="49"/>
        <v>11</v>
      </c>
      <c r="V133" s="609" t="str">
        <f t="shared" si="45"/>
        <v>-</v>
      </c>
      <c r="W133" s="609" t="str">
        <f t="shared" si="46"/>
        <v>-</v>
      </c>
      <c r="X133" s="609">
        <f t="shared" si="47"/>
        <v>20.2</v>
      </c>
      <c r="Y133" s="609" t="str">
        <f t="shared" si="48"/>
        <v>-</v>
      </c>
      <c r="AD133" s="615">
        <f t="shared" si="42"/>
        <v>46129.454861111109</v>
      </c>
      <c r="AE133" s="73">
        <f t="shared" si="43"/>
        <v>20.923999999999999</v>
      </c>
      <c r="AF133" s="608">
        <f t="shared" si="44"/>
        <v>10</v>
      </c>
      <c r="AG133" s="609" t="str">
        <f t="shared" ref="AG133:AG150" si="54">IF(AF133=$Q$3, AE133, "-")</f>
        <v>-</v>
      </c>
      <c r="AH133" s="609">
        <f t="shared" ref="AH133:AH150" si="55">IF(AF133=$R$3, AE133, "-")</f>
        <v>20.923999999999999</v>
      </c>
      <c r="AI133" s="609" t="str">
        <f t="shared" ref="AI133:AI150" si="56">IF(AF133=$S$3, AE133, "-")</f>
        <v>-</v>
      </c>
      <c r="AJ133" s="609" t="str">
        <f t="shared" ref="AJ133:AJ150" si="57">IF(AF133=$T$3, AE133, "-")</f>
        <v>-</v>
      </c>
      <c r="AK133" s="247"/>
      <c r="AM133" s="446">
        <v>46129.456250000003</v>
      </c>
      <c r="AN133" s="447">
        <v>1</v>
      </c>
      <c r="AO133" s="447">
        <v>7</v>
      </c>
      <c r="AP133" s="447" t="s">
        <v>446</v>
      </c>
      <c r="AQ133" s="447">
        <v>314.66695199999998</v>
      </c>
      <c r="AR133" s="447">
        <v>132729</v>
      </c>
      <c r="AS133" s="447">
        <v>111930</v>
      </c>
      <c r="AT133" s="447">
        <v>20.908000000000001</v>
      </c>
      <c r="AV133" s="448">
        <v>46129.456250000003</v>
      </c>
      <c r="AW133" s="449">
        <v>1</v>
      </c>
      <c r="AX133" s="450">
        <v>7</v>
      </c>
      <c r="AY133" s="450" t="s">
        <v>446</v>
      </c>
      <c r="AZ133" s="451">
        <v>314</v>
      </c>
      <c r="BB133" s="74" t="str">
        <f t="shared" si="50"/>
        <v>--</v>
      </c>
      <c r="BC133" s="11">
        <f t="shared" si="51"/>
        <v>314.66695199999998</v>
      </c>
      <c r="BF133" s="324"/>
      <c r="BH133" s="74" t="str">
        <f t="shared" si="52"/>
        <v>--</v>
      </c>
      <c r="BI133" s="313">
        <f t="shared" si="53"/>
        <v>314</v>
      </c>
      <c r="BL133" s="313"/>
      <c r="BQ133" s="305"/>
      <c r="BR133" s="11"/>
      <c r="BS133" s="11"/>
      <c r="BT133" s="11"/>
      <c r="BU133" s="313"/>
      <c r="CA133" s="314"/>
      <c r="CB133" s="311"/>
      <c r="CC133" s="312"/>
      <c r="CD133" s="11"/>
      <c r="CE133" s="11"/>
    </row>
    <row r="134" spans="2:83" x14ac:dyDescent="0.25">
      <c r="B134" s="129">
        <v>46129.490613425929</v>
      </c>
      <c r="C134" s="87">
        <v>852.75</v>
      </c>
      <c r="D134" s="290"/>
      <c r="E134" s="290"/>
      <c r="N134" s="472"/>
      <c r="O134" s="89">
        <v>46129</v>
      </c>
      <c r="P134" s="130">
        <v>0.4763310185185185</v>
      </c>
      <c r="Q134" s="87">
        <v>30.5</v>
      </c>
      <c r="R134" s="78" t="s">
        <v>14</v>
      </c>
      <c r="S134" s="87">
        <v>20.2</v>
      </c>
      <c r="T134" s="78" t="s">
        <v>45</v>
      </c>
      <c r="U134" s="608">
        <f t="shared" si="49"/>
        <v>11</v>
      </c>
      <c r="V134" s="609" t="str">
        <f t="shared" si="45"/>
        <v>-</v>
      </c>
      <c r="W134" s="609" t="str">
        <f t="shared" si="46"/>
        <v>-</v>
      </c>
      <c r="X134" s="609">
        <f t="shared" si="47"/>
        <v>20.2</v>
      </c>
      <c r="Y134" s="609" t="str">
        <f t="shared" si="48"/>
        <v>-</v>
      </c>
      <c r="AD134" s="615">
        <f t="shared" ref="AD134:AD197" si="58">IF(AM131="", "-", AM131)</f>
        <v>46129.455555555556</v>
      </c>
      <c r="AE134" s="73">
        <f t="shared" ref="AE134:AE197" si="59">IF(AT131="", "-", AT131)</f>
        <v>20.914999999999999</v>
      </c>
      <c r="AF134" s="608">
        <f t="shared" ref="AF134:AF150" si="60">IF(ISNUMBER(AE134), HOUR(AD134), "-")</f>
        <v>10</v>
      </c>
      <c r="AG134" s="609" t="str">
        <f t="shared" si="54"/>
        <v>-</v>
      </c>
      <c r="AH134" s="609">
        <f t="shared" si="55"/>
        <v>20.914999999999999</v>
      </c>
      <c r="AI134" s="609" t="str">
        <f t="shared" si="56"/>
        <v>-</v>
      </c>
      <c r="AJ134" s="609" t="str">
        <f t="shared" si="57"/>
        <v>-</v>
      </c>
      <c r="AK134" s="247"/>
      <c r="AM134" s="446">
        <v>46129.456250000003</v>
      </c>
      <c r="AN134" s="447">
        <v>1</v>
      </c>
      <c r="AO134" s="447">
        <v>7</v>
      </c>
      <c r="AP134" s="447" t="s">
        <v>446</v>
      </c>
      <c r="AQ134" s="447">
        <v>313.75187699999998</v>
      </c>
      <c r="AR134" s="447">
        <v>133616</v>
      </c>
      <c r="AS134" s="447">
        <v>111182</v>
      </c>
      <c r="AT134" s="447">
        <v>20.908000000000001</v>
      </c>
      <c r="AV134" s="448">
        <v>46129.456250000003</v>
      </c>
      <c r="AW134" s="449">
        <v>1</v>
      </c>
      <c r="AX134" s="450">
        <v>7</v>
      </c>
      <c r="AY134" s="450" t="s">
        <v>446</v>
      </c>
      <c r="AZ134" s="451">
        <v>315</v>
      </c>
      <c r="BB134" s="74" t="str">
        <f t="shared" si="50"/>
        <v>--</v>
      </c>
      <c r="BC134" s="11">
        <f t="shared" si="51"/>
        <v>313.75187699999998</v>
      </c>
      <c r="BF134" s="324"/>
      <c r="BH134" s="74" t="str">
        <f t="shared" si="52"/>
        <v>--</v>
      </c>
      <c r="BI134" s="313">
        <f t="shared" si="53"/>
        <v>315</v>
      </c>
      <c r="BL134" s="313"/>
      <c r="BQ134" s="305"/>
      <c r="BR134" s="11"/>
      <c r="BS134" s="11"/>
      <c r="BT134" s="11"/>
      <c r="BU134" s="313"/>
      <c r="CA134" s="314"/>
      <c r="CB134" s="311"/>
      <c r="CC134" s="312"/>
      <c r="CD134" s="11"/>
      <c r="CE134" s="11"/>
    </row>
    <row r="135" spans="2:83" x14ac:dyDescent="0.25">
      <c r="B135" s="129">
        <v>46129.491655092592</v>
      </c>
      <c r="C135" s="87">
        <v>852.71</v>
      </c>
      <c r="D135" s="290"/>
      <c r="E135" s="290"/>
      <c r="N135" s="472"/>
      <c r="O135" s="89">
        <v>46129</v>
      </c>
      <c r="P135" s="130">
        <v>0.47702546296296294</v>
      </c>
      <c r="Q135" s="87">
        <v>31</v>
      </c>
      <c r="R135" s="78" t="s">
        <v>14</v>
      </c>
      <c r="S135" s="87">
        <v>20.2</v>
      </c>
      <c r="T135" s="78" t="s">
        <v>45</v>
      </c>
      <c r="U135" s="608">
        <f t="shared" si="49"/>
        <v>11</v>
      </c>
      <c r="V135" s="609" t="str">
        <f t="shared" si="45"/>
        <v>-</v>
      </c>
      <c r="W135" s="609" t="str">
        <f t="shared" si="46"/>
        <v>-</v>
      </c>
      <c r="X135" s="609">
        <f t="shared" si="47"/>
        <v>20.2</v>
      </c>
      <c r="Y135" s="609" t="str">
        <f t="shared" si="48"/>
        <v>-</v>
      </c>
      <c r="AD135" s="615">
        <f t="shared" si="58"/>
        <v>46129.455555555556</v>
      </c>
      <c r="AE135" s="73">
        <f t="shared" si="59"/>
        <v>20.911000000000001</v>
      </c>
      <c r="AF135" s="608">
        <f t="shared" si="60"/>
        <v>10</v>
      </c>
      <c r="AG135" s="609" t="str">
        <f t="shared" si="54"/>
        <v>-</v>
      </c>
      <c r="AH135" s="609">
        <f t="shared" si="55"/>
        <v>20.911000000000001</v>
      </c>
      <c r="AI135" s="609" t="str">
        <f t="shared" si="56"/>
        <v>-</v>
      </c>
      <c r="AJ135" s="609" t="str">
        <f t="shared" si="57"/>
        <v>-</v>
      </c>
      <c r="AK135" s="247"/>
      <c r="AM135" s="446">
        <v>46129.456944444442</v>
      </c>
      <c r="AN135" s="447">
        <v>1</v>
      </c>
      <c r="AO135" s="447">
        <v>7</v>
      </c>
      <c r="AP135" s="447" t="s">
        <v>446</v>
      </c>
      <c r="AQ135" s="447">
        <v>313.02369900000002</v>
      </c>
      <c r="AR135" s="447">
        <v>132709</v>
      </c>
      <c r="AS135" s="447">
        <v>111910</v>
      </c>
      <c r="AT135" s="447">
        <v>20.907</v>
      </c>
      <c r="AV135" s="448">
        <v>46129.456944444442</v>
      </c>
      <c r="AW135" s="449">
        <v>1</v>
      </c>
      <c r="AX135" s="450">
        <v>7</v>
      </c>
      <c r="AY135" s="450" t="s">
        <v>446</v>
      </c>
      <c r="AZ135" s="451">
        <v>315</v>
      </c>
      <c r="BB135" s="74" t="str">
        <f t="shared" si="50"/>
        <v>--</v>
      </c>
      <c r="BC135" s="11">
        <f t="shared" si="51"/>
        <v>313.02369900000002</v>
      </c>
      <c r="BF135" s="324"/>
      <c r="BH135" s="74" t="str">
        <f t="shared" si="52"/>
        <v>--</v>
      </c>
      <c r="BI135" s="313">
        <f t="shared" si="53"/>
        <v>315</v>
      </c>
      <c r="BL135" s="313"/>
      <c r="BQ135" s="305"/>
      <c r="BR135" s="11"/>
      <c r="BS135" s="11"/>
      <c r="BT135" s="11"/>
      <c r="BU135" s="313"/>
      <c r="CA135" s="314"/>
      <c r="CB135" s="311"/>
      <c r="CC135" s="312"/>
      <c r="CD135" s="11"/>
      <c r="CE135" s="11"/>
    </row>
    <row r="136" spans="2:83" x14ac:dyDescent="0.25">
      <c r="B136" s="129">
        <v>46129.492696759262</v>
      </c>
      <c r="C136" s="87">
        <v>852.7</v>
      </c>
      <c r="D136" s="290"/>
      <c r="E136" s="290"/>
      <c r="N136" s="472"/>
      <c r="O136" s="89">
        <v>46129</v>
      </c>
      <c r="P136" s="130">
        <v>0.47771990740740738</v>
      </c>
      <c r="Q136" s="87">
        <v>31</v>
      </c>
      <c r="R136" s="78" t="s">
        <v>14</v>
      </c>
      <c r="S136" s="87">
        <v>20.2</v>
      </c>
      <c r="T136" s="78" t="s">
        <v>45</v>
      </c>
      <c r="U136" s="608">
        <f t="shared" si="49"/>
        <v>11</v>
      </c>
      <c r="V136" s="609" t="str">
        <f t="shared" si="45"/>
        <v>-</v>
      </c>
      <c r="W136" s="609" t="str">
        <f t="shared" si="46"/>
        <v>-</v>
      </c>
      <c r="X136" s="609">
        <f t="shared" si="47"/>
        <v>20.2</v>
      </c>
      <c r="Y136" s="609" t="str">
        <f t="shared" si="48"/>
        <v>-</v>
      </c>
      <c r="AD136" s="615">
        <f t="shared" si="58"/>
        <v>46129.456250000003</v>
      </c>
      <c r="AE136" s="73">
        <f t="shared" si="59"/>
        <v>20.908000000000001</v>
      </c>
      <c r="AF136" s="608">
        <f t="shared" si="60"/>
        <v>10</v>
      </c>
      <c r="AG136" s="609" t="str">
        <f t="shared" si="54"/>
        <v>-</v>
      </c>
      <c r="AH136" s="609">
        <f t="shared" si="55"/>
        <v>20.908000000000001</v>
      </c>
      <c r="AI136" s="609" t="str">
        <f t="shared" si="56"/>
        <v>-</v>
      </c>
      <c r="AJ136" s="609" t="str">
        <f t="shared" si="57"/>
        <v>-</v>
      </c>
      <c r="AK136" s="247"/>
      <c r="AM136" s="446">
        <v>46129.457638888889</v>
      </c>
      <c r="AN136" s="447">
        <v>1</v>
      </c>
      <c r="AO136" s="447">
        <v>7</v>
      </c>
      <c r="AP136" s="447" t="s">
        <v>446</v>
      </c>
      <c r="AQ136" s="447">
        <v>312.16026799999997</v>
      </c>
      <c r="AR136" s="447">
        <v>133589</v>
      </c>
      <c r="AS136" s="447">
        <v>111164</v>
      </c>
      <c r="AT136" s="447">
        <v>20.908000000000001</v>
      </c>
      <c r="AV136" s="448">
        <v>46129.457638888889</v>
      </c>
      <c r="AW136" s="449">
        <v>1</v>
      </c>
      <c r="AX136" s="450">
        <v>7</v>
      </c>
      <c r="AY136" s="450" t="s">
        <v>446</v>
      </c>
      <c r="AZ136" s="451">
        <v>314</v>
      </c>
      <c r="BB136" s="74" t="str">
        <f t="shared" si="50"/>
        <v>--</v>
      </c>
      <c r="BC136" s="11">
        <f t="shared" si="51"/>
        <v>312.16026799999997</v>
      </c>
      <c r="BF136" s="324"/>
      <c r="BH136" s="74" t="str">
        <f t="shared" si="52"/>
        <v>--</v>
      </c>
      <c r="BI136" s="313">
        <f t="shared" si="53"/>
        <v>314</v>
      </c>
      <c r="BL136" s="313"/>
      <c r="BQ136" s="305"/>
      <c r="BR136" s="11"/>
      <c r="BS136" s="11"/>
      <c r="BT136" s="11"/>
      <c r="BU136" s="313"/>
      <c r="CA136" s="314"/>
      <c r="CB136" s="311"/>
      <c r="CC136" s="312"/>
      <c r="CD136" s="11"/>
      <c r="CE136" s="11"/>
    </row>
    <row r="137" spans="2:83" x14ac:dyDescent="0.25">
      <c r="B137" s="129">
        <v>46129.493738425925</v>
      </c>
      <c r="C137" s="87">
        <v>852.67</v>
      </c>
      <c r="D137" s="290"/>
      <c r="E137" s="290"/>
      <c r="N137" s="472"/>
      <c r="O137" s="89">
        <v>46129</v>
      </c>
      <c r="P137" s="130">
        <v>0.47841435185185183</v>
      </c>
      <c r="Q137" s="87">
        <v>30.9</v>
      </c>
      <c r="R137" s="78" t="s">
        <v>14</v>
      </c>
      <c r="S137" s="87">
        <v>20.149999999999999</v>
      </c>
      <c r="T137" s="78" t="s">
        <v>45</v>
      </c>
      <c r="U137" s="608">
        <f t="shared" si="49"/>
        <v>11</v>
      </c>
      <c r="V137" s="609" t="str">
        <f t="shared" si="45"/>
        <v>-</v>
      </c>
      <c r="W137" s="609" t="str">
        <f t="shared" si="46"/>
        <v>-</v>
      </c>
      <c r="X137" s="609">
        <f t="shared" si="47"/>
        <v>20.149999999999999</v>
      </c>
      <c r="Y137" s="609" t="str">
        <f t="shared" si="48"/>
        <v>-</v>
      </c>
      <c r="AD137" s="615">
        <f t="shared" si="58"/>
        <v>46129.456250000003</v>
      </c>
      <c r="AE137" s="73">
        <f t="shared" si="59"/>
        <v>20.908000000000001</v>
      </c>
      <c r="AF137" s="608">
        <f t="shared" si="60"/>
        <v>10</v>
      </c>
      <c r="AG137" s="609" t="str">
        <f t="shared" si="54"/>
        <v>-</v>
      </c>
      <c r="AH137" s="609">
        <f t="shared" si="55"/>
        <v>20.908000000000001</v>
      </c>
      <c r="AI137" s="609" t="str">
        <f t="shared" si="56"/>
        <v>-</v>
      </c>
      <c r="AJ137" s="609" t="str">
        <f t="shared" si="57"/>
        <v>-</v>
      </c>
      <c r="AK137" s="247"/>
      <c r="AM137" s="446">
        <v>46129.457638888889</v>
      </c>
      <c r="AN137" s="447">
        <v>1</v>
      </c>
      <c r="AO137" s="447">
        <v>7</v>
      </c>
      <c r="AP137" s="447" t="s">
        <v>446</v>
      </c>
      <c r="AQ137" s="447">
        <v>312.067114</v>
      </c>
      <c r="AR137" s="447">
        <v>132695</v>
      </c>
      <c r="AS137" s="447">
        <v>111898</v>
      </c>
      <c r="AT137" s="447">
        <v>20.911000000000001</v>
      </c>
      <c r="AV137" s="448">
        <v>46129.457638888889</v>
      </c>
      <c r="AW137" s="449">
        <v>1</v>
      </c>
      <c r="AX137" s="450">
        <v>7</v>
      </c>
      <c r="AY137" s="450" t="s">
        <v>446</v>
      </c>
      <c r="AZ137" s="451">
        <v>314</v>
      </c>
      <c r="BB137" s="74" t="str">
        <f t="shared" si="50"/>
        <v>--</v>
      </c>
      <c r="BC137" s="11">
        <f t="shared" si="51"/>
        <v>312.067114</v>
      </c>
      <c r="BF137" s="324"/>
      <c r="BH137" s="74" t="str">
        <f t="shared" si="52"/>
        <v>--</v>
      </c>
      <c r="BI137" s="313">
        <f t="shared" si="53"/>
        <v>314</v>
      </c>
      <c r="BL137" s="313"/>
      <c r="BQ137" s="11"/>
      <c r="BR137" s="11"/>
      <c r="BS137" s="11"/>
      <c r="BT137" s="11"/>
      <c r="CA137" s="314"/>
      <c r="CB137" s="311"/>
      <c r="CC137" s="312"/>
      <c r="CD137" s="11"/>
      <c r="CE137" s="11"/>
    </row>
    <row r="138" spans="2:83" x14ac:dyDescent="0.25">
      <c r="B138" s="129">
        <v>46129.494780092595</v>
      </c>
      <c r="C138" s="87">
        <v>852.65</v>
      </c>
      <c r="D138" s="290"/>
      <c r="E138" s="290"/>
      <c r="N138" s="472"/>
      <c r="O138" s="89">
        <v>46129</v>
      </c>
      <c r="P138" s="130">
        <v>0.47910879629629627</v>
      </c>
      <c r="Q138" s="87">
        <v>31.1</v>
      </c>
      <c r="R138" s="78" t="s">
        <v>14</v>
      </c>
      <c r="S138" s="87">
        <v>20.100000000000001</v>
      </c>
      <c r="T138" s="78" t="s">
        <v>45</v>
      </c>
      <c r="U138" s="608">
        <f t="shared" si="49"/>
        <v>11</v>
      </c>
      <c r="V138" s="609" t="str">
        <f t="shared" si="45"/>
        <v>-</v>
      </c>
      <c r="W138" s="609" t="str">
        <f t="shared" si="46"/>
        <v>-</v>
      </c>
      <c r="X138" s="609">
        <f t="shared" si="47"/>
        <v>20.100000000000001</v>
      </c>
      <c r="Y138" s="609" t="str">
        <f t="shared" si="48"/>
        <v>-</v>
      </c>
      <c r="AD138" s="615">
        <f t="shared" si="58"/>
        <v>46129.456944444442</v>
      </c>
      <c r="AE138" s="73">
        <f t="shared" si="59"/>
        <v>20.907</v>
      </c>
      <c r="AF138" s="608">
        <f t="shared" si="60"/>
        <v>10</v>
      </c>
      <c r="AG138" s="609" t="str">
        <f t="shared" si="54"/>
        <v>-</v>
      </c>
      <c r="AH138" s="609">
        <f t="shared" si="55"/>
        <v>20.907</v>
      </c>
      <c r="AI138" s="609" t="str">
        <f t="shared" si="56"/>
        <v>-</v>
      </c>
      <c r="AJ138" s="609" t="str">
        <f t="shared" si="57"/>
        <v>-</v>
      </c>
      <c r="AK138" s="247"/>
      <c r="AM138" s="446">
        <v>46129.458333333336</v>
      </c>
      <c r="AN138" s="447">
        <v>1</v>
      </c>
      <c r="AO138" s="447">
        <v>7</v>
      </c>
      <c r="AP138" s="447" t="s">
        <v>446</v>
      </c>
      <c r="AQ138" s="447">
        <v>311.71569599999998</v>
      </c>
      <c r="AR138" s="447">
        <v>133565</v>
      </c>
      <c r="AS138" s="447">
        <v>111146</v>
      </c>
      <c r="AT138" s="447">
        <v>20.914999999999999</v>
      </c>
      <c r="AV138" s="448">
        <v>46129.458333333336</v>
      </c>
      <c r="AW138" s="449">
        <v>1</v>
      </c>
      <c r="AX138" s="450">
        <v>7</v>
      </c>
      <c r="AY138" s="450" t="s">
        <v>446</v>
      </c>
      <c r="AZ138" s="451">
        <v>313</v>
      </c>
      <c r="BB138" s="74" t="str">
        <f t="shared" si="50"/>
        <v>--</v>
      </c>
      <c r="BC138" s="11">
        <f t="shared" si="51"/>
        <v>311.71569599999998</v>
      </c>
      <c r="BF138" s="324"/>
      <c r="BH138" s="74" t="str">
        <f t="shared" si="52"/>
        <v>--</v>
      </c>
      <c r="BI138" s="313">
        <f t="shared" si="53"/>
        <v>313</v>
      </c>
      <c r="BL138" s="313"/>
      <c r="BQ138" s="11"/>
      <c r="BR138" s="11"/>
      <c r="BS138" s="11"/>
      <c r="BT138" s="11"/>
      <c r="CA138" s="314"/>
      <c r="CB138" s="311"/>
      <c r="CC138" s="312"/>
      <c r="CD138" s="11"/>
      <c r="CE138" s="11"/>
    </row>
    <row r="139" spans="2:83" x14ac:dyDescent="0.25">
      <c r="B139" s="129"/>
      <c r="C139" s="87"/>
      <c r="D139" s="290"/>
      <c r="E139" s="290"/>
      <c r="N139" s="472"/>
      <c r="O139" s="89">
        <v>46129</v>
      </c>
      <c r="P139" s="130">
        <v>0.47980324074074077</v>
      </c>
      <c r="Q139" s="87">
        <v>31.2</v>
      </c>
      <c r="R139" s="78" t="s">
        <v>14</v>
      </c>
      <c r="S139" s="87">
        <v>20.2</v>
      </c>
      <c r="T139" s="78" t="s">
        <v>45</v>
      </c>
      <c r="U139" s="608">
        <f t="shared" si="49"/>
        <v>11</v>
      </c>
      <c r="V139" s="609" t="str">
        <f t="shared" si="45"/>
        <v>-</v>
      </c>
      <c r="W139" s="609" t="str">
        <f t="shared" si="46"/>
        <v>-</v>
      </c>
      <c r="X139" s="609">
        <f t="shared" si="47"/>
        <v>20.2</v>
      </c>
      <c r="Y139" s="609" t="str">
        <f t="shared" si="48"/>
        <v>-</v>
      </c>
      <c r="AD139" s="615">
        <f t="shared" si="58"/>
        <v>46129.457638888889</v>
      </c>
      <c r="AE139" s="73">
        <f t="shared" si="59"/>
        <v>20.908000000000001</v>
      </c>
      <c r="AF139" s="608">
        <f t="shared" si="60"/>
        <v>10</v>
      </c>
      <c r="AG139" s="609" t="str">
        <f t="shared" si="54"/>
        <v>-</v>
      </c>
      <c r="AH139" s="609">
        <f t="shared" si="55"/>
        <v>20.908000000000001</v>
      </c>
      <c r="AI139" s="609" t="str">
        <f t="shared" si="56"/>
        <v>-</v>
      </c>
      <c r="AJ139" s="609" t="str">
        <f t="shared" si="57"/>
        <v>-</v>
      </c>
      <c r="AK139" s="247"/>
      <c r="AM139" s="446">
        <v>46129.459027777775</v>
      </c>
      <c r="AN139" s="447">
        <v>1</v>
      </c>
      <c r="AO139" s="447">
        <v>7</v>
      </c>
      <c r="AP139" s="447">
        <v>0</v>
      </c>
      <c r="AQ139" s="447">
        <v>311.65495600000003</v>
      </c>
      <c r="AR139" s="447">
        <v>133546</v>
      </c>
      <c r="AS139" s="447">
        <v>111132</v>
      </c>
      <c r="AT139" s="447">
        <v>20.927</v>
      </c>
      <c r="AV139" s="448">
        <v>46129.459027777775</v>
      </c>
      <c r="AW139" s="449">
        <v>1</v>
      </c>
      <c r="AX139" s="450">
        <v>7</v>
      </c>
      <c r="AY139" s="450">
        <v>0</v>
      </c>
      <c r="AZ139" s="451">
        <v>313</v>
      </c>
      <c r="BB139" s="74">
        <f t="shared" si="50"/>
        <v>70</v>
      </c>
      <c r="BC139" s="11">
        <f t="shared" si="51"/>
        <v>311.65495600000003</v>
      </c>
      <c r="BF139" s="324"/>
      <c r="BH139" s="74">
        <f t="shared" si="52"/>
        <v>70</v>
      </c>
      <c r="BI139" s="313">
        <f t="shared" si="53"/>
        <v>313</v>
      </c>
      <c r="BL139" s="313"/>
      <c r="BQ139" s="11"/>
      <c r="BR139" s="11"/>
      <c r="BS139" s="11"/>
      <c r="BT139" s="11"/>
      <c r="CA139" s="314"/>
      <c r="CB139" s="311"/>
      <c r="CC139" s="312"/>
      <c r="CD139" s="11"/>
      <c r="CE139" s="11"/>
    </row>
    <row r="140" spans="2:83" x14ac:dyDescent="0.25">
      <c r="B140" s="129"/>
      <c r="C140" s="87"/>
      <c r="D140" s="290"/>
      <c r="E140" s="290"/>
      <c r="N140" s="472"/>
      <c r="O140" s="89">
        <v>46129</v>
      </c>
      <c r="P140" s="130">
        <v>0.48049768518518521</v>
      </c>
      <c r="Q140" s="87">
        <v>31.5</v>
      </c>
      <c r="R140" s="78" t="s">
        <v>14</v>
      </c>
      <c r="S140" s="87">
        <v>20.350000000000001</v>
      </c>
      <c r="T140" s="78" t="s">
        <v>45</v>
      </c>
      <c r="U140" s="608">
        <f t="shared" si="49"/>
        <v>11</v>
      </c>
      <c r="V140" s="609" t="str">
        <f t="shared" si="45"/>
        <v>-</v>
      </c>
      <c r="W140" s="609" t="str">
        <f t="shared" si="46"/>
        <v>-</v>
      </c>
      <c r="X140" s="609">
        <f t="shared" si="47"/>
        <v>20.350000000000001</v>
      </c>
      <c r="Y140" s="609" t="str">
        <f t="shared" si="48"/>
        <v>-</v>
      </c>
      <c r="AD140" s="615">
        <f t="shared" si="58"/>
        <v>46129.457638888889</v>
      </c>
      <c r="AE140" s="73">
        <f t="shared" si="59"/>
        <v>20.911000000000001</v>
      </c>
      <c r="AF140" s="608">
        <f t="shared" si="60"/>
        <v>10</v>
      </c>
      <c r="AG140" s="609" t="str">
        <f t="shared" si="54"/>
        <v>-</v>
      </c>
      <c r="AH140" s="609">
        <f t="shared" si="55"/>
        <v>20.911000000000001</v>
      </c>
      <c r="AI140" s="609" t="str">
        <f t="shared" si="56"/>
        <v>-</v>
      </c>
      <c r="AJ140" s="609" t="str">
        <f t="shared" si="57"/>
        <v>-</v>
      </c>
      <c r="AK140" s="247"/>
      <c r="AM140" s="446">
        <v>46129.459027777775</v>
      </c>
      <c r="AN140" s="447">
        <v>1</v>
      </c>
      <c r="AO140" s="447">
        <v>7</v>
      </c>
      <c r="AP140" s="447">
        <v>1</v>
      </c>
      <c r="AQ140" s="447">
        <v>311.45684599999998</v>
      </c>
      <c r="AR140" s="447">
        <v>132649</v>
      </c>
      <c r="AS140" s="447">
        <v>111860</v>
      </c>
      <c r="AT140" s="447">
        <v>20.934000000000001</v>
      </c>
      <c r="AV140" s="448">
        <v>46129.459027777775</v>
      </c>
      <c r="AW140" s="449">
        <v>1</v>
      </c>
      <c r="AX140" s="450">
        <v>7</v>
      </c>
      <c r="AY140" s="450">
        <v>1</v>
      </c>
      <c r="AZ140" s="451">
        <v>313</v>
      </c>
      <c r="BB140" s="74">
        <f t="shared" si="50"/>
        <v>71</v>
      </c>
      <c r="BC140" s="11">
        <f t="shared" si="51"/>
        <v>311.45684599999998</v>
      </c>
      <c r="BF140" s="324"/>
      <c r="BH140" s="74">
        <f t="shared" si="52"/>
        <v>71</v>
      </c>
      <c r="BI140" s="313">
        <f t="shared" si="53"/>
        <v>313</v>
      </c>
      <c r="BL140" s="313"/>
      <c r="BQ140" s="11"/>
      <c r="BR140" s="11"/>
      <c r="BS140" s="11"/>
      <c r="BT140" s="11"/>
      <c r="CA140" s="314"/>
      <c r="CB140" s="311"/>
      <c r="CC140" s="312"/>
      <c r="CD140" s="11"/>
      <c r="CE140" s="11"/>
    </row>
    <row r="141" spans="2:83" x14ac:dyDescent="0.25">
      <c r="B141" s="129"/>
      <c r="C141" s="87"/>
      <c r="D141" s="290"/>
      <c r="E141" s="290"/>
      <c r="N141" s="472"/>
      <c r="O141" s="89">
        <v>46129</v>
      </c>
      <c r="P141" s="130">
        <v>0.48119212962962965</v>
      </c>
      <c r="Q141" s="87">
        <v>31.8</v>
      </c>
      <c r="R141" s="78" t="s">
        <v>14</v>
      </c>
      <c r="S141" s="87">
        <v>20.5</v>
      </c>
      <c r="T141" s="78" t="s">
        <v>45</v>
      </c>
      <c r="U141" s="608">
        <f t="shared" si="49"/>
        <v>11</v>
      </c>
      <c r="V141" s="609" t="str">
        <f t="shared" si="45"/>
        <v>-</v>
      </c>
      <c r="W141" s="609" t="str">
        <f t="shared" si="46"/>
        <v>-</v>
      </c>
      <c r="X141" s="609">
        <f t="shared" si="47"/>
        <v>20.5</v>
      </c>
      <c r="Y141" s="609" t="str">
        <f t="shared" si="48"/>
        <v>-</v>
      </c>
      <c r="AD141" s="615">
        <f t="shared" si="58"/>
        <v>46129.458333333336</v>
      </c>
      <c r="AE141" s="73">
        <f t="shared" si="59"/>
        <v>20.914999999999999</v>
      </c>
      <c r="AF141" s="608">
        <f t="shared" si="60"/>
        <v>11</v>
      </c>
      <c r="AG141" s="609" t="str">
        <f t="shared" si="54"/>
        <v>-</v>
      </c>
      <c r="AH141" s="609" t="str">
        <f t="shared" si="55"/>
        <v>-</v>
      </c>
      <c r="AI141" s="609">
        <f t="shared" si="56"/>
        <v>20.914999999999999</v>
      </c>
      <c r="AJ141" s="609" t="str">
        <f t="shared" si="57"/>
        <v>-</v>
      </c>
      <c r="AK141" s="247"/>
      <c r="AM141" s="446">
        <v>46129.459722222222</v>
      </c>
      <c r="AN141" s="447">
        <v>1</v>
      </c>
      <c r="AO141" s="447">
        <v>7</v>
      </c>
      <c r="AP141" s="447">
        <v>2</v>
      </c>
      <c r="AQ141" s="447">
        <v>311.53241000000003</v>
      </c>
      <c r="AR141" s="447">
        <v>133522</v>
      </c>
      <c r="AS141" s="447">
        <v>111112</v>
      </c>
      <c r="AT141" s="447">
        <v>20.94</v>
      </c>
      <c r="AV141" s="448">
        <v>46129.459722222222</v>
      </c>
      <c r="AW141" s="449">
        <v>1</v>
      </c>
      <c r="AX141" s="450">
        <v>7</v>
      </c>
      <c r="AY141" s="450">
        <v>2</v>
      </c>
      <c r="AZ141" s="451">
        <v>313</v>
      </c>
      <c r="BB141" s="74">
        <f t="shared" si="50"/>
        <v>72</v>
      </c>
      <c r="BC141" s="11">
        <f t="shared" si="51"/>
        <v>311.53241000000003</v>
      </c>
      <c r="BF141" s="324"/>
      <c r="BH141" s="74">
        <f t="shared" si="52"/>
        <v>72</v>
      </c>
      <c r="BI141" s="313">
        <f t="shared" si="53"/>
        <v>313</v>
      </c>
      <c r="BL141" s="313"/>
      <c r="BQ141" s="11"/>
      <c r="BR141" s="11"/>
      <c r="BS141" s="11"/>
      <c r="BT141" s="11"/>
      <c r="CA141" s="314"/>
      <c r="CB141" s="311"/>
      <c r="CC141" s="312"/>
      <c r="CD141" s="11"/>
      <c r="CE141" s="11"/>
    </row>
    <row r="142" spans="2:83" x14ac:dyDescent="0.25">
      <c r="B142" s="129"/>
      <c r="C142" s="87"/>
      <c r="D142" s="290"/>
      <c r="E142" s="290"/>
      <c r="N142" s="472"/>
      <c r="O142" s="89">
        <v>46129</v>
      </c>
      <c r="P142" s="130">
        <v>0.48188657407407409</v>
      </c>
      <c r="Q142" s="87">
        <v>32</v>
      </c>
      <c r="R142" s="78" t="s">
        <v>14</v>
      </c>
      <c r="S142" s="87">
        <v>20.65</v>
      </c>
      <c r="T142" s="78" t="s">
        <v>45</v>
      </c>
      <c r="U142" s="608">
        <f t="shared" si="49"/>
        <v>11</v>
      </c>
      <c r="V142" s="609" t="str">
        <f t="shared" si="45"/>
        <v>-</v>
      </c>
      <c r="W142" s="609" t="str">
        <f t="shared" si="46"/>
        <v>-</v>
      </c>
      <c r="X142" s="609">
        <f t="shared" si="47"/>
        <v>20.65</v>
      </c>
      <c r="Y142" s="609" t="str">
        <f t="shared" si="48"/>
        <v>-</v>
      </c>
      <c r="AD142" s="615">
        <f t="shared" si="58"/>
        <v>46129.459027777775</v>
      </c>
      <c r="AE142" s="73">
        <f t="shared" si="59"/>
        <v>20.927</v>
      </c>
      <c r="AF142" s="608">
        <f t="shared" si="60"/>
        <v>11</v>
      </c>
      <c r="AG142" s="609" t="str">
        <f t="shared" si="54"/>
        <v>-</v>
      </c>
      <c r="AH142" s="609" t="str">
        <f t="shared" si="55"/>
        <v>-</v>
      </c>
      <c r="AI142" s="609">
        <f t="shared" si="56"/>
        <v>20.927</v>
      </c>
      <c r="AJ142" s="609" t="str">
        <f t="shared" si="57"/>
        <v>-</v>
      </c>
      <c r="AK142" s="247"/>
      <c r="AM142" s="446">
        <v>46129.459722222222</v>
      </c>
      <c r="AN142" s="447">
        <v>1</v>
      </c>
      <c r="AO142" s="447">
        <v>7</v>
      </c>
      <c r="AP142" s="447">
        <v>3</v>
      </c>
      <c r="AQ142" s="447">
        <v>311.429889</v>
      </c>
      <c r="AR142" s="447">
        <v>132622</v>
      </c>
      <c r="AS142" s="447">
        <v>111837</v>
      </c>
      <c r="AT142" s="447">
        <v>20.945</v>
      </c>
      <c r="AV142" s="448">
        <v>46129.459722222222</v>
      </c>
      <c r="AW142" s="449">
        <v>1</v>
      </c>
      <c r="AX142" s="450">
        <v>7</v>
      </c>
      <c r="AY142" s="450">
        <v>3</v>
      </c>
      <c r="AZ142" s="451">
        <v>313</v>
      </c>
      <c r="BB142" s="74">
        <f t="shared" si="50"/>
        <v>73</v>
      </c>
      <c r="BC142" s="11">
        <f t="shared" si="51"/>
        <v>311.429889</v>
      </c>
      <c r="BF142" s="324"/>
      <c r="BH142" s="74">
        <f t="shared" si="52"/>
        <v>73</v>
      </c>
      <c r="BI142" s="313">
        <f t="shared" si="53"/>
        <v>313</v>
      </c>
      <c r="BL142" s="313"/>
      <c r="BQ142" s="11"/>
      <c r="BR142" s="11"/>
      <c r="BS142" s="11"/>
      <c r="BT142" s="11"/>
      <c r="CA142" s="314"/>
      <c r="CB142" s="311"/>
      <c r="CC142" s="312"/>
      <c r="CD142" s="11"/>
      <c r="CE142" s="11"/>
    </row>
    <row r="143" spans="2:83" x14ac:dyDescent="0.25">
      <c r="B143" s="129"/>
      <c r="C143" s="87"/>
      <c r="D143" s="290"/>
      <c r="E143" s="290"/>
      <c r="N143" s="472"/>
      <c r="O143" s="89">
        <v>46129</v>
      </c>
      <c r="P143" s="130">
        <v>0.48258101851851853</v>
      </c>
      <c r="Q143" s="87">
        <v>32.9</v>
      </c>
      <c r="R143" s="78" t="s">
        <v>14</v>
      </c>
      <c r="S143" s="87">
        <v>20.7</v>
      </c>
      <c r="T143" s="78" t="s">
        <v>45</v>
      </c>
      <c r="U143" s="608">
        <f t="shared" si="49"/>
        <v>11</v>
      </c>
      <c r="V143" s="609" t="str">
        <f t="shared" si="45"/>
        <v>-</v>
      </c>
      <c r="W143" s="609" t="str">
        <f t="shared" si="46"/>
        <v>-</v>
      </c>
      <c r="X143" s="609">
        <f t="shared" si="47"/>
        <v>20.7</v>
      </c>
      <c r="Y143" s="609" t="str">
        <f t="shared" si="48"/>
        <v>-</v>
      </c>
      <c r="AD143" s="615">
        <f t="shared" si="58"/>
        <v>46129.459027777775</v>
      </c>
      <c r="AE143" s="73">
        <f t="shared" si="59"/>
        <v>20.934000000000001</v>
      </c>
      <c r="AF143" s="608">
        <f t="shared" si="60"/>
        <v>11</v>
      </c>
      <c r="AG143" s="609" t="str">
        <f t="shared" si="54"/>
        <v>-</v>
      </c>
      <c r="AH143" s="609" t="str">
        <f t="shared" si="55"/>
        <v>-</v>
      </c>
      <c r="AI143" s="609">
        <f t="shared" si="56"/>
        <v>20.934000000000001</v>
      </c>
      <c r="AJ143" s="609" t="str">
        <f t="shared" si="57"/>
        <v>-</v>
      </c>
      <c r="AK143" s="247"/>
      <c r="AM143" s="446">
        <v>46129.460416666669</v>
      </c>
      <c r="AN143" s="447">
        <v>1</v>
      </c>
      <c r="AO143" s="447">
        <v>7</v>
      </c>
      <c r="AP143" s="447">
        <v>4</v>
      </c>
      <c r="AQ143" s="447">
        <v>311.19883399999998</v>
      </c>
      <c r="AR143" s="447">
        <v>133489</v>
      </c>
      <c r="AS143" s="447">
        <v>111086</v>
      </c>
      <c r="AT143" s="447">
        <v>20.952000000000002</v>
      </c>
      <c r="AV143" s="448">
        <v>46129.460416666669</v>
      </c>
      <c r="AW143" s="449">
        <v>1</v>
      </c>
      <c r="AX143" s="450">
        <v>7</v>
      </c>
      <c r="AY143" s="450">
        <v>4</v>
      </c>
      <c r="AZ143" s="451">
        <v>313</v>
      </c>
      <c r="BB143" s="74">
        <f t="shared" si="50"/>
        <v>74</v>
      </c>
      <c r="BC143" s="11">
        <f t="shared" si="51"/>
        <v>311.19883399999998</v>
      </c>
      <c r="BF143" s="324"/>
      <c r="BH143" s="74">
        <f t="shared" si="52"/>
        <v>74</v>
      </c>
      <c r="BI143" s="313">
        <f t="shared" si="53"/>
        <v>313</v>
      </c>
      <c r="BL143" s="313"/>
      <c r="BQ143" s="11"/>
      <c r="BR143" s="11"/>
      <c r="BS143" s="11"/>
      <c r="BT143" s="11"/>
      <c r="CA143" s="314"/>
      <c r="CB143" s="311"/>
      <c r="CC143" s="312"/>
      <c r="CD143" s="11"/>
      <c r="CE143" s="11"/>
    </row>
    <row r="144" spans="2:83" x14ac:dyDescent="0.25">
      <c r="B144" s="129"/>
      <c r="C144" s="87"/>
      <c r="D144" s="290"/>
      <c r="E144" s="290"/>
      <c r="N144" s="472"/>
      <c r="O144" s="89">
        <v>46129</v>
      </c>
      <c r="P144" s="130">
        <v>0.48327546296296298</v>
      </c>
      <c r="Q144" s="87">
        <v>33.299999999999997</v>
      </c>
      <c r="R144" s="78" t="s">
        <v>14</v>
      </c>
      <c r="S144" s="87">
        <v>20.7</v>
      </c>
      <c r="T144" s="78" t="s">
        <v>45</v>
      </c>
      <c r="U144" s="608">
        <f t="shared" si="49"/>
        <v>11</v>
      </c>
      <c r="V144" s="609" t="str">
        <f t="shared" si="45"/>
        <v>-</v>
      </c>
      <c r="W144" s="609" t="str">
        <f t="shared" si="46"/>
        <v>-</v>
      </c>
      <c r="X144" s="609">
        <f t="shared" si="47"/>
        <v>20.7</v>
      </c>
      <c r="Y144" s="609" t="str">
        <f t="shared" si="48"/>
        <v>-</v>
      </c>
      <c r="AD144" s="615">
        <f t="shared" si="58"/>
        <v>46129.459722222222</v>
      </c>
      <c r="AE144" s="73">
        <f t="shared" si="59"/>
        <v>20.94</v>
      </c>
      <c r="AF144" s="608">
        <f t="shared" si="60"/>
        <v>11</v>
      </c>
      <c r="AG144" s="609" t="str">
        <f t="shared" si="54"/>
        <v>-</v>
      </c>
      <c r="AH144" s="609" t="str">
        <f t="shared" si="55"/>
        <v>-</v>
      </c>
      <c r="AI144" s="609">
        <f t="shared" si="56"/>
        <v>20.94</v>
      </c>
      <c r="AJ144" s="609" t="str">
        <f t="shared" si="57"/>
        <v>-</v>
      </c>
      <c r="AK144" s="247"/>
      <c r="AM144" s="446">
        <v>46129.460416666669</v>
      </c>
      <c r="AN144" s="447">
        <v>1</v>
      </c>
      <c r="AO144" s="447">
        <v>7</v>
      </c>
      <c r="AP144" s="447">
        <v>5</v>
      </c>
      <c r="AQ144" s="447">
        <v>311.01905199999999</v>
      </c>
      <c r="AR144" s="447">
        <v>132618</v>
      </c>
      <c r="AS144" s="447">
        <v>111833</v>
      </c>
      <c r="AT144" s="447">
        <v>20.957999999999998</v>
      </c>
      <c r="AV144" s="448">
        <v>46129.460416666669</v>
      </c>
      <c r="AW144" s="449">
        <v>1</v>
      </c>
      <c r="AX144" s="450">
        <v>7</v>
      </c>
      <c r="AY144" s="450">
        <v>5</v>
      </c>
      <c r="AZ144" s="451">
        <v>313</v>
      </c>
      <c r="BB144" s="74">
        <f t="shared" si="50"/>
        <v>75</v>
      </c>
      <c r="BC144" s="11">
        <f t="shared" si="51"/>
        <v>311.01905199999999</v>
      </c>
      <c r="BF144" s="324"/>
      <c r="BH144" s="74">
        <f t="shared" si="52"/>
        <v>75</v>
      </c>
      <c r="BI144" s="313">
        <f t="shared" si="53"/>
        <v>313</v>
      </c>
      <c r="BL144" s="313"/>
      <c r="BQ144" s="11"/>
      <c r="BR144" s="11"/>
      <c r="BS144" s="11"/>
      <c r="BT144" s="11"/>
      <c r="CA144" s="314"/>
      <c r="CB144" s="311"/>
      <c r="CC144" s="312"/>
      <c r="CD144" s="11"/>
      <c r="CE144" s="11"/>
    </row>
    <row r="145" spans="2:83" x14ac:dyDescent="0.25">
      <c r="B145" s="129"/>
      <c r="C145" s="87"/>
      <c r="D145" s="290"/>
      <c r="E145" s="290"/>
      <c r="N145" s="472"/>
      <c r="O145" s="89">
        <v>46129</v>
      </c>
      <c r="P145" s="130">
        <v>0.48396990740740742</v>
      </c>
      <c r="Q145" s="87">
        <v>32.799999999999997</v>
      </c>
      <c r="R145" s="78" t="s">
        <v>14</v>
      </c>
      <c r="S145" s="87">
        <v>20.7</v>
      </c>
      <c r="T145" s="78" t="s">
        <v>45</v>
      </c>
      <c r="U145" s="608">
        <f t="shared" si="49"/>
        <v>11</v>
      </c>
      <c r="V145" s="609" t="str">
        <f t="shared" si="45"/>
        <v>-</v>
      </c>
      <c r="W145" s="609" t="str">
        <f t="shared" si="46"/>
        <v>-</v>
      </c>
      <c r="X145" s="609">
        <f t="shared" si="47"/>
        <v>20.7</v>
      </c>
      <c r="Y145" s="609" t="str">
        <f t="shared" si="48"/>
        <v>-</v>
      </c>
      <c r="AD145" s="615">
        <f t="shared" si="58"/>
        <v>46129.459722222222</v>
      </c>
      <c r="AE145" s="73">
        <f t="shared" si="59"/>
        <v>20.945</v>
      </c>
      <c r="AF145" s="608">
        <f t="shared" si="60"/>
        <v>11</v>
      </c>
      <c r="AG145" s="609" t="str">
        <f t="shared" si="54"/>
        <v>-</v>
      </c>
      <c r="AH145" s="609" t="str">
        <f t="shared" si="55"/>
        <v>-</v>
      </c>
      <c r="AI145" s="609">
        <f t="shared" si="56"/>
        <v>20.945</v>
      </c>
      <c r="AJ145" s="609" t="str">
        <f t="shared" si="57"/>
        <v>-</v>
      </c>
      <c r="AK145" s="247"/>
      <c r="AM145" s="446">
        <v>46129.461111111108</v>
      </c>
      <c r="AN145" s="447">
        <v>1</v>
      </c>
      <c r="AO145" s="447">
        <v>7</v>
      </c>
      <c r="AP145" s="447">
        <v>6</v>
      </c>
      <c r="AQ145" s="447">
        <v>310.93852600000002</v>
      </c>
      <c r="AR145" s="447">
        <v>133499</v>
      </c>
      <c r="AS145" s="447">
        <v>111095</v>
      </c>
      <c r="AT145" s="447">
        <v>20.962</v>
      </c>
      <c r="AV145" s="448">
        <v>46129.461111111108</v>
      </c>
      <c r="AW145" s="449">
        <v>1</v>
      </c>
      <c r="AX145" s="450">
        <v>7</v>
      </c>
      <c r="AY145" s="450">
        <v>6</v>
      </c>
      <c r="AZ145" s="451">
        <v>312</v>
      </c>
      <c r="BB145" s="74">
        <f t="shared" si="50"/>
        <v>76</v>
      </c>
      <c r="BC145" s="11">
        <f t="shared" si="51"/>
        <v>310.93852600000002</v>
      </c>
      <c r="BF145" s="324"/>
      <c r="BH145" s="74">
        <f t="shared" si="52"/>
        <v>76</v>
      </c>
      <c r="BI145" s="313">
        <f t="shared" si="53"/>
        <v>312</v>
      </c>
      <c r="BL145" s="313"/>
      <c r="BQ145" s="11"/>
      <c r="BR145" s="11"/>
      <c r="BS145" s="11"/>
      <c r="BT145" s="11"/>
      <c r="CA145" s="314"/>
      <c r="CB145" s="311"/>
      <c r="CC145" s="312"/>
      <c r="CD145" s="11"/>
      <c r="CE145" s="11"/>
    </row>
    <row r="146" spans="2:83" x14ac:dyDescent="0.25">
      <c r="B146" s="129"/>
      <c r="C146" s="87"/>
      <c r="D146" s="290"/>
      <c r="E146" s="290"/>
      <c r="N146" s="472"/>
      <c r="O146" s="89">
        <v>46129</v>
      </c>
      <c r="P146" s="130">
        <v>0.48466435185185186</v>
      </c>
      <c r="Q146" s="87">
        <v>32.299999999999997</v>
      </c>
      <c r="R146" s="78" t="s">
        <v>14</v>
      </c>
      <c r="S146" s="87">
        <v>20.65</v>
      </c>
      <c r="T146" s="78" t="s">
        <v>45</v>
      </c>
      <c r="U146" s="608">
        <f t="shared" si="49"/>
        <v>11</v>
      </c>
      <c r="V146" s="609" t="str">
        <f t="shared" si="45"/>
        <v>-</v>
      </c>
      <c r="W146" s="609" t="str">
        <f t="shared" si="46"/>
        <v>-</v>
      </c>
      <c r="X146" s="609">
        <f t="shared" si="47"/>
        <v>20.65</v>
      </c>
      <c r="Y146" s="609" t="str">
        <f t="shared" si="48"/>
        <v>-</v>
      </c>
      <c r="AD146" s="615">
        <f t="shared" si="58"/>
        <v>46129.460416666669</v>
      </c>
      <c r="AE146" s="73">
        <f t="shared" si="59"/>
        <v>20.952000000000002</v>
      </c>
      <c r="AF146" s="608">
        <f t="shared" si="60"/>
        <v>11</v>
      </c>
      <c r="AG146" s="609" t="str">
        <f t="shared" si="54"/>
        <v>-</v>
      </c>
      <c r="AH146" s="609" t="str">
        <f t="shared" si="55"/>
        <v>-</v>
      </c>
      <c r="AI146" s="609">
        <f t="shared" si="56"/>
        <v>20.952000000000002</v>
      </c>
      <c r="AJ146" s="609" t="str">
        <f t="shared" si="57"/>
        <v>-</v>
      </c>
      <c r="AK146" s="247"/>
      <c r="AM146" s="446">
        <v>46129.461805555555</v>
      </c>
      <c r="AN146" s="447">
        <v>1</v>
      </c>
      <c r="AO146" s="447">
        <v>7</v>
      </c>
      <c r="AP146" s="447">
        <v>7</v>
      </c>
      <c r="AQ146" s="447">
        <v>310.94178799999997</v>
      </c>
      <c r="AR146" s="447">
        <v>132620</v>
      </c>
      <c r="AS146" s="447">
        <v>111835</v>
      </c>
      <c r="AT146" s="447">
        <v>20.966000000000001</v>
      </c>
      <c r="AV146" s="448">
        <v>46129.461805555555</v>
      </c>
      <c r="AW146" s="449">
        <v>1</v>
      </c>
      <c r="AX146" s="450">
        <v>7</v>
      </c>
      <c r="AY146" s="450">
        <v>7</v>
      </c>
      <c r="AZ146" s="451">
        <v>312</v>
      </c>
      <c r="BB146" s="74">
        <f t="shared" si="50"/>
        <v>77</v>
      </c>
      <c r="BC146" s="11">
        <f t="shared" si="51"/>
        <v>310.94178799999997</v>
      </c>
      <c r="BF146" s="324"/>
      <c r="BH146" s="74">
        <f t="shared" si="52"/>
        <v>77</v>
      </c>
      <c r="BI146" s="313">
        <f t="shared" si="53"/>
        <v>312</v>
      </c>
      <c r="BL146" s="313"/>
      <c r="BQ146" s="11"/>
      <c r="BR146" s="11"/>
      <c r="BS146" s="11"/>
      <c r="BT146" s="11"/>
      <c r="CA146" s="314"/>
      <c r="CB146" s="311"/>
      <c r="CC146" s="312"/>
      <c r="CD146" s="11"/>
      <c r="CE146" s="11"/>
    </row>
    <row r="147" spans="2:83" x14ac:dyDescent="0.25">
      <c r="B147" s="129"/>
      <c r="C147" s="87"/>
      <c r="D147" s="290"/>
      <c r="E147" s="290"/>
      <c r="N147" s="472"/>
      <c r="O147" s="89">
        <v>46129</v>
      </c>
      <c r="P147" s="130">
        <v>0.4853587962962963</v>
      </c>
      <c r="Q147" s="87">
        <v>31.9</v>
      </c>
      <c r="R147" s="78" t="s">
        <v>14</v>
      </c>
      <c r="S147" s="87">
        <v>20.6</v>
      </c>
      <c r="T147" s="78" t="s">
        <v>45</v>
      </c>
      <c r="U147" s="608">
        <f t="shared" si="49"/>
        <v>11</v>
      </c>
      <c r="V147" s="609" t="str">
        <f t="shared" si="45"/>
        <v>-</v>
      </c>
      <c r="W147" s="609" t="str">
        <f t="shared" si="46"/>
        <v>-</v>
      </c>
      <c r="X147" s="609">
        <f t="shared" si="47"/>
        <v>20.6</v>
      </c>
      <c r="Y147" s="609" t="str">
        <f t="shared" si="48"/>
        <v>-</v>
      </c>
      <c r="AD147" s="615">
        <f t="shared" si="58"/>
        <v>46129.460416666669</v>
      </c>
      <c r="AE147" s="73">
        <f t="shared" si="59"/>
        <v>20.957999999999998</v>
      </c>
      <c r="AF147" s="608">
        <f t="shared" si="60"/>
        <v>11</v>
      </c>
      <c r="AG147" s="609" t="str">
        <f t="shared" si="54"/>
        <v>-</v>
      </c>
      <c r="AH147" s="609" t="str">
        <f t="shared" si="55"/>
        <v>-</v>
      </c>
      <c r="AI147" s="609">
        <f t="shared" si="56"/>
        <v>20.957999999999998</v>
      </c>
      <c r="AJ147" s="609" t="str">
        <f t="shared" si="57"/>
        <v>-</v>
      </c>
      <c r="AK147" s="247"/>
      <c r="AM147" s="446">
        <v>46129.461805555555</v>
      </c>
      <c r="AN147" s="447">
        <v>1</v>
      </c>
      <c r="AO147" s="447">
        <v>7</v>
      </c>
      <c r="AP147" s="447">
        <v>8</v>
      </c>
      <c r="AQ147" s="447">
        <v>311.07021500000002</v>
      </c>
      <c r="AR147" s="447">
        <v>133521</v>
      </c>
      <c r="AS147" s="447">
        <v>111113</v>
      </c>
      <c r="AT147" s="447">
        <v>20.968</v>
      </c>
      <c r="AV147" s="448">
        <v>46129.461805555555</v>
      </c>
      <c r="AW147" s="449">
        <v>1</v>
      </c>
      <c r="AX147" s="450">
        <v>7</v>
      </c>
      <c r="AY147" s="450">
        <v>8</v>
      </c>
      <c r="AZ147" s="451">
        <v>312</v>
      </c>
      <c r="BB147" s="74">
        <f t="shared" si="50"/>
        <v>78</v>
      </c>
      <c r="BC147" s="11">
        <f t="shared" si="51"/>
        <v>311.07021500000002</v>
      </c>
      <c r="BF147" s="324"/>
      <c r="BH147" s="74">
        <f t="shared" si="52"/>
        <v>78</v>
      </c>
      <c r="BI147" s="313">
        <f t="shared" si="53"/>
        <v>312</v>
      </c>
      <c r="BL147" s="313"/>
      <c r="BQ147" s="11"/>
      <c r="BR147" s="11"/>
      <c r="BS147" s="11"/>
      <c r="BT147" s="11"/>
      <c r="CA147" s="314"/>
      <c r="CB147" s="311"/>
      <c r="CC147" s="312"/>
      <c r="CD147" s="11"/>
      <c r="CE147" s="11"/>
    </row>
    <row r="148" spans="2:83" x14ac:dyDescent="0.25">
      <c r="B148" s="129"/>
      <c r="C148" s="87"/>
      <c r="D148" s="290"/>
      <c r="E148" s="290"/>
      <c r="N148" s="472"/>
      <c r="O148" s="89">
        <v>46129</v>
      </c>
      <c r="P148" s="130">
        <v>0.48605324074074074</v>
      </c>
      <c r="Q148" s="87">
        <v>31.6</v>
      </c>
      <c r="R148" s="78" t="s">
        <v>14</v>
      </c>
      <c r="S148" s="87">
        <v>20.55</v>
      </c>
      <c r="T148" s="78" t="s">
        <v>45</v>
      </c>
      <c r="U148" s="608">
        <f t="shared" si="49"/>
        <v>11</v>
      </c>
      <c r="V148" s="609" t="str">
        <f t="shared" si="45"/>
        <v>-</v>
      </c>
      <c r="W148" s="609" t="str">
        <f t="shared" si="46"/>
        <v>-</v>
      </c>
      <c r="X148" s="609">
        <f t="shared" si="47"/>
        <v>20.55</v>
      </c>
      <c r="Y148" s="609" t="str">
        <f t="shared" si="48"/>
        <v>-</v>
      </c>
      <c r="AD148" s="615">
        <f t="shared" si="58"/>
        <v>46129.461111111108</v>
      </c>
      <c r="AE148" s="73">
        <f t="shared" si="59"/>
        <v>20.962</v>
      </c>
      <c r="AF148" s="608">
        <f t="shared" si="60"/>
        <v>11</v>
      </c>
      <c r="AG148" s="609" t="str">
        <f t="shared" si="54"/>
        <v>-</v>
      </c>
      <c r="AH148" s="609" t="str">
        <f t="shared" si="55"/>
        <v>-</v>
      </c>
      <c r="AI148" s="609">
        <f t="shared" si="56"/>
        <v>20.962</v>
      </c>
      <c r="AJ148" s="609" t="str">
        <f t="shared" si="57"/>
        <v>-</v>
      </c>
      <c r="AK148" s="247"/>
      <c r="AM148" s="446">
        <v>46129.462500000001</v>
      </c>
      <c r="AN148" s="447">
        <v>1</v>
      </c>
      <c r="AO148" s="447">
        <v>8</v>
      </c>
      <c r="AP148" s="447" t="s">
        <v>446</v>
      </c>
      <c r="AQ148" s="447">
        <v>345.28335600000003</v>
      </c>
      <c r="AR148" s="447">
        <v>132482</v>
      </c>
      <c r="AS148" s="447">
        <v>111841</v>
      </c>
      <c r="AT148" s="447">
        <v>20.97</v>
      </c>
      <c r="AV148" s="448">
        <v>46129.462500000001</v>
      </c>
      <c r="AW148" s="449">
        <v>1</v>
      </c>
      <c r="AX148" s="450">
        <v>8</v>
      </c>
      <c r="AY148" s="450" t="s">
        <v>446</v>
      </c>
      <c r="AZ148" s="451">
        <v>356</v>
      </c>
      <c r="BB148" s="74" t="str">
        <f t="shared" si="50"/>
        <v>--</v>
      </c>
      <c r="BC148" s="11">
        <f t="shared" si="51"/>
        <v>345.28335600000003</v>
      </c>
      <c r="BF148" s="324"/>
      <c r="BH148" s="74" t="str">
        <f t="shared" si="52"/>
        <v>--</v>
      </c>
      <c r="BI148" s="313">
        <f t="shared" si="53"/>
        <v>356</v>
      </c>
      <c r="BL148" s="313"/>
      <c r="BQ148" s="11"/>
      <c r="BR148" s="11"/>
      <c r="BS148" s="11"/>
      <c r="BT148" s="11"/>
      <c r="CA148" s="314"/>
      <c r="CB148" s="311"/>
      <c r="CC148" s="312"/>
      <c r="CD148" s="11"/>
      <c r="CE148" s="11"/>
    </row>
    <row r="149" spans="2:83" x14ac:dyDescent="0.25">
      <c r="B149" s="129"/>
      <c r="C149" s="87"/>
      <c r="D149" s="290"/>
      <c r="E149" s="290"/>
      <c r="N149" s="472"/>
      <c r="O149" s="89">
        <v>46129</v>
      </c>
      <c r="P149" s="130">
        <v>0.48674768518518519</v>
      </c>
      <c r="Q149" s="87">
        <v>31.6</v>
      </c>
      <c r="R149" s="78" t="s">
        <v>14</v>
      </c>
      <c r="S149" s="87">
        <v>20.55</v>
      </c>
      <c r="T149" s="78" t="s">
        <v>45</v>
      </c>
      <c r="U149" s="608">
        <f t="shared" si="49"/>
        <v>11</v>
      </c>
      <c r="V149" s="609" t="str">
        <f t="shared" si="45"/>
        <v>-</v>
      </c>
      <c r="W149" s="609" t="str">
        <f t="shared" si="46"/>
        <v>-</v>
      </c>
      <c r="X149" s="609">
        <f t="shared" si="47"/>
        <v>20.55</v>
      </c>
      <c r="Y149" s="609" t="str">
        <f t="shared" si="48"/>
        <v>-</v>
      </c>
      <c r="AD149" s="615">
        <f t="shared" si="58"/>
        <v>46129.461805555555</v>
      </c>
      <c r="AE149" s="73">
        <f t="shared" si="59"/>
        <v>20.966000000000001</v>
      </c>
      <c r="AF149" s="608">
        <f t="shared" si="60"/>
        <v>11</v>
      </c>
      <c r="AG149" s="609" t="str">
        <f t="shared" si="54"/>
        <v>-</v>
      </c>
      <c r="AH149" s="609" t="str">
        <f t="shared" si="55"/>
        <v>-</v>
      </c>
      <c r="AI149" s="609">
        <f t="shared" si="56"/>
        <v>20.966000000000001</v>
      </c>
      <c r="AJ149" s="609" t="str">
        <f t="shared" si="57"/>
        <v>-</v>
      </c>
      <c r="AK149" s="247"/>
      <c r="AM149" s="446">
        <v>46129.463194444441</v>
      </c>
      <c r="AN149" s="447">
        <v>1</v>
      </c>
      <c r="AO149" s="447">
        <v>8</v>
      </c>
      <c r="AP149" s="447" t="s">
        <v>446</v>
      </c>
      <c r="AQ149" s="447">
        <v>361.95997399999999</v>
      </c>
      <c r="AR149" s="447">
        <v>133509</v>
      </c>
      <c r="AS149" s="447">
        <v>110984</v>
      </c>
      <c r="AT149" s="447">
        <v>20.971</v>
      </c>
      <c r="AV149" s="448">
        <v>46129.463194444441</v>
      </c>
      <c r="AW149" s="449">
        <v>1</v>
      </c>
      <c r="AX149" s="450">
        <v>8</v>
      </c>
      <c r="AY149" s="450" t="s">
        <v>446</v>
      </c>
      <c r="AZ149" s="451">
        <v>364</v>
      </c>
      <c r="BB149" s="74" t="str">
        <f t="shared" si="50"/>
        <v>--</v>
      </c>
      <c r="BC149" s="11">
        <f t="shared" si="51"/>
        <v>361.95997399999999</v>
      </c>
      <c r="BF149" s="324"/>
      <c r="BH149" s="74" t="str">
        <f t="shared" si="52"/>
        <v>--</v>
      </c>
      <c r="BI149" s="313">
        <f t="shared" si="53"/>
        <v>364</v>
      </c>
      <c r="BL149" s="313"/>
      <c r="BQ149" s="11"/>
      <c r="BR149" s="11"/>
      <c r="BS149" s="11"/>
      <c r="BT149" s="11"/>
      <c r="CA149" s="314"/>
      <c r="CB149" s="311"/>
      <c r="CC149" s="312"/>
      <c r="CD149" s="11"/>
      <c r="CE149" s="11"/>
    </row>
    <row r="150" spans="2:83" x14ac:dyDescent="0.25">
      <c r="B150" s="129"/>
      <c r="C150" s="87"/>
      <c r="D150" s="290"/>
      <c r="E150" s="290"/>
      <c r="N150" s="472"/>
      <c r="O150" s="89">
        <v>46129</v>
      </c>
      <c r="P150" s="130">
        <v>0.48744212962962963</v>
      </c>
      <c r="Q150" s="87">
        <v>31.4</v>
      </c>
      <c r="R150" s="78" t="s">
        <v>14</v>
      </c>
      <c r="S150" s="87">
        <v>20.5</v>
      </c>
      <c r="T150" s="78" t="s">
        <v>45</v>
      </c>
      <c r="U150" s="608">
        <f t="shared" si="49"/>
        <v>11</v>
      </c>
      <c r="V150" s="609" t="str">
        <f t="shared" si="45"/>
        <v>-</v>
      </c>
      <c r="W150" s="609" t="str">
        <f t="shared" si="46"/>
        <v>-</v>
      </c>
      <c r="X150" s="609">
        <f t="shared" si="47"/>
        <v>20.5</v>
      </c>
      <c r="Y150" s="609" t="str">
        <f t="shared" si="48"/>
        <v>-</v>
      </c>
      <c r="AD150" s="615">
        <f t="shared" si="58"/>
        <v>46129.461805555555</v>
      </c>
      <c r="AE150" s="73">
        <f t="shared" si="59"/>
        <v>20.968</v>
      </c>
      <c r="AF150" s="608">
        <f t="shared" si="60"/>
        <v>11</v>
      </c>
      <c r="AG150" s="609" t="str">
        <f t="shared" si="54"/>
        <v>-</v>
      </c>
      <c r="AH150" s="609" t="str">
        <f t="shared" si="55"/>
        <v>-</v>
      </c>
      <c r="AI150" s="609">
        <f t="shared" si="56"/>
        <v>20.968</v>
      </c>
      <c r="AJ150" s="609" t="str">
        <f t="shared" si="57"/>
        <v>-</v>
      </c>
      <c r="AK150" s="247"/>
      <c r="AM150" s="446">
        <v>46129.463194444441</v>
      </c>
      <c r="AN150" s="447">
        <v>1</v>
      </c>
      <c r="AO150" s="447">
        <v>8</v>
      </c>
      <c r="AP150" s="447" t="s">
        <v>446</v>
      </c>
      <c r="AQ150" s="447">
        <v>360.40221700000001</v>
      </c>
      <c r="AR150" s="447">
        <v>132488</v>
      </c>
      <c r="AS150" s="447">
        <v>111839</v>
      </c>
      <c r="AT150" s="447">
        <v>20.972999999999999</v>
      </c>
      <c r="AV150" s="448">
        <v>46129.463194444441</v>
      </c>
      <c r="AW150" s="449">
        <v>1</v>
      </c>
      <c r="AX150" s="450">
        <v>8</v>
      </c>
      <c r="AY150" s="450" t="s">
        <v>446</v>
      </c>
      <c r="AZ150" s="451">
        <v>361</v>
      </c>
      <c r="BB150" s="74" t="str">
        <f t="shared" si="50"/>
        <v>--</v>
      </c>
      <c r="BC150" s="11">
        <f t="shared" si="51"/>
        <v>360.40221700000001</v>
      </c>
      <c r="BF150" s="324"/>
      <c r="BH150" s="74" t="str">
        <f t="shared" si="52"/>
        <v>--</v>
      </c>
      <c r="BI150" s="313">
        <f t="shared" si="53"/>
        <v>361</v>
      </c>
      <c r="BL150" s="313"/>
      <c r="BQ150" s="11"/>
      <c r="BR150" s="11"/>
      <c r="BS150" s="11"/>
      <c r="BT150" s="11"/>
      <c r="CA150" s="314"/>
      <c r="CB150" s="311"/>
      <c r="CC150" s="312"/>
      <c r="CD150" s="11"/>
      <c r="CE150" s="11"/>
    </row>
    <row r="151" spans="2:83" x14ac:dyDescent="0.25">
      <c r="B151" s="129"/>
      <c r="C151" s="87"/>
      <c r="O151" s="89">
        <v>46129</v>
      </c>
      <c r="P151" s="130">
        <v>0.48813657407407407</v>
      </c>
      <c r="Q151" s="87">
        <v>31</v>
      </c>
      <c r="R151" s="78" t="s">
        <v>14</v>
      </c>
      <c r="S151" s="87">
        <v>20.45</v>
      </c>
      <c r="T151" s="78" t="s">
        <v>45</v>
      </c>
      <c r="U151" s="608">
        <f t="shared" ref="U151:U214" si="61">IF(ISNUMBER(S151), HOUR(P151), "-")</f>
        <v>11</v>
      </c>
      <c r="V151" s="609" t="str">
        <f t="shared" ref="V151:V214" si="62">IF(U151=$Q$13, S151, "-")</f>
        <v>-</v>
      </c>
      <c r="W151" s="609" t="str">
        <f t="shared" ref="W151:W214" si="63">IF(U151=$R$13, S151, "-")</f>
        <v>-</v>
      </c>
      <c r="X151" s="609">
        <f t="shared" ref="X151:X214" si="64">IF(U151=$S$13, S151, "-")</f>
        <v>20.45</v>
      </c>
      <c r="Y151" s="609" t="str">
        <f t="shared" ref="Y151:Y214" si="65">IF(U151=$T$13, S151, "-")</f>
        <v>-</v>
      </c>
      <c r="AD151" s="615">
        <f t="shared" si="58"/>
        <v>46129.462500000001</v>
      </c>
      <c r="AE151" s="73">
        <f t="shared" si="59"/>
        <v>20.97</v>
      </c>
      <c r="AF151" s="608">
        <f t="shared" ref="AF151:AF214" si="66">IF(ISNUMBER(AE151), HOUR(AD151), "-")</f>
        <v>11</v>
      </c>
      <c r="AG151" s="609" t="str">
        <f t="shared" ref="AG151:AG214" si="67">IF(AF151=$Q$3, AE151, "-")</f>
        <v>-</v>
      </c>
      <c r="AH151" s="609" t="str">
        <f t="shared" ref="AH151:AH214" si="68">IF(AF151=$R$3, AE151, "-")</f>
        <v>-</v>
      </c>
      <c r="AI151" s="609">
        <f t="shared" ref="AI151:AI214" si="69">IF(AF151=$S$3, AE151, "-")</f>
        <v>20.97</v>
      </c>
      <c r="AJ151" s="609" t="str">
        <f t="shared" ref="AJ151:AJ214" si="70">IF(AF151=$T$3, AE151, "-")</f>
        <v>-</v>
      </c>
      <c r="AM151" s="446">
        <v>46129.463888888888</v>
      </c>
      <c r="AN151" s="447">
        <v>1</v>
      </c>
      <c r="AO151" s="447">
        <v>8</v>
      </c>
      <c r="AP151" s="447" t="s">
        <v>446</v>
      </c>
      <c r="AQ151" s="447">
        <v>359.57574399999999</v>
      </c>
      <c r="AR151" s="447">
        <v>133511</v>
      </c>
      <c r="AS151" s="447">
        <v>110990</v>
      </c>
      <c r="AT151" s="447">
        <v>20.974</v>
      </c>
      <c r="AV151" s="448">
        <v>46129.463888888888</v>
      </c>
      <c r="AW151" s="449">
        <v>1</v>
      </c>
      <c r="AX151" s="450">
        <v>8</v>
      </c>
      <c r="AY151" s="450" t="s">
        <v>446</v>
      </c>
      <c r="AZ151" s="451">
        <v>361</v>
      </c>
      <c r="BB151" s="74" t="str">
        <f t="shared" si="50"/>
        <v>--</v>
      </c>
      <c r="BC151" s="11">
        <f t="shared" si="51"/>
        <v>359.57574399999999</v>
      </c>
      <c r="BF151" s="324"/>
      <c r="BH151" s="74" t="str">
        <f t="shared" si="52"/>
        <v>--</v>
      </c>
      <c r="BI151" s="313">
        <f t="shared" si="53"/>
        <v>361</v>
      </c>
      <c r="BL151" s="313"/>
      <c r="BQ151" s="11"/>
      <c r="BR151" s="11"/>
      <c r="BS151" s="11"/>
      <c r="BT151" s="11"/>
      <c r="CA151" s="314"/>
      <c r="CB151" s="311"/>
      <c r="CC151" s="312"/>
      <c r="CD151" s="11"/>
      <c r="CE151" s="11"/>
    </row>
    <row r="152" spans="2:83" x14ac:dyDescent="0.25">
      <c r="B152" s="129"/>
      <c r="C152" s="87"/>
      <c r="O152" s="89">
        <v>46129</v>
      </c>
      <c r="P152" s="130">
        <v>0.48883101851851851</v>
      </c>
      <c r="Q152" s="87">
        <v>30.8</v>
      </c>
      <c r="R152" s="78" t="s">
        <v>14</v>
      </c>
      <c r="S152" s="87">
        <v>20.350000000000001</v>
      </c>
      <c r="T152" s="78" t="s">
        <v>45</v>
      </c>
      <c r="U152" s="608">
        <f t="shared" si="61"/>
        <v>11</v>
      </c>
      <c r="V152" s="609" t="str">
        <f t="shared" si="62"/>
        <v>-</v>
      </c>
      <c r="W152" s="609" t="str">
        <f t="shared" si="63"/>
        <v>-</v>
      </c>
      <c r="X152" s="609">
        <f t="shared" si="64"/>
        <v>20.350000000000001</v>
      </c>
      <c r="Y152" s="609" t="str">
        <f t="shared" si="65"/>
        <v>-</v>
      </c>
      <c r="AD152" s="615">
        <f t="shared" si="58"/>
        <v>46129.463194444441</v>
      </c>
      <c r="AE152" s="73">
        <f t="shared" si="59"/>
        <v>20.971</v>
      </c>
      <c r="AF152" s="608">
        <f t="shared" si="66"/>
        <v>11</v>
      </c>
      <c r="AG152" s="609" t="str">
        <f t="shared" si="67"/>
        <v>-</v>
      </c>
      <c r="AH152" s="609" t="str">
        <f t="shared" si="68"/>
        <v>-</v>
      </c>
      <c r="AI152" s="609">
        <f t="shared" si="69"/>
        <v>20.971</v>
      </c>
      <c r="AJ152" s="609" t="str">
        <f t="shared" si="70"/>
        <v>-</v>
      </c>
      <c r="AM152" s="446">
        <v>46129.463888888888</v>
      </c>
      <c r="AN152" s="447">
        <v>1</v>
      </c>
      <c r="AO152" s="447">
        <v>8</v>
      </c>
      <c r="AP152" s="447" t="s">
        <v>446</v>
      </c>
      <c r="AQ152" s="447">
        <v>358.614937</v>
      </c>
      <c r="AR152" s="447">
        <v>132493</v>
      </c>
      <c r="AS152" s="447">
        <v>111839</v>
      </c>
      <c r="AT152" s="447">
        <v>20.975000000000001</v>
      </c>
      <c r="AV152" s="448">
        <v>46129.463888888888</v>
      </c>
      <c r="AW152" s="449">
        <v>1</v>
      </c>
      <c r="AX152" s="450">
        <v>8</v>
      </c>
      <c r="AY152" s="450" t="s">
        <v>446</v>
      </c>
      <c r="AZ152" s="451">
        <v>361</v>
      </c>
      <c r="BB152" s="74" t="str">
        <f t="shared" si="50"/>
        <v>--</v>
      </c>
      <c r="BC152" s="11">
        <f t="shared" si="51"/>
        <v>358.614937</v>
      </c>
      <c r="BF152" s="324"/>
      <c r="BH152" s="74" t="str">
        <f t="shared" si="52"/>
        <v>--</v>
      </c>
      <c r="BI152" s="313">
        <f t="shared" si="53"/>
        <v>361</v>
      </c>
      <c r="BL152" s="313"/>
      <c r="BQ152" s="11"/>
      <c r="BR152" s="11"/>
      <c r="BS152" s="11"/>
      <c r="BT152" s="11"/>
      <c r="CA152" s="314"/>
      <c r="CB152" s="311"/>
      <c r="CC152" s="312"/>
      <c r="CD152" s="11"/>
      <c r="CE152" s="11"/>
    </row>
    <row r="153" spans="2:83" x14ac:dyDescent="0.25">
      <c r="B153" s="129"/>
      <c r="C153" s="87"/>
      <c r="O153" s="89">
        <v>46129</v>
      </c>
      <c r="P153" s="130">
        <v>0.48952546296296295</v>
      </c>
      <c r="Q153" s="87">
        <v>30.9</v>
      </c>
      <c r="R153" s="78" t="s">
        <v>14</v>
      </c>
      <c r="S153" s="87">
        <v>20.350000000000001</v>
      </c>
      <c r="T153" s="78" t="s">
        <v>45</v>
      </c>
      <c r="U153" s="608">
        <f t="shared" si="61"/>
        <v>11</v>
      </c>
      <c r="V153" s="609" t="str">
        <f t="shared" si="62"/>
        <v>-</v>
      </c>
      <c r="W153" s="609" t="str">
        <f t="shared" si="63"/>
        <v>-</v>
      </c>
      <c r="X153" s="609">
        <f t="shared" si="64"/>
        <v>20.350000000000001</v>
      </c>
      <c r="Y153" s="609" t="str">
        <f t="shared" si="65"/>
        <v>-</v>
      </c>
      <c r="AD153" s="615">
        <f t="shared" si="58"/>
        <v>46129.463194444441</v>
      </c>
      <c r="AE153" s="73">
        <f t="shared" si="59"/>
        <v>20.972999999999999</v>
      </c>
      <c r="AF153" s="608">
        <f t="shared" si="66"/>
        <v>11</v>
      </c>
      <c r="AG153" s="609" t="str">
        <f t="shared" si="67"/>
        <v>-</v>
      </c>
      <c r="AH153" s="609" t="str">
        <f t="shared" si="68"/>
        <v>-</v>
      </c>
      <c r="AI153" s="609">
        <f t="shared" si="69"/>
        <v>20.972999999999999</v>
      </c>
      <c r="AJ153" s="609" t="str">
        <f t="shared" si="70"/>
        <v>-</v>
      </c>
      <c r="AM153" s="446">
        <v>46129.464583333334</v>
      </c>
      <c r="AN153" s="447">
        <v>1</v>
      </c>
      <c r="AO153" s="447">
        <v>8</v>
      </c>
      <c r="AP153" s="447" t="s">
        <v>446</v>
      </c>
      <c r="AQ153" s="447">
        <v>358.65473500000002</v>
      </c>
      <c r="AR153" s="447">
        <v>133518</v>
      </c>
      <c r="AS153" s="447">
        <v>110996</v>
      </c>
      <c r="AT153" s="447">
        <v>20.977</v>
      </c>
      <c r="AV153" s="448">
        <v>46129.464583333334</v>
      </c>
      <c r="AW153" s="449">
        <v>1</v>
      </c>
      <c r="AX153" s="450">
        <v>8</v>
      </c>
      <c r="AY153" s="450" t="s">
        <v>446</v>
      </c>
      <c r="AZ153" s="451">
        <v>360</v>
      </c>
      <c r="BB153" s="74" t="str">
        <f t="shared" si="50"/>
        <v>--</v>
      </c>
      <c r="BC153" s="11">
        <f t="shared" si="51"/>
        <v>358.65473500000002</v>
      </c>
      <c r="BF153" s="324"/>
      <c r="BH153" s="74" t="str">
        <f t="shared" si="52"/>
        <v>--</v>
      </c>
      <c r="BI153" s="313">
        <f t="shared" si="53"/>
        <v>360</v>
      </c>
      <c r="BL153" s="313"/>
      <c r="BQ153" s="11"/>
      <c r="BR153" s="11"/>
      <c r="BS153" s="11"/>
      <c r="BT153" s="11"/>
      <c r="CA153" s="314"/>
      <c r="CB153" s="311"/>
      <c r="CC153" s="312"/>
      <c r="CD153" s="11"/>
      <c r="CE153" s="11"/>
    </row>
    <row r="154" spans="2:83" x14ac:dyDescent="0.25">
      <c r="B154" s="129"/>
      <c r="C154" s="87"/>
      <c r="O154" s="89">
        <v>46129</v>
      </c>
      <c r="P154" s="130">
        <v>0.4902199074074074</v>
      </c>
      <c r="Q154" s="87">
        <v>30.7</v>
      </c>
      <c r="R154" s="78" t="s">
        <v>14</v>
      </c>
      <c r="S154" s="87">
        <v>20.350000000000001</v>
      </c>
      <c r="T154" s="78" t="s">
        <v>45</v>
      </c>
      <c r="U154" s="608">
        <f t="shared" si="61"/>
        <v>11</v>
      </c>
      <c r="V154" s="609" t="str">
        <f t="shared" si="62"/>
        <v>-</v>
      </c>
      <c r="W154" s="609" t="str">
        <f t="shared" si="63"/>
        <v>-</v>
      </c>
      <c r="X154" s="609">
        <f t="shared" si="64"/>
        <v>20.350000000000001</v>
      </c>
      <c r="Y154" s="609" t="str">
        <f t="shared" si="65"/>
        <v>-</v>
      </c>
      <c r="AD154" s="615">
        <f t="shared" si="58"/>
        <v>46129.463888888888</v>
      </c>
      <c r="AE154" s="73">
        <f t="shared" si="59"/>
        <v>20.974</v>
      </c>
      <c r="AF154" s="608">
        <f t="shared" si="66"/>
        <v>11</v>
      </c>
      <c r="AG154" s="609" t="str">
        <f t="shared" si="67"/>
        <v>-</v>
      </c>
      <c r="AH154" s="609" t="str">
        <f t="shared" si="68"/>
        <v>-</v>
      </c>
      <c r="AI154" s="609">
        <f t="shared" si="69"/>
        <v>20.974</v>
      </c>
      <c r="AJ154" s="609" t="str">
        <f t="shared" si="70"/>
        <v>-</v>
      </c>
      <c r="AM154" s="446">
        <v>46129.464583333334</v>
      </c>
      <c r="AN154" s="447">
        <v>1</v>
      </c>
      <c r="AO154" s="447">
        <v>8</v>
      </c>
      <c r="AP154" s="447" t="s">
        <v>446</v>
      </c>
      <c r="AQ154" s="447">
        <v>357.84535099999999</v>
      </c>
      <c r="AR154" s="447">
        <v>132509</v>
      </c>
      <c r="AS154" s="447">
        <v>111849</v>
      </c>
      <c r="AT154" s="447">
        <v>20.978999999999999</v>
      </c>
      <c r="AV154" s="448">
        <v>46129.464583333334</v>
      </c>
      <c r="AW154" s="449">
        <v>1</v>
      </c>
      <c r="AX154" s="450">
        <v>8</v>
      </c>
      <c r="AY154" s="450" t="s">
        <v>446</v>
      </c>
      <c r="AZ154" s="451">
        <v>359</v>
      </c>
      <c r="BB154" s="74" t="str">
        <f t="shared" si="50"/>
        <v>--</v>
      </c>
      <c r="BC154" s="11">
        <f t="shared" si="51"/>
        <v>357.84535099999999</v>
      </c>
      <c r="BF154" s="324"/>
      <c r="BH154" s="74" t="str">
        <f t="shared" si="52"/>
        <v>--</v>
      </c>
      <c r="BI154" s="313">
        <f t="shared" si="53"/>
        <v>359</v>
      </c>
      <c r="BL154" s="313"/>
      <c r="BQ154" s="11"/>
      <c r="BR154" s="11"/>
      <c r="BS154" s="11"/>
      <c r="BT154" s="11"/>
      <c r="CA154" s="314"/>
      <c r="CB154" s="311"/>
      <c r="CC154" s="312"/>
      <c r="CD154" s="11"/>
      <c r="CE154" s="11"/>
    </row>
    <row r="155" spans="2:83" x14ac:dyDescent="0.25">
      <c r="B155" s="129"/>
      <c r="C155" s="87"/>
      <c r="O155" s="89">
        <v>46129</v>
      </c>
      <c r="P155" s="130">
        <v>0.49091435185185184</v>
      </c>
      <c r="Q155" s="87">
        <v>30.5</v>
      </c>
      <c r="R155" s="78" t="s">
        <v>14</v>
      </c>
      <c r="S155" s="87">
        <v>20.350000000000001</v>
      </c>
      <c r="T155" s="78" t="s">
        <v>45</v>
      </c>
      <c r="U155" s="608">
        <f t="shared" si="61"/>
        <v>11</v>
      </c>
      <c r="V155" s="609" t="str">
        <f t="shared" si="62"/>
        <v>-</v>
      </c>
      <c r="W155" s="609" t="str">
        <f t="shared" si="63"/>
        <v>-</v>
      </c>
      <c r="X155" s="609">
        <f t="shared" si="64"/>
        <v>20.350000000000001</v>
      </c>
      <c r="Y155" s="609" t="str">
        <f t="shared" si="65"/>
        <v>-</v>
      </c>
      <c r="AD155" s="615">
        <f t="shared" si="58"/>
        <v>46129.463888888888</v>
      </c>
      <c r="AE155" s="73">
        <f t="shared" si="59"/>
        <v>20.975000000000001</v>
      </c>
      <c r="AF155" s="608">
        <f t="shared" si="66"/>
        <v>11</v>
      </c>
      <c r="AG155" s="609" t="str">
        <f t="shared" si="67"/>
        <v>-</v>
      </c>
      <c r="AH155" s="609" t="str">
        <f t="shared" si="68"/>
        <v>-</v>
      </c>
      <c r="AI155" s="609">
        <f t="shared" si="69"/>
        <v>20.975000000000001</v>
      </c>
      <c r="AJ155" s="609" t="str">
        <f t="shared" si="70"/>
        <v>-</v>
      </c>
      <c r="AM155" s="446">
        <v>46129.465277777781</v>
      </c>
      <c r="AN155" s="447">
        <v>1</v>
      </c>
      <c r="AO155" s="447">
        <v>8</v>
      </c>
      <c r="AP155" s="447" t="s">
        <v>446</v>
      </c>
      <c r="AQ155" s="447">
        <v>357.31966899999998</v>
      </c>
      <c r="AR155" s="447">
        <v>133535</v>
      </c>
      <c r="AS155" s="447">
        <v>111013</v>
      </c>
      <c r="AT155" s="447">
        <v>20.977</v>
      </c>
      <c r="AV155" s="448">
        <v>46129.465277777781</v>
      </c>
      <c r="AW155" s="449">
        <v>1</v>
      </c>
      <c r="AX155" s="450">
        <v>8</v>
      </c>
      <c r="AY155" s="450" t="s">
        <v>446</v>
      </c>
      <c r="AZ155" s="451">
        <v>359</v>
      </c>
      <c r="BB155" s="74" t="str">
        <f t="shared" si="50"/>
        <v>--</v>
      </c>
      <c r="BC155" s="11">
        <f t="shared" si="51"/>
        <v>357.31966899999998</v>
      </c>
      <c r="BF155" s="324"/>
      <c r="BH155" s="74" t="str">
        <f t="shared" si="52"/>
        <v>--</v>
      </c>
      <c r="BI155" s="313">
        <f t="shared" si="53"/>
        <v>359</v>
      </c>
      <c r="BL155" s="313"/>
      <c r="BQ155" s="11"/>
      <c r="BR155" s="11"/>
      <c r="BS155" s="11"/>
      <c r="BT155" s="11"/>
      <c r="CA155" s="314"/>
      <c r="CB155" s="311"/>
      <c r="CC155" s="312"/>
      <c r="CD155" s="11"/>
      <c r="CE155" s="11"/>
    </row>
    <row r="156" spans="2:83" x14ac:dyDescent="0.25">
      <c r="B156" s="129"/>
      <c r="C156" s="87"/>
      <c r="O156" s="89">
        <v>46129</v>
      </c>
      <c r="P156" s="130">
        <v>0.49160879629629628</v>
      </c>
      <c r="Q156" s="87">
        <v>30.8</v>
      </c>
      <c r="R156" s="78" t="s">
        <v>14</v>
      </c>
      <c r="S156" s="87">
        <v>20.350000000000001</v>
      </c>
      <c r="T156" s="78" t="s">
        <v>45</v>
      </c>
      <c r="U156" s="608">
        <f t="shared" si="61"/>
        <v>11</v>
      </c>
      <c r="V156" s="609" t="str">
        <f t="shared" si="62"/>
        <v>-</v>
      </c>
      <c r="W156" s="609" t="str">
        <f t="shared" si="63"/>
        <v>-</v>
      </c>
      <c r="X156" s="609">
        <f t="shared" si="64"/>
        <v>20.350000000000001</v>
      </c>
      <c r="Y156" s="609" t="str">
        <f t="shared" si="65"/>
        <v>-</v>
      </c>
      <c r="AD156" s="615">
        <f t="shared" si="58"/>
        <v>46129.464583333334</v>
      </c>
      <c r="AE156" s="73">
        <f t="shared" si="59"/>
        <v>20.977</v>
      </c>
      <c r="AF156" s="608">
        <f t="shared" si="66"/>
        <v>11</v>
      </c>
      <c r="AG156" s="609" t="str">
        <f t="shared" si="67"/>
        <v>-</v>
      </c>
      <c r="AH156" s="609" t="str">
        <f t="shared" si="68"/>
        <v>-</v>
      </c>
      <c r="AI156" s="609">
        <f t="shared" si="69"/>
        <v>20.977</v>
      </c>
      <c r="AJ156" s="609" t="str">
        <f t="shared" si="70"/>
        <v>-</v>
      </c>
      <c r="AM156" s="446">
        <v>46129.465277777781</v>
      </c>
      <c r="AN156" s="447">
        <v>1</v>
      </c>
      <c r="AO156" s="447">
        <v>8</v>
      </c>
      <c r="AP156" s="447" t="s">
        <v>446</v>
      </c>
      <c r="AQ156" s="447">
        <v>356.615297</v>
      </c>
      <c r="AR156" s="447">
        <v>132535</v>
      </c>
      <c r="AS156" s="447">
        <v>111868</v>
      </c>
      <c r="AT156" s="447">
        <v>20.975000000000001</v>
      </c>
      <c r="AV156" s="448">
        <v>46129.465277777781</v>
      </c>
      <c r="AW156" s="449">
        <v>1</v>
      </c>
      <c r="AX156" s="450">
        <v>8</v>
      </c>
      <c r="AY156" s="450" t="s">
        <v>446</v>
      </c>
      <c r="AZ156" s="451">
        <v>359</v>
      </c>
      <c r="BB156" s="74" t="str">
        <f t="shared" si="50"/>
        <v>--</v>
      </c>
      <c r="BC156" s="11">
        <f t="shared" si="51"/>
        <v>356.615297</v>
      </c>
      <c r="BF156" s="324"/>
      <c r="BH156" s="74" t="str">
        <f t="shared" si="52"/>
        <v>--</v>
      </c>
      <c r="BI156" s="313">
        <f t="shared" si="53"/>
        <v>359</v>
      </c>
      <c r="BL156" s="313"/>
      <c r="BQ156" s="11"/>
      <c r="BR156" s="11"/>
      <c r="BS156" s="11"/>
      <c r="BT156" s="11"/>
      <c r="CA156" s="314"/>
      <c r="CB156" s="311"/>
      <c r="CC156" s="312"/>
      <c r="CD156" s="11"/>
      <c r="CE156" s="11"/>
    </row>
    <row r="157" spans="2:83" x14ac:dyDescent="0.25">
      <c r="B157" s="129"/>
      <c r="C157" s="87"/>
      <c r="O157" s="89">
        <v>46129</v>
      </c>
      <c r="P157" s="130">
        <v>0.49230324074074072</v>
      </c>
      <c r="Q157" s="87">
        <v>30.9</v>
      </c>
      <c r="R157" s="78" t="s">
        <v>14</v>
      </c>
      <c r="S157" s="87">
        <v>20.399999999999999</v>
      </c>
      <c r="T157" s="78" t="s">
        <v>45</v>
      </c>
      <c r="U157" s="608">
        <f t="shared" si="61"/>
        <v>11</v>
      </c>
      <c r="V157" s="609" t="str">
        <f t="shared" si="62"/>
        <v>-</v>
      </c>
      <c r="W157" s="609" t="str">
        <f t="shared" si="63"/>
        <v>-</v>
      </c>
      <c r="X157" s="609">
        <f t="shared" si="64"/>
        <v>20.399999999999999</v>
      </c>
      <c r="Y157" s="609" t="str">
        <f t="shared" si="65"/>
        <v>-</v>
      </c>
      <c r="AD157" s="615">
        <f t="shared" si="58"/>
        <v>46129.464583333334</v>
      </c>
      <c r="AE157" s="73">
        <f t="shared" si="59"/>
        <v>20.978999999999999</v>
      </c>
      <c r="AF157" s="608">
        <f t="shared" si="66"/>
        <v>11</v>
      </c>
      <c r="AG157" s="609" t="str">
        <f t="shared" si="67"/>
        <v>-</v>
      </c>
      <c r="AH157" s="609" t="str">
        <f t="shared" si="68"/>
        <v>-</v>
      </c>
      <c r="AI157" s="609">
        <f t="shared" si="69"/>
        <v>20.978999999999999</v>
      </c>
      <c r="AJ157" s="609" t="str">
        <f t="shared" si="70"/>
        <v>-</v>
      </c>
      <c r="AM157" s="446">
        <v>46129.46597222222</v>
      </c>
      <c r="AN157" s="447">
        <v>1</v>
      </c>
      <c r="AO157" s="447">
        <v>8</v>
      </c>
      <c r="AP157" s="447" t="s">
        <v>446</v>
      </c>
      <c r="AQ157" s="447">
        <v>356.71392400000002</v>
      </c>
      <c r="AR157" s="447">
        <v>133552</v>
      </c>
      <c r="AS157" s="447">
        <v>111027</v>
      </c>
      <c r="AT157" s="447">
        <v>20.972000000000001</v>
      </c>
      <c r="AV157" s="448">
        <v>46129.46597222222</v>
      </c>
      <c r="AW157" s="449">
        <v>1</v>
      </c>
      <c r="AX157" s="450">
        <v>8</v>
      </c>
      <c r="AY157" s="450" t="s">
        <v>446</v>
      </c>
      <c r="AZ157" s="451">
        <v>358</v>
      </c>
      <c r="BB157" s="74" t="str">
        <f t="shared" si="50"/>
        <v>--</v>
      </c>
      <c r="BC157" s="11">
        <f t="shared" si="51"/>
        <v>356.71392400000002</v>
      </c>
      <c r="BF157" s="324"/>
      <c r="BH157" s="74" t="str">
        <f t="shared" si="52"/>
        <v>--</v>
      </c>
      <c r="BI157" s="313">
        <f t="shared" si="53"/>
        <v>358</v>
      </c>
      <c r="BL157" s="313"/>
      <c r="BQ157" s="11"/>
      <c r="BR157" s="11"/>
      <c r="BS157" s="11"/>
      <c r="BT157" s="11"/>
      <c r="CA157" s="314"/>
      <c r="CB157" s="311"/>
      <c r="CC157" s="312"/>
      <c r="CD157" s="11"/>
      <c r="CE157" s="11"/>
    </row>
    <row r="158" spans="2:83" x14ac:dyDescent="0.25">
      <c r="B158" s="129"/>
      <c r="C158" s="87"/>
      <c r="O158" s="89">
        <v>46129</v>
      </c>
      <c r="P158" s="130">
        <v>0.49299768518518516</v>
      </c>
      <c r="Q158" s="87">
        <v>31.1</v>
      </c>
      <c r="R158" s="78" t="s">
        <v>14</v>
      </c>
      <c r="S158" s="87">
        <v>20.55</v>
      </c>
      <c r="T158" s="78" t="s">
        <v>45</v>
      </c>
      <c r="U158" s="608">
        <f t="shared" si="61"/>
        <v>11</v>
      </c>
      <c r="V158" s="609" t="str">
        <f t="shared" si="62"/>
        <v>-</v>
      </c>
      <c r="W158" s="609" t="str">
        <f t="shared" si="63"/>
        <v>-</v>
      </c>
      <c r="X158" s="609">
        <f t="shared" si="64"/>
        <v>20.55</v>
      </c>
      <c r="Y158" s="609" t="str">
        <f t="shared" si="65"/>
        <v>-</v>
      </c>
      <c r="AD158" s="615">
        <f t="shared" si="58"/>
        <v>46129.465277777781</v>
      </c>
      <c r="AE158" s="73">
        <f t="shared" si="59"/>
        <v>20.977</v>
      </c>
      <c r="AF158" s="608">
        <f t="shared" si="66"/>
        <v>11</v>
      </c>
      <c r="AG158" s="609" t="str">
        <f t="shared" si="67"/>
        <v>-</v>
      </c>
      <c r="AH158" s="609" t="str">
        <f t="shared" si="68"/>
        <v>-</v>
      </c>
      <c r="AI158" s="609">
        <f t="shared" si="69"/>
        <v>20.977</v>
      </c>
      <c r="AJ158" s="609" t="str">
        <f t="shared" si="70"/>
        <v>-</v>
      </c>
      <c r="AM158" s="446">
        <v>46129.46597222222</v>
      </c>
      <c r="AN158" s="447">
        <v>1</v>
      </c>
      <c r="AO158" s="447">
        <v>8</v>
      </c>
      <c r="AP158" s="447" t="s">
        <v>446</v>
      </c>
      <c r="AQ158" s="447">
        <v>356.05971599999998</v>
      </c>
      <c r="AR158" s="447">
        <v>132549</v>
      </c>
      <c r="AS158" s="447">
        <v>111877</v>
      </c>
      <c r="AT158" s="447">
        <v>20.966999999999999</v>
      </c>
      <c r="AV158" s="448">
        <v>46129.46597222222</v>
      </c>
      <c r="AW158" s="449">
        <v>1</v>
      </c>
      <c r="AX158" s="450">
        <v>8</v>
      </c>
      <c r="AY158" s="450" t="s">
        <v>446</v>
      </c>
      <c r="AZ158" s="451">
        <v>358</v>
      </c>
      <c r="BB158" s="74" t="str">
        <f t="shared" si="50"/>
        <v>--</v>
      </c>
      <c r="BC158" s="11">
        <f t="shared" si="51"/>
        <v>356.05971599999998</v>
      </c>
      <c r="BF158" s="324"/>
      <c r="BH158" s="74" t="str">
        <f t="shared" si="52"/>
        <v>--</v>
      </c>
      <c r="BI158" s="313">
        <f t="shared" si="53"/>
        <v>358</v>
      </c>
      <c r="BL158" s="313"/>
      <c r="BQ158" s="11"/>
      <c r="BR158" s="11"/>
      <c r="BS158" s="11"/>
      <c r="BT158" s="11"/>
      <c r="CA158" s="314"/>
      <c r="CB158" s="311"/>
      <c r="CC158" s="312"/>
      <c r="CD158" s="11"/>
      <c r="CE158" s="11"/>
    </row>
    <row r="159" spans="2:83" x14ac:dyDescent="0.25">
      <c r="B159" s="129"/>
      <c r="C159" s="87"/>
      <c r="O159" s="89">
        <v>46129</v>
      </c>
      <c r="P159" s="130">
        <v>0.49369212962962961</v>
      </c>
      <c r="Q159" s="87">
        <v>31.5</v>
      </c>
      <c r="R159" s="78" t="s">
        <v>14</v>
      </c>
      <c r="S159" s="87">
        <v>20.65</v>
      </c>
      <c r="T159" s="78" t="s">
        <v>45</v>
      </c>
      <c r="U159" s="608">
        <f t="shared" si="61"/>
        <v>11</v>
      </c>
      <c r="V159" s="609" t="str">
        <f t="shared" si="62"/>
        <v>-</v>
      </c>
      <c r="W159" s="609" t="str">
        <f t="shared" si="63"/>
        <v>-</v>
      </c>
      <c r="X159" s="609">
        <f t="shared" si="64"/>
        <v>20.65</v>
      </c>
      <c r="Y159" s="609" t="str">
        <f t="shared" si="65"/>
        <v>-</v>
      </c>
      <c r="AD159" s="615">
        <f t="shared" si="58"/>
        <v>46129.465277777781</v>
      </c>
      <c r="AE159" s="73">
        <f t="shared" si="59"/>
        <v>20.975000000000001</v>
      </c>
      <c r="AF159" s="608">
        <f t="shared" si="66"/>
        <v>11</v>
      </c>
      <c r="AG159" s="609" t="str">
        <f t="shared" si="67"/>
        <v>-</v>
      </c>
      <c r="AH159" s="609" t="str">
        <f t="shared" si="68"/>
        <v>-</v>
      </c>
      <c r="AI159" s="609">
        <f t="shared" si="69"/>
        <v>20.975000000000001</v>
      </c>
      <c r="AJ159" s="609" t="str">
        <f t="shared" si="70"/>
        <v>-</v>
      </c>
      <c r="AM159" s="446">
        <v>46129.466666666667</v>
      </c>
      <c r="AN159" s="447">
        <v>1</v>
      </c>
      <c r="AO159" s="447">
        <v>8</v>
      </c>
      <c r="AP159" s="447">
        <v>0</v>
      </c>
      <c r="AQ159" s="447">
        <v>356.02409499999999</v>
      </c>
      <c r="AR159" s="447">
        <v>133567</v>
      </c>
      <c r="AS159" s="447">
        <v>111040</v>
      </c>
      <c r="AT159" s="447">
        <v>20.962</v>
      </c>
      <c r="AV159" s="448">
        <v>46129.466666666667</v>
      </c>
      <c r="AW159" s="449">
        <v>1</v>
      </c>
      <c r="AX159" s="450">
        <v>8</v>
      </c>
      <c r="AY159" s="450">
        <v>0</v>
      </c>
      <c r="AZ159" s="451">
        <v>358</v>
      </c>
      <c r="BB159" s="74">
        <f t="shared" si="50"/>
        <v>80</v>
      </c>
      <c r="BC159" s="11">
        <f t="shared" si="51"/>
        <v>356.02409499999999</v>
      </c>
      <c r="BF159" s="324"/>
      <c r="BH159" s="74">
        <f t="shared" si="52"/>
        <v>80</v>
      </c>
      <c r="BI159" s="313">
        <f t="shared" si="53"/>
        <v>358</v>
      </c>
      <c r="BL159" s="313"/>
      <c r="BQ159" s="11"/>
      <c r="BR159" s="11"/>
      <c r="BS159" s="11"/>
      <c r="BT159" s="11"/>
      <c r="CA159" s="314"/>
      <c r="CB159" s="311"/>
      <c r="CC159" s="312"/>
      <c r="CD159" s="11"/>
      <c r="CE159" s="11"/>
    </row>
    <row r="160" spans="2:83" x14ac:dyDescent="0.25">
      <c r="B160" s="129"/>
      <c r="C160" s="87"/>
      <c r="O160" s="89">
        <v>46129</v>
      </c>
      <c r="P160" s="130">
        <v>0.49438657407407405</v>
      </c>
      <c r="Q160" s="87">
        <v>31.9</v>
      </c>
      <c r="R160" s="78" t="s">
        <v>14</v>
      </c>
      <c r="S160" s="87">
        <v>20.8</v>
      </c>
      <c r="T160" s="78" t="s">
        <v>45</v>
      </c>
      <c r="U160" s="608">
        <f t="shared" si="61"/>
        <v>11</v>
      </c>
      <c r="V160" s="609" t="str">
        <f t="shared" si="62"/>
        <v>-</v>
      </c>
      <c r="W160" s="609" t="str">
        <f t="shared" si="63"/>
        <v>-</v>
      </c>
      <c r="X160" s="609">
        <f t="shared" si="64"/>
        <v>20.8</v>
      </c>
      <c r="Y160" s="609" t="str">
        <f t="shared" si="65"/>
        <v>-</v>
      </c>
      <c r="AD160" s="615">
        <f t="shared" si="58"/>
        <v>46129.46597222222</v>
      </c>
      <c r="AE160" s="73">
        <f t="shared" si="59"/>
        <v>20.972000000000001</v>
      </c>
      <c r="AF160" s="608">
        <f t="shared" si="66"/>
        <v>11</v>
      </c>
      <c r="AG160" s="609" t="str">
        <f t="shared" si="67"/>
        <v>-</v>
      </c>
      <c r="AH160" s="609" t="str">
        <f t="shared" si="68"/>
        <v>-</v>
      </c>
      <c r="AI160" s="609">
        <f t="shared" si="69"/>
        <v>20.972000000000001</v>
      </c>
      <c r="AJ160" s="609" t="str">
        <f t="shared" si="70"/>
        <v>-</v>
      </c>
      <c r="AM160" s="446">
        <v>46129.467361111114</v>
      </c>
      <c r="AN160" s="447">
        <v>1</v>
      </c>
      <c r="AO160" s="447">
        <v>8</v>
      </c>
      <c r="AP160" s="447">
        <v>1</v>
      </c>
      <c r="AQ160" s="447">
        <v>355.94504000000001</v>
      </c>
      <c r="AR160" s="447">
        <v>132555</v>
      </c>
      <c r="AS160" s="447">
        <v>111882</v>
      </c>
      <c r="AT160" s="447">
        <v>20.96</v>
      </c>
      <c r="AV160" s="448">
        <v>46129.467361111114</v>
      </c>
      <c r="AW160" s="449">
        <v>1</v>
      </c>
      <c r="AX160" s="450">
        <v>8</v>
      </c>
      <c r="AY160" s="450">
        <v>1</v>
      </c>
      <c r="AZ160" s="451">
        <v>357</v>
      </c>
      <c r="BB160" s="74">
        <f t="shared" si="50"/>
        <v>81</v>
      </c>
      <c r="BC160" s="11">
        <f t="shared" si="51"/>
        <v>355.94504000000001</v>
      </c>
      <c r="BF160" s="324"/>
      <c r="BH160" s="74">
        <f t="shared" si="52"/>
        <v>81</v>
      </c>
      <c r="BI160" s="313">
        <f t="shared" si="53"/>
        <v>357</v>
      </c>
      <c r="BL160" s="313"/>
      <c r="BQ160" s="11"/>
      <c r="BR160" s="11"/>
      <c r="BS160" s="11"/>
      <c r="BT160" s="11"/>
      <c r="CA160" s="314"/>
      <c r="CB160" s="311"/>
      <c r="CC160" s="312"/>
      <c r="CD160" s="11"/>
      <c r="CE160" s="11"/>
    </row>
    <row r="161" spans="2:83" x14ac:dyDescent="0.25">
      <c r="B161" s="129"/>
      <c r="C161" s="87"/>
      <c r="O161" s="89">
        <v>46129</v>
      </c>
      <c r="P161" s="130">
        <v>0.49508101851851855</v>
      </c>
      <c r="Q161" s="87">
        <v>33</v>
      </c>
      <c r="R161" s="78" t="s">
        <v>14</v>
      </c>
      <c r="S161" s="87">
        <v>20.85</v>
      </c>
      <c r="T161" s="78" t="s">
        <v>45</v>
      </c>
      <c r="U161" s="608">
        <f t="shared" si="61"/>
        <v>11</v>
      </c>
      <c r="V161" s="609" t="str">
        <f t="shared" si="62"/>
        <v>-</v>
      </c>
      <c r="W161" s="609" t="str">
        <f t="shared" si="63"/>
        <v>-</v>
      </c>
      <c r="X161" s="609">
        <f t="shared" si="64"/>
        <v>20.85</v>
      </c>
      <c r="Y161" s="609" t="str">
        <f t="shared" si="65"/>
        <v>-</v>
      </c>
      <c r="AD161" s="615">
        <f t="shared" si="58"/>
        <v>46129.46597222222</v>
      </c>
      <c r="AE161" s="73">
        <f t="shared" si="59"/>
        <v>20.966999999999999</v>
      </c>
      <c r="AF161" s="608">
        <f t="shared" si="66"/>
        <v>11</v>
      </c>
      <c r="AG161" s="609" t="str">
        <f t="shared" si="67"/>
        <v>-</v>
      </c>
      <c r="AH161" s="609" t="str">
        <f t="shared" si="68"/>
        <v>-</v>
      </c>
      <c r="AI161" s="609">
        <f t="shared" si="69"/>
        <v>20.966999999999999</v>
      </c>
      <c r="AJ161" s="609" t="str">
        <f t="shared" si="70"/>
        <v>-</v>
      </c>
      <c r="AM161" s="446">
        <v>46129.468055555553</v>
      </c>
      <c r="AN161" s="447">
        <v>1</v>
      </c>
      <c r="AO161" s="447">
        <v>8</v>
      </c>
      <c r="AP161" s="447">
        <v>2</v>
      </c>
      <c r="AQ161" s="447">
        <v>355.81461100000001</v>
      </c>
      <c r="AR161" s="447">
        <v>133561</v>
      </c>
      <c r="AS161" s="447">
        <v>111036</v>
      </c>
      <c r="AT161" s="447">
        <v>20.959</v>
      </c>
      <c r="AV161" s="448">
        <v>46129.468055555553</v>
      </c>
      <c r="AW161" s="449">
        <v>1</v>
      </c>
      <c r="AX161" s="450">
        <v>8</v>
      </c>
      <c r="AY161" s="450">
        <v>2</v>
      </c>
      <c r="AZ161" s="451">
        <v>357</v>
      </c>
      <c r="BB161" s="74">
        <f t="shared" si="50"/>
        <v>82</v>
      </c>
      <c r="BC161" s="11">
        <f t="shared" si="51"/>
        <v>355.81461100000001</v>
      </c>
      <c r="BF161" s="324"/>
      <c r="BH161" s="74">
        <f t="shared" si="52"/>
        <v>82</v>
      </c>
      <c r="BI161" s="313">
        <f t="shared" si="53"/>
        <v>357</v>
      </c>
      <c r="BL161" s="313"/>
      <c r="BQ161" s="11"/>
      <c r="BR161" s="11"/>
      <c r="BS161" s="11"/>
      <c r="BT161" s="11"/>
      <c r="CA161" s="314"/>
      <c r="CB161" s="311"/>
      <c r="CC161" s="312"/>
      <c r="CD161" s="11"/>
      <c r="CE161" s="11"/>
    </row>
    <row r="162" spans="2:83" x14ac:dyDescent="0.25">
      <c r="B162" s="129"/>
      <c r="C162" s="87"/>
      <c r="O162" s="89"/>
      <c r="P162" s="130"/>
      <c r="Q162" s="87"/>
      <c r="R162" s="78" t="s">
        <v>14</v>
      </c>
      <c r="S162" s="87"/>
      <c r="T162" s="78" t="s">
        <v>45</v>
      </c>
      <c r="U162" s="608" t="str">
        <f t="shared" si="61"/>
        <v>-</v>
      </c>
      <c r="V162" s="609" t="str">
        <f t="shared" si="62"/>
        <v>-</v>
      </c>
      <c r="W162" s="609" t="str">
        <f t="shared" si="63"/>
        <v>-</v>
      </c>
      <c r="X162" s="609" t="str">
        <f t="shared" si="64"/>
        <v>-</v>
      </c>
      <c r="Y162" s="609" t="str">
        <f t="shared" si="65"/>
        <v>-</v>
      </c>
      <c r="AD162" s="615">
        <f t="shared" si="58"/>
        <v>46129.466666666667</v>
      </c>
      <c r="AE162" s="73">
        <f t="shared" si="59"/>
        <v>20.962</v>
      </c>
      <c r="AF162" s="608">
        <f t="shared" si="66"/>
        <v>11</v>
      </c>
      <c r="AG162" s="609" t="str">
        <f t="shared" si="67"/>
        <v>-</v>
      </c>
      <c r="AH162" s="609" t="str">
        <f t="shared" si="68"/>
        <v>-</v>
      </c>
      <c r="AI162" s="609">
        <f t="shared" si="69"/>
        <v>20.962</v>
      </c>
      <c r="AJ162" s="609" t="str">
        <f t="shared" si="70"/>
        <v>-</v>
      </c>
      <c r="AM162" s="446">
        <v>46129.468055555553</v>
      </c>
      <c r="AN162" s="447">
        <v>1</v>
      </c>
      <c r="AO162" s="447">
        <v>8</v>
      </c>
      <c r="AP162" s="447">
        <v>3</v>
      </c>
      <c r="AQ162" s="447">
        <v>355.98465599999997</v>
      </c>
      <c r="AR162" s="447">
        <v>132543</v>
      </c>
      <c r="AS162" s="447">
        <v>111873</v>
      </c>
      <c r="AT162" s="447">
        <v>20.959</v>
      </c>
      <c r="AV162" s="448">
        <v>46129.468055555553</v>
      </c>
      <c r="AW162" s="449">
        <v>1</v>
      </c>
      <c r="AX162" s="450">
        <v>8</v>
      </c>
      <c r="AY162" s="450">
        <v>3</v>
      </c>
      <c r="AZ162" s="451">
        <v>358</v>
      </c>
      <c r="BB162" s="74">
        <f t="shared" si="50"/>
        <v>83</v>
      </c>
      <c r="BC162" s="11">
        <f t="shared" si="51"/>
        <v>355.98465599999997</v>
      </c>
      <c r="BF162" s="324"/>
      <c r="BH162" s="74">
        <f t="shared" si="52"/>
        <v>83</v>
      </c>
      <c r="BI162" s="313">
        <f t="shared" si="53"/>
        <v>358</v>
      </c>
      <c r="BL162" s="313"/>
      <c r="BQ162" s="11"/>
      <c r="BR162" s="11"/>
      <c r="BS162" s="11"/>
      <c r="BT162" s="11"/>
      <c r="CA162" s="314"/>
      <c r="CB162" s="311"/>
      <c r="CC162" s="312"/>
      <c r="CD162" s="11"/>
      <c r="CE162" s="11"/>
    </row>
    <row r="163" spans="2:83" x14ac:dyDescent="0.25">
      <c r="B163" s="129"/>
      <c r="C163" s="87"/>
      <c r="O163" s="89"/>
      <c r="P163" s="130"/>
      <c r="Q163" s="87"/>
      <c r="R163" s="78" t="s">
        <v>14</v>
      </c>
      <c r="S163" s="87"/>
      <c r="T163" s="78" t="s">
        <v>45</v>
      </c>
      <c r="U163" s="608" t="str">
        <f t="shared" si="61"/>
        <v>-</v>
      </c>
      <c r="V163" s="609" t="str">
        <f t="shared" si="62"/>
        <v>-</v>
      </c>
      <c r="W163" s="609" t="str">
        <f t="shared" si="63"/>
        <v>-</v>
      </c>
      <c r="X163" s="609" t="str">
        <f t="shared" si="64"/>
        <v>-</v>
      </c>
      <c r="Y163" s="609" t="str">
        <f t="shared" si="65"/>
        <v>-</v>
      </c>
      <c r="AD163" s="615">
        <f t="shared" si="58"/>
        <v>46129.467361111114</v>
      </c>
      <c r="AE163" s="73">
        <f t="shared" si="59"/>
        <v>20.96</v>
      </c>
      <c r="AF163" s="608">
        <f t="shared" si="66"/>
        <v>11</v>
      </c>
      <c r="AG163" s="609" t="str">
        <f t="shared" si="67"/>
        <v>-</v>
      </c>
      <c r="AH163" s="609" t="str">
        <f t="shared" si="68"/>
        <v>-</v>
      </c>
      <c r="AI163" s="609">
        <f t="shared" si="69"/>
        <v>20.96</v>
      </c>
      <c r="AJ163" s="609" t="str">
        <f t="shared" si="70"/>
        <v>-</v>
      </c>
      <c r="AM163" s="446">
        <v>46129.46875</v>
      </c>
      <c r="AN163" s="447">
        <v>1</v>
      </c>
      <c r="AO163" s="447">
        <v>8</v>
      </c>
      <c r="AP163" s="447">
        <v>4</v>
      </c>
      <c r="AQ163" s="447">
        <v>355.71150999999998</v>
      </c>
      <c r="AR163" s="447">
        <v>133547</v>
      </c>
      <c r="AS163" s="447">
        <v>111026</v>
      </c>
      <c r="AT163" s="447">
        <v>20.960999999999999</v>
      </c>
      <c r="AV163" s="448">
        <v>46129.46875</v>
      </c>
      <c r="AW163" s="449">
        <v>1</v>
      </c>
      <c r="AX163" s="450">
        <v>8</v>
      </c>
      <c r="AY163" s="450">
        <v>4</v>
      </c>
      <c r="AZ163" s="451">
        <v>358</v>
      </c>
      <c r="BB163" s="74">
        <f t="shared" si="50"/>
        <v>84</v>
      </c>
      <c r="BC163" s="11">
        <f t="shared" si="51"/>
        <v>355.71150999999998</v>
      </c>
      <c r="BF163" s="324"/>
      <c r="BH163" s="74">
        <f t="shared" si="52"/>
        <v>84</v>
      </c>
      <c r="BI163" s="313">
        <f t="shared" si="53"/>
        <v>358</v>
      </c>
      <c r="BL163" s="313"/>
      <c r="BQ163" s="11"/>
      <c r="BR163" s="11"/>
      <c r="BS163" s="11"/>
      <c r="BT163" s="11"/>
      <c r="CA163" s="314"/>
      <c r="CB163" s="311"/>
      <c r="CC163" s="312"/>
      <c r="CD163" s="11"/>
      <c r="CE163" s="11"/>
    </row>
    <row r="164" spans="2:83" x14ac:dyDescent="0.25">
      <c r="B164" s="129"/>
      <c r="C164" s="87"/>
      <c r="O164" s="89"/>
      <c r="P164" s="130"/>
      <c r="Q164" s="87"/>
      <c r="R164" s="78" t="s">
        <v>14</v>
      </c>
      <c r="S164" s="87"/>
      <c r="T164" s="78" t="s">
        <v>45</v>
      </c>
      <c r="U164" s="608" t="str">
        <f t="shared" si="61"/>
        <v>-</v>
      </c>
      <c r="V164" s="609" t="str">
        <f t="shared" si="62"/>
        <v>-</v>
      </c>
      <c r="W164" s="609" t="str">
        <f t="shared" si="63"/>
        <v>-</v>
      </c>
      <c r="X164" s="609" t="str">
        <f t="shared" si="64"/>
        <v>-</v>
      </c>
      <c r="Y164" s="609" t="str">
        <f t="shared" si="65"/>
        <v>-</v>
      </c>
      <c r="AD164" s="615">
        <f t="shared" si="58"/>
        <v>46129.468055555553</v>
      </c>
      <c r="AE164" s="73">
        <f t="shared" si="59"/>
        <v>20.959</v>
      </c>
      <c r="AF164" s="608">
        <f t="shared" si="66"/>
        <v>11</v>
      </c>
      <c r="AG164" s="609" t="str">
        <f t="shared" si="67"/>
        <v>-</v>
      </c>
      <c r="AH164" s="609" t="str">
        <f t="shared" si="68"/>
        <v>-</v>
      </c>
      <c r="AI164" s="609">
        <f t="shared" si="69"/>
        <v>20.959</v>
      </c>
      <c r="AJ164" s="609" t="str">
        <f t="shared" si="70"/>
        <v>-</v>
      </c>
      <c r="AM164" s="446">
        <v>46129.46875</v>
      </c>
      <c r="AN164" s="447">
        <v>1</v>
      </c>
      <c r="AO164" s="447">
        <v>8</v>
      </c>
      <c r="AP164" s="447">
        <v>5</v>
      </c>
      <c r="AQ164" s="447">
        <v>355.62817200000001</v>
      </c>
      <c r="AR164" s="447">
        <v>132530</v>
      </c>
      <c r="AS164" s="447">
        <v>111862</v>
      </c>
      <c r="AT164" s="447">
        <v>20.962</v>
      </c>
      <c r="AV164" s="448">
        <v>46129.46875</v>
      </c>
      <c r="AW164" s="449">
        <v>1</v>
      </c>
      <c r="AX164" s="450">
        <v>8</v>
      </c>
      <c r="AY164" s="450">
        <v>5</v>
      </c>
      <c r="AZ164" s="451">
        <v>357</v>
      </c>
      <c r="BB164" s="74">
        <f t="shared" si="50"/>
        <v>85</v>
      </c>
      <c r="BC164" s="11">
        <f t="shared" si="51"/>
        <v>355.62817200000001</v>
      </c>
      <c r="BF164" s="324"/>
      <c r="BH164" s="74">
        <f t="shared" si="52"/>
        <v>85</v>
      </c>
      <c r="BI164" s="313">
        <f t="shared" si="53"/>
        <v>357</v>
      </c>
      <c r="BL164" s="313"/>
      <c r="BQ164" s="11"/>
      <c r="BR164" s="11"/>
      <c r="BS164" s="11"/>
      <c r="BT164" s="11"/>
      <c r="CA164" s="314"/>
      <c r="CB164" s="311"/>
      <c r="CC164" s="312"/>
      <c r="CD164" s="11"/>
      <c r="CE164" s="11"/>
    </row>
    <row r="165" spans="2:83" x14ac:dyDescent="0.25">
      <c r="B165" s="129"/>
      <c r="C165" s="87"/>
      <c r="O165" s="89"/>
      <c r="P165" s="130"/>
      <c r="Q165" s="87"/>
      <c r="R165" s="78" t="s">
        <v>14</v>
      </c>
      <c r="S165" s="87"/>
      <c r="T165" s="78" t="s">
        <v>45</v>
      </c>
      <c r="U165" s="608" t="str">
        <f t="shared" si="61"/>
        <v>-</v>
      </c>
      <c r="V165" s="609" t="str">
        <f t="shared" si="62"/>
        <v>-</v>
      </c>
      <c r="W165" s="609" t="str">
        <f t="shared" si="63"/>
        <v>-</v>
      </c>
      <c r="X165" s="609" t="str">
        <f t="shared" si="64"/>
        <v>-</v>
      </c>
      <c r="Y165" s="609" t="str">
        <f t="shared" si="65"/>
        <v>-</v>
      </c>
      <c r="AD165" s="615">
        <f t="shared" si="58"/>
        <v>46129.468055555553</v>
      </c>
      <c r="AE165" s="73">
        <f t="shared" si="59"/>
        <v>20.959</v>
      </c>
      <c r="AF165" s="608">
        <f t="shared" si="66"/>
        <v>11</v>
      </c>
      <c r="AG165" s="609" t="str">
        <f t="shared" si="67"/>
        <v>-</v>
      </c>
      <c r="AH165" s="609" t="str">
        <f t="shared" si="68"/>
        <v>-</v>
      </c>
      <c r="AI165" s="609">
        <f t="shared" si="69"/>
        <v>20.959</v>
      </c>
      <c r="AJ165" s="609" t="str">
        <f t="shared" si="70"/>
        <v>-</v>
      </c>
      <c r="AM165" s="446">
        <v>46129.469444444447</v>
      </c>
      <c r="AN165" s="447">
        <v>1</v>
      </c>
      <c r="AO165" s="447">
        <v>8</v>
      </c>
      <c r="AP165" s="447">
        <v>6</v>
      </c>
      <c r="AQ165" s="447">
        <v>355.79003699999998</v>
      </c>
      <c r="AR165" s="447">
        <v>133533</v>
      </c>
      <c r="AS165" s="447">
        <v>111014</v>
      </c>
      <c r="AT165" s="447">
        <v>20.966999999999999</v>
      </c>
      <c r="AV165" s="448">
        <v>46129.469444444447</v>
      </c>
      <c r="AW165" s="449">
        <v>1</v>
      </c>
      <c r="AX165" s="450">
        <v>8</v>
      </c>
      <c r="AY165" s="450">
        <v>6</v>
      </c>
      <c r="AZ165" s="451">
        <v>357</v>
      </c>
      <c r="BB165" s="74">
        <f t="shared" si="50"/>
        <v>86</v>
      </c>
      <c r="BC165" s="11">
        <f t="shared" si="51"/>
        <v>355.79003699999998</v>
      </c>
      <c r="BF165" s="324"/>
      <c r="BH165" s="74">
        <f t="shared" si="52"/>
        <v>86</v>
      </c>
      <c r="BI165" s="313">
        <f t="shared" si="53"/>
        <v>357</v>
      </c>
      <c r="BL165" s="313"/>
      <c r="BQ165" s="11"/>
      <c r="BR165" s="11"/>
      <c r="BS165" s="11"/>
      <c r="BT165" s="11"/>
      <c r="CA165" s="314"/>
      <c r="CB165" s="311"/>
      <c r="CC165" s="312"/>
      <c r="CD165" s="11"/>
      <c r="CE165" s="11"/>
    </row>
    <row r="166" spans="2:83" x14ac:dyDescent="0.25">
      <c r="B166" s="129"/>
      <c r="C166" s="87"/>
      <c r="O166" s="89"/>
      <c r="P166" s="130"/>
      <c r="Q166" s="87"/>
      <c r="R166" s="78" t="s">
        <v>14</v>
      </c>
      <c r="S166" s="87"/>
      <c r="T166" s="78" t="s">
        <v>45</v>
      </c>
      <c r="U166" s="608" t="str">
        <f t="shared" si="61"/>
        <v>-</v>
      </c>
      <c r="V166" s="609" t="str">
        <f t="shared" si="62"/>
        <v>-</v>
      </c>
      <c r="W166" s="609" t="str">
        <f t="shared" si="63"/>
        <v>-</v>
      </c>
      <c r="X166" s="609" t="str">
        <f t="shared" si="64"/>
        <v>-</v>
      </c>
      <c r="Y166" s="609" t="str">
        <f t="shared" si="65"/>
        <v>-</v>
      </c>
      <c r="AD166" s="615">
        <f t="shared" si="58"/>
        <v>46129.46875</v>
      </c>
      <c r="AE166" s="73">
        <f t="shared" si="59"/>
        <v>20.960999999999999</v>
      </c>
      <c r="AF166" s="608">
        <f t="shared" si="66"/>
        <v>11</v>
      </c>
      <c r="AG166" s="609" t="str">
        <f t="shared" si="67"/>
        <v>-</v>
      </c>
      <c r="AH166" s="609" t="str">
        <f t="shared" si="68"/>
        <v>-</v>
      </c>
      <c r="AI166" s="609">
        <f t="shared" si="69"/>
        <v>20.960999999999999</v>
      </c>
      <c r="AJ166" s="609" t="str">
        <f t="shared" si="70"/>
        <v>-</v>
      </c>
      <c r="AM166" s="446">
        <v>46129.469444444447</v>
      </c>
      <c r="AN166" s="447">
        <v>1</v>
      </c>
      <c r="AO166" s="447">
        <v>8</v>
      </c>
      <c r="AP166" s="447">
        <v>7</v>
      </c>
      <c r="AQ166" s="447">
        <v>355.94546800000001</v>
      </c>
      <c r="AR166" s="447">
        <v>132511</v>
      </c>
      <c r="AS166" s="447">
        <v>111847</v>
      </c>
      <c r="AT166" s="447">
        <v>20.971</v>
      </c>
      <c r="AV166" s="448">
        <v>46129.469444444447</v>
      </c>
      <c r="AW166" s="449">
        <v>1</v>
      </c>
      <c r="AX166" s="450">
        <v>8</v>
      </c>
      <c r="AY166" s="450">
        <v>7</v>
      </c>
      <c r="AZ166" s="451">
        <v>357</v>
      </c>
      <c r="BB166" s="74">
        <f t="shared" si="50"/>
        <v>87</v>
      </c>
      <c r="BC166" s="11">
        <f t="shared" si="51"/>
        <v>355.94546800000001</v>
      </c>
      <c r="BF166" s="324"/>
      <c r="BH166" s="74">
        <f t="shared" si="52"/>
        <v>87</v>
      </c>
      <c r="BI166" s="313">
        <f t="shared" si="53"/>
        <v>357</v>
      </c>
      <c r="BL166" s="313"/>
      <c r="BQ166" s="11"/>
      <c r="BR166" s="11"/>
      <c r="BS166" s="11"/>
      <c r="BT166" s="11"/>
      <c r="CA166" s="314"/>
      <c r="CB166" s="311"/>
      <c r="CC166" s="312"/>
      <c r="CD166" s="11"/>
      <c r="CE166" s="11"/>
    </row>
    <row r="167" spans="2:83" x14ac:dyDescent="0.25">
      <c r="B167" s="129"/>
      <c r="C167" s="87"/>
      <c r="O167" s="89"/>
      <c r="P167" s="130"/>
      <c r="Q167" s="87"/>
      <c r="R167" s="78" t="s">
        <v>14</v>
      </c>
      <c r="S167" s="87"/>
      <c r="T167" s="78" t="s">
        <v>45</v>
      </c>
      <c r="U167" s="608" t="str">
        <f t="shared" si="61"/>
        <v>-</v>
      </c>
      <c r="V167" s="609" t="str">
        <f t="shared" si="62"/>
        <v>-</v>
      </c>
      <c r="W167" s="609" t="str">
        <f t="shared" si="63"/>
        <v>-</v>
      </c>
      <c r="X167" s="609" t="str">
        <f t="shared" si="64"/>
        <v>-</v>
      </c>
      <c r="Y167" s="609" t="str">
        <f t="shared" si="65"/>
        <v>-</v>
      </c>
      <c r="AD167" s="615">
        <f t="shared" si="58"/>
        <v>46129.46875</v>
      </c>
      <c r="AE167" s="73">
        <f t="shared" si="59"/>
        <v>20.962</v>
      </c>
      <c r="AF167" s="608">
        <f t="shared" si="66"/>
        <v>11</v>
      </c>
      <c r="AG167" s="609" t="str">
        <f t="shared" si="67"/>
        <v>-</v>
      </c>
      <c r="AH167" s="609" t="str">
        <f t="shared" si="68"/>
        <v>-</v>
      </c>
      <c r="AI167" s="609">
        <f t="shared" si="69"/>
        <v>20.962</v>
      </c>
      <c r="AJ167" s="609" t="str">
        <f t="shared" si="70"/>
        <v>-</v>
      </c>
      <c r="AM167" s="446">
        <v>46129.470138888886</v>
      </c>
      <c r="AN167" s="447">
        <v>1</v>
      </c>
      <c r="AO167" s="447">
        <v>8</v>
      </c>
      <c r="AP167" s="447">
        <v>8</v>
      </c>
      <c r="AQ167" s="447">
        <v>355.65759400000002</v>
      </c>
      <c r="AR167" s="447">
        <v>133508</v>
      </c>
      <c r="AS167" s="447">
        <v>110995</v>
      </c>
      <c r="AT167" s="447">
        <v>20.978000000000002</v>
      </c>
      <c r="AV167" s="448">
        <v>46129.470138888886</v>
      </c>
      <c r="AW167" s="449">
        <v>1</v>
      </c>
      <c r="AX167" s="450">
        <v>8</v>
      </c>
      <c r="AY167" s="450">
        <v>8</v>
      </c>
      <c r="AZ167" s="451">
        <v>357</v>
      </c>
      <c r="BB167" s="74">
        <f t="shared" si="50"/>
        <v>88</v>
      </c>
      <c r="BC167" s="11">
        <f t="shared" si="51"/>
        <v>355.65759400000002</v>
      </c>
      <c r="BF167" s="324"/>
      <c r="BH167" s="74">
        <f t="shared" si="52"/>
        <v>88</v>
      </c>
      <c r="BI167" s="313">
        <f t="shared" si="53"/>
        <v>357</v>
      </c>
      <c r="BL167" s="313"/>
      <c r="BQ167" s="11"/>
      <c r="BR167" s="11"/>
      <c r="BS167" s="11"/>
      <c r="BT167" s="11"/>
      <c r="CA167" s="314"/>
      <c r="CB167" s="311"/>
      <c r="CC167" s="312"/>
      <c r="CD167" s="11"/>
      <c r="CE167" s="11"/>
    </row>
    <row r="168" spans="2:83" x14ac:dyDescent="0.25">
      <c r="B168" s="129"/>
      <c r="C168" s="87"/>
      <c r="O168" s="89"/>
      <c r="P168" s="130"/>
      <c r="Q168" s="87"/>
      <c r="R168" s="78" t="s">
        <v>14</v>
      </c>
      <c r="S168" s="87"/>
      <c r="T168" s="78" t="s">
        <v>45</v>
      </c>
      <c r="U168" s="608" t="str">
        <f t="shared" si="61"/>
        <v>-</v>
      </c>
      <c r="V168" s="609" t="str">
        <f t="shared" si="62"/>
        <v>-</v>
      </c>
      <c r="W168" s="609" t="str">
        <f t="shared" si="63"/>
        <v>-</v>
      </c>
      <c r="X168" s="609" t="str">
        <f t="shared" si="64"/>
        <v>-</v>
      </c>
      <c r="Y168" s="609" t="str">
        <f t="shared" si="65"/>
        <v>-</v>
      </c>
      <c r="AD168" s="615">
        <f t="shared" si="58"/>
        <v>46129.469444444447</v>
      </c>
      <c r="AE168" s="73">
        <f t="shared" si="59"/>
        <v>20.966999999999999</v>
      </c>
      <c r="AF168" s="608">
        <f t="shared" si="66"/>
        <v>11</v>
      </c>
      <c r="AG168" s="609" t="str">
        <f t="shared" si="67"/>
        <v>-</v>
      </c>
      <c r="AH168" s="609" t="str">
        <f t="shared" si="68"/>
        <v>-</v>
      </c>
      <c r="AI168" s="609">
        <f t="shared" si="69"/>
        <v>20.966999999999999</v>
      </c>
      <c r="AJ168" s="609" t="str">
        <f t="shared" si="70"/>
        <v>-</v>
      </c>
      <c r="AM168" s="446">
        <v>46129.470833333333</v>
      </c>
      <c r="AN168" s="447">
        <v>1</v>
      </c>
      <c r="AO168" s="447">
        <v>9</v>
      </c>
      <c r="AP168" s="447" t="s">
        <v>446</v>
      </c>
      <c r="AQ168" s="447">
        <v>388.23758800000002</v>
      </c>
      <c r="AR168" s="447">
        <v>132212</v>
      </c>
      <c r="AS168" s="447">
        <v>111720</v>
      </c>
      <c r="AT168" s="447">
        <v>20.988</v>
      </c>
      <c r="AV168" s="448">
        <v>46129.470833333333</v>
      </c>
      <c r="AW168" s="449">
        <v>1</v>
      </c>
      <c r="AX168" s="450">
        <v>9</v>
      </c>
      <c r="AY168" s="450" t="s">
        <v>446</v>
      </c>
      <c r="AZ168" s="451">
        <v>401</v>
      </c>
      <c r="BB168" s="74" t="str">
        <f t="shared" si="50"/>
        <v>--</v>
      </c>
      <c r="BC168" s="11">
        <f t="shared" si="51"/>
        <v>388.23758800000002</v>
      </c>
      <c r="BF168" s="324"/>
      <c r="BH168" s="74" t="str">
        <f t="shared" si="52"/>
        <v>--</v>
      </c>
      <c r="BI168" s="313">
        <f t="shared" si="53"/>
        <v>401</v>
      </c>
      <c r="BL168" s="313"/>
      <c r="BQ168" s="11"/>
      <c r="BR168" s="11"/>
      <c r="BS168" s="11"/>
      <c r="BT168" s="11"/>
      <c r="CA168" s="314"/>
      <c r="CB168" s="311"/>
      <c r="CC168" s="312"/>
      <c r="CD168" s="11"/>
      <c r="CE168" s="11"/>
    </row>
    <row r="169" spans="2:83" x14ac:dyDescent="0.25">
      <c r="B169" s="129"/>
      <c r="C169" s="87"/>
      <c r="O169" s="89"/>
      <c r="P169" s="130"/>
      <c r="Q169" s="87"/>
      <c r="R169" s="78" t="s">
        <v>14</v>
      </c>
      <c r="S169" s="87"/>
      <c r="T169" s="78" t="s">
        <v>45</v>
      </c>
      <c r="U169" s="608" t="str">
        <f t="shared" si="61"/>
        <v>-</v>
      </c>
      <c r="V169" s="609" t="str">
        <f t="shared" si="62"/>
        <v>-</v>
      </c>
      <c r="W169" s="609" t="str">
        <f t="shared" si="63"/>
        <v>-</v>
      </c>
      <c r="X169" s="609" t="str">
        <f t="shared" si="64"/>
        <v>-</v>
      </c>
      <c r="Y169" s="609" t="str">
        <f t="shared" si="65"/>
        <v>-</v>
      </c>
      <c r="AD169" s="615">
        <f t="shared" si="58"/>
        <v>46129.469444444447</v>
      </c>
      <c r="AE169" s="73">
        <f t="shared" si="59"/>
        <v>20.971</v>
      </c>
      <c r="AF169" s="608">
        <f t="shared" si="66"/>
        <v>11</v>
      </c>
      <c r="AG169" s="609" t="str">
        <f t="shared" si="67"/>
        <v>-</v>
      </c>
      <c r="AH169" s="609" t="str">
        <f t="shared" si="68"/>
        <v>-</v>
      </c>
      <c r="AI169" s="609">
        <f t="shared" si="69"/>
        <v>20.971</v>
      </c>
      <c r="AJ169" s="609" t="str">
        <f t="shared" si="70"/>
        <v>-</v>
      </c>
      <c r="AM169" s="446">
        <v>46129.470833333333</v>
      </c>
      <c r="AN169" s="447">
        <v>1</v>
      </c>
      <c r="AO169" s="447">
        <v>9</v>
      </c>
      <c r="AP169" s="447" t="s">
        <v>446</v>
      </c>
      <c r="AQ169" s="447">
        <v>406.38841200000002</v>
      </c>
      <c r="AR169" s="447">
        <v>133349</v>
      </c>
      <c r="AS169" s="447">
        <v>110748</v>
      </c>
      <c r="AT169" s="447">
        <v>20.992999999999999</v>
      </c>
      <c r="AV169" s="448">
        <v>46129.470833333333</v>
      </c>
      <c r="AW169" s="449">
        <v>1</v>
      </c>
      <c r="AX169" s="450">
        <v>9</v>
      </c>
      <c r="AY169" s="450" t="s">
        <v>446</v>
      </c>
      <c r="AZ169" s="451">
        <v>408</v>
      </c>
      <c r="BB169" s="74" t="str">
        <f t="shared" si="50"/>
        <v>--</v>
      </c>
      <c r="BC169" s="11">
        <f t="shared" si="51"/>
        <v>406.38841200000002</v>
      </c>
      <c r="BF169" s="324"/>
      <c r="BH169" s="74" t="str">
        <f t="shared" si="52"/>
        <v>--</v>
      </c>
      <c r="BI169" s="313">
        <f t="shared" si="53"/>
        <v>408</v>
      </c>
      <c r="BL169" s="313"/>
      <c r="BQ169" s="11"/>
      <c r="BR169" s="11"/>
      <c r="BS169" s="11"/>
      <c r="BT169" s="11"/>
      <c r="CA169" s="314"/>
      <c r="CB169" s="311"/>
      <c r="CC169" s="312"/>
      <c r="CD169" s="11"/>
      <c r="CE169" s="11"/>
    </row>
    <row r="170" spans="2:83" x14ac:dyDescent="0.25">
      <c r="B170" s="129"/>
      <c r="C170" s="87"/>
      <c r="O170" s="89"/>
      <c r="P170" s="130"/>
      <c r="Q170" s="87"/>
      <c r="R170" s="78" t="s">
        <v>14</v>
      </c>
      <c r="S170" s="87"/>
      <c r="T170" s="78" t="s">
        <v>45</v>
      </c>
      <c r="U170" s="608" t="str">
        <f t="shared" si="61"/>
        <v>-</v>
      </c>
      <c r="V170" s="609" t="str">
        <f t="shared" si="62"/>
        <v>-</v>
      </c>
      <c r="W170" s="609" t="str">
        <f t="shared" si="63"/>
        <v>-</v>
      </c>
      <c r="X170" s="609" t="str">
        <f t="shared" si="64"/>
        <v>-</v>
      </c>
      <c r="Y170" s="609" t="str">
        <f t="shared" si="65"/>
        <v>-</v>
      </c>
      <c r="AD170" s="615">
        <f t="shared" si="58"/>
        <v>46129.470138888886</v>
      </c>
      <c r="AE170" s="73">
        <f t="shared" si="59"/>
        <v>20.978000000000002</v>
      </c>
      <c r="AF170" s="608">
        <f t="shared" si="66"/>
        <v>11</v>
      </c>
      <c r="AG170" s="609" t="str">
        <f t="shared" si="67"/>
        <v>-</v>
      </c>
      <c r="AH170" s="609" t="str">
        <f t="shared" si="68"/>
        <v>-</v>
      </c>
      <c r="AI170" s="609">
        <f t="shared" si="69"/>
        <v>20.978000000000002</v>
      </c>
      <c r="AJ170" s="609" t="str">
        <f t="shared" si="70"/>
        <v>-</v>
      </c>
      <c r="AM170" s="446">
        <v>46129.47152777778</v>
      </c>
      <c r="AN170" s="447">
        <v>1</v>
      </c>
      <c r="AO170" s="447">
        <v>9</v>
      </c>
      <c r="AP170" s="447" t="s">
        <v>446</v>
      </c>
      <c r="AQ170" s="447">
        <v>404.75886800000001</v>
      </c>
      <c r="AR170" s="447">
        <v>132203</v>
      </c>
      <c r="AS170" s="447">
        <v>111705</v>
      </c>
      <c r="AT170" s="447">
        <v>20.998999999999999</v>
      </c>
      <c r="AV170" s="448">
        <v>46129.47152777778</v>
      </c>
      <c r="AW170" s="449">
        <v>1</v>
      </c>
      <c r="AX170" s="450">
        <v>9</v>
      </c>
      <c r="AY170" s="450" t="s">
        <v>446</v>
      </c>
      <c r="AZ170" s="451">
        <v>408</v>
      </c>
      <c r="BB170" s="74" t="str">
        <f t="shared" si="50"/>
        <v>--</v>
      </c>
      <c r="BC170" s="11">
        <f t="shared" si="51"/>
        <v>404.75886800000001</v>
      </c>
      <c r="BF170" s="324"/>
      <c r="BH170" s="74" t="str">
        <f t="shared" si="52"/>
        <v>--</v>
      </c>
      <c r="BI170" s="313">
        <f t="shared" si="53"/>
        <v>408</v>
      </c>
      <c r="BL170" s="313"/>
      <c r="BQ170" s="11"/>
      <c r="BR170" s="11"/>
      <c r="BS170" s="11"/>
      <c r="BT170" s="11"/>
      <c r="CA170" s="314"/>
      <c r="CB170" s="311"/>
      <c r="CC170" s="312"/>
      <c r="CD170" s="11"/>
      <c r="CE170" s="11"/>
    </row>
    <row r="171" spans="2:83" x14ac:dyDescent="0.25">
      <c r="B171" s="129"/>
      <c r="C171" s="87"/>
      <c r="O171" s="89"/>
      <c r="P171" s="130"/>
      <c r="Q171" s="87"/>
      <c r="R171" s="78" t="s">
        <v>14</v>
      </c>
      <c r="S171" s="87"/>
      <c r="T171" s="78" t="s">
        <v>45</v>
      </c>
      <c r="U171" s="608" t="str">
        <f t="shared" si="61"/>
        <v>-</v>
      </c>
      <c r="V171" s="609" t="str">
        <f t="shared" si="62"/>
        <v>-</v>
      </c>
      <c r="W171" s="609" t="str">
        <f t="shared" si="63"/>
        <v>-</v>
      </c>
      <c r="X171" s="609" t="str">
        <f t="shared" si="64"/>
        <v>-</v>
      </c>
      <c r="Y171" s="609" t="str">
        <f t="shared" si="65"/>
        <v>-</v>
      </c>
      <c r="AD171" s="615">
        <f t="shared" si="58"/>
        <v>46129.470833333333</v>
      </c>
      <c r="AE171" s="73">
        <f t="shared" si="59"/>
        <v>20.988</v>
      </c>
      <c r="AF171" s="608">
        <f t="shared" si="66"/>
        <v>11</v>
      </c>
      <c r="AG171" s="609" t="str">
        <f t="shared" si="67"/>
        <v>-</v>
      </c>
      <c r="AH171" s="609" t="str">
        <f t="shared" si="68"/>
        <v>-</v>
      </c>
      <c r="AI171" s="609">
        <f t="shared" si="69"/>
        <v>20.988</v>
      </c>
      <c r="AJ171" s="609" t="str">
        <f t="shared" si="70"/>
        <v>-</v>
      </c>
      <c r="AM171" s="446">
        <v>46129.47152777778</v>
      </c>
      <c r="AN171" s="447">
        <v>1</v>
      </c>
      <c r="AO171" s="447">
        <v>9</v>
      </c>
      <c r="AP171" s="447" t="s">
        <v>446</v>
      </c>
      <c r="AQ171" s="447">
        <v>403.904605</v>
      </c>
      <c r="AR171" s="447">
        <v>133340</v>
      </c>
      <c r="AS171" s="447">
        <v>110745</v>
      </c>
      <c r="AT171" s="447">
        <v>21.001000000000001</v>
      </c>
      <c r="AV171" s="448">
        <v>46129.47152777778</v>
      </c>
      <c r="AW171" s="449">
        <v>1</v>
      </c>
      <c r="AX171" s="450">
        <v>9</v>
      </c>
      <c r="AY171" s="450" t="s">
        <v>446</v>
      </c>
      <c r="AZ171" s="451">
        <v>407</v>
      </c>
      <c r="BB171" s="74" t="str">
        <f t="shared" si="50"/>
        <v>--</v>
      </c>
      <c r="BC171" s="11">
        <f t="shared" si="51"/>
        <v>403.904605</v>
      </c>
      <c r="BF171" s="324"/>
      <c r="BH171" s="74" t="str">
        <f t="shared" si="52"/>
        <v>--</v>
      </c>
      <c r="BI171" s="313">
        <f t="shared" si="53"/>
        <v>407</v>
      </c>
      <c r="BL171" s="313"/>
      <c r="BQ171" s="11"/>
      <c r="BR171" s="11"/>
      <c r="BS171" s="11"/>
      <c r="BT171" s="11"/>
      <c r="CA171" s="314"/>
      <c r="CB171" s="311"/>
      <c r="CC171" s="312"/>
      <c r="CD171" s="11"/>
      <c r="CE171" s="11"/>
    </row>
    <row r="172" spans="2:83" x14ac:dyDescent="0.25">
      <c r="B172" s="129"/>
      <c r="C172" s="87"/>
      <c r="O172" s="89"/>
      <c r="P172" s="130"/>
      <c r="Q172" s="87"/>
      <c r="R172" s="78" t="s">
        <v>14</v>
      </c>
      <c r="S172" s="87"/>
      <c r="T172" s="78" t="s">
        <v>45</v>
      </c>
      <c r="U172" s="608" t="str">
        <f t="shared" si="61"/>
        <v>-</v>
      </c>
      <c r="V172" s="609" t="str">
        <f t="shared" si="62"/>
        <v>-</v>
      </c>
      <c r="W172" s="609" t="str">
        <f t="shared" si="63"/>
        <v>-</v>
      </c>
      <c r="X172" s="609" t="str">
        <f t="shared" si="64"/>
        <v>-</v>
      </c>
      <c r="Y172" s="609" t="str">
        <f t="shared" si="65"/>
        <v>-</v>
      </c>
      <c r="AD172" s="615">
        <f t="shared" si="58"/>
        <v>46129.470833333333</v>
      </c>
      <c r="AE172" s="73">
        <f t="shared" si="59"/>
        <v>20.992999999999999</v>
      </c>
      <c r="AF172" s="608">
        <f t="shared" si="66"/>
        <v>11</v>
      </c>
      <c r="AG172" s="609" t="str">
        <f t="shared" si="67"/>
        <v>-</v>
      </c>
      <c r="AH172" s="609" t="str">
        <f t="shared" si="68"/>
        <v>-</v>
      </c>
      <c r="AI172" s="609">
        <f t="shared" si="69"/>
        <v>20.992999999999999</v>
      </c>
      <c r="AJ172" s="609" t="str">
        <f t="shared" si="70"/>
        <v>-</v>
      </c>
      <c r="AM172" s="446">
        <v>46129.472222222219</v>
      </c>
      <c r="AN172" s="447">
        <v>1</v>
      </c>
      <c r="AO172" s="447">
        <v>9</v>
      </c>
      <c r="AP172" s="447" t="s">
        <v>446</v>
      </c>
      <c r="AQ172" s="447">
        <v>402.99855100000002</v>
      </c>
      <c r="AR172" s="447">
        <v>132197</v>
      </c>
      <c r="AS172" s="447">
        <v>111696</v>
      </c>
      <c r="AT172" s="447">
        <v>21.004999999999999</v>
      </c>
      <c r="AV172" s="448">
        <v>46129.472222222219</v>
      </c>
      <c r="AW172" s="449">
        <v>1</v>
      </c>
      <c r="AX172" s="450">
        <v>9</v>
      </c>
      <c r="AY172" s="450" t="s">
        <v>446</v>
      </c>
      <c r="AZ172" s="451">
        <v>406</v>
      </c>
      <c r="BB172" s="74" t="str">
        <f t="shared" si="50"/>
        <v>--</v>
      </c>
      <c r="BC172" s="11">
        <f t="shared" si="51"/>
        <v>402.99855100000002</v>
      </c>
      <c r="BF172" s="324"/>
      <c r="BH172" s="74" t="str">
        <f t="shared" si="52"/>
        <v>--</v>
      </c>
      <c r="BI172" s="313">
        <f t="shared" si="53"/>
        <v>406</v>
      </c>
      <c r="BL172" s="313"/>
      <c r="BQ172" s="11"/>
      <c r="BR172" s="11"/>
      <c r="BS172" s="11"/>
      <c r="BT172" s="11"/>
      <c r="CA172" s="314"/>
      <c r="CB172" s="311"/>
      <c r="CC172" s="312"/>
      <c r="CD172" s="11"/>
      <c r="CE172" s="11"/>
    </row>
    <row r="173" spans="2:83" x14ac:dyDescent="0.25">
      <c r="B173" s="129"/>
      <c r="C173" s="87"/>
      <c r="O173" s="89"/>
      <c r="P173" s="130"/>
      <c r="Q173" s="87"/>
      <c r="R173" s="78" t="s">
        <v>14</v>
      </c>
      <c r="S173" s="87"/>
      <c r="T173" s="78" t="s">
        <v>45</v>
      </c>
      <c r="U173" s="608" t="str">
        <f t="shared" si="61"/>
        <v>-</v>
      </c>
      <c r="V173" s="609" t="str">
        <f t="shared" si="62"/>
        <v>-</v>
      </c>
      <c r="W173" s="609" t="str">
        <f t="shared" si="63"/>
        <v>-</v>
      </c>
      <c r="X173" s="609" t="str">
        <f t="shared" si="64"/>
        <v>-</v>
      </c>
      <c r="Y173" s="609" t="str">
        <f t="shared" si="65"/>
        <v>-</v>
      </c>
      <c r="AD173" s="615">
        <f t="shared" si="58"/>
        <v>46129.47152777778</v>
      </c>
      <c r="AE173" s="73">
        <f t="shared" si="59"/>
        <v>20.998999999999999</v>
      </c>
      <c r="AF173" s="608">
        <f t="shared" si="66"/>
        <v>11</v>
      </c>
      <c r="AG173" s="609" t="str">
        <f t="shared" si="67"/>
        <v>-</v>
      </c>
      <c r="AH173" s="609" t="str">
        <f t="shared" si="68"/>
        <v>-</v>
      </c>
      <c r="AI173" s="609">
        <f t="shared" si="69"/>
        <v>20.998999999999999</v>
      </c>
      <c r="AJ173" s="609" t="str">
        <f t="shared" si="70"/>
        <v>-</v>
      </c>
      <c r="AM173" s="446">
        <v>46129.472222222219</v>
      </c>
      <c r="AN173" s="447">
        <v>1</v>
      </c>
      <c r="AO173" s="447">
        <v>9</v>
      </c>
      <c r="AP173" s="447" t="s">
        <v>446</v>
      </c>
      <c r="AQ173" s="447">
        <v>403.06191200000001</v>
      </c>
      <c r="AR173" s="447">
        <v>133335</v>
      </c>
      <c r="AS173" s="447">
        <v>110741</v>
      </c>
      <c r="AT173" s="447">
        <v>21.01</v>
      </c>
      <c r="AV173" s="448">
        <v>46129.472222222219</v>
      </c>
      <c r="AW173" s="449">
        <v>1</v>
      </c>
      <c r="AX173" s="450">
        <v>9</v>
      </c>
      <c r="AY173" s="450" t="s">
        <v>446</v>
      </c>
      <c r="AZ173" s="451">
        <v>405</v>
      </c>
      <c r="BB173" s="74" t="str">
        <f t="shared" si="50"/>
        <v>--</v>
      </c>
      <c r="BC173" s="11">
        <f t="shared" si="51"/>
        <v>403.06191200000001</v>
      </c>
      <c r="BF173" s="324"/>
      <c r="BH173" s="74" t="str">
        <f t="shared" si="52"/>
        <v>--</v>
      </c>
      <c r="BI173" s="313">
        <f t="shared" si="53"/>
        <v>405</v>
      </c>
      <c r="BL173" s="313"/>
      <c r="BQ173" s="11"/>
      <c r="BR173" s="11"/>
      <c r="BS173" s="11"/>
      <c r="BT173" s="11"/>
      <c r="CA173" s="314"/>
      <c r="CB173" s="311"/>
      <c r="CC173" s="312"/>
      <c r="CD173" s="11"/>
      <c r="CE173" s="11"/>
    </row>
    <row r="174" spans="2:83" x14ac:dyDescent="0.25">
      <c r="B174" s="129"/>
      <c r="C174" s="87"/>
      <c r="O174" s="89"/>
      <c r="P174" s="130"/>
      <c r="Q174" s="87"/>
      <c r="R174" s="78" t="s">
        <v>14</v>
      </c>
      <c r="S174" s="87"/>
      <c r="T174" s="78" t="s">
        <v>45</v>
      </c>
      <c r="U174" s="608" t="str">
        <f t="shared" si="61"/>
        <v>-</v>
      </c>
      <c r="V174" s="609" t="str">
        <f t="shared" si="62"/>
        <v>-</v>
      </c>
      <c r="W174" s="609" t="str">
        <f t="shared" si="63"/>
        <v>-</v>
      </c>
      <c r="X174" s="609" t="str">
        <f t="shared" si="64"/>
        <v>-</v>
      </c>
      <c r="Y174" s="609" t="str">
        <f t="shared" si="65"/>
        <v>-</v>
      </c>
      <c r="AD174" s="615">
        <f t="shared" si="58"/>
        <v>46129.47152777778</v>
      </c>
      <c r="AE174" s="73">
        <f t="shared" si="59"/>
        <v>21.001000000000001</v>
      </c>
      <c r="AF174" s="608">
        <f t="shared" si="66"/>
        <v>11</v>
      </c>
      <c r="AG174" s="609" t="str">
        <f t="shared" si="67"/>
        <v>-</v>
      </c>
      <c r="AH174" s="609" t="str">
        <f t="shared" si="68"/>
        <v>-</v>
      </c>
      <c r="AI174" s="609">
        <f t="shared" si="69"/>
        <v>21.001000000000001</v>
      </c>
      <c r="AJ174" s="609" t="str">
        <f t="shared" si="70"/>
        <v>-</v>
      </c>
      <c r="AM174" s="446">
        <v>46129.472916666666</v>
      </c>
      <c r="AN174" s="447">
        <v>1</v>
      </c>
      <c r="AO174" s="447">
        <v>9</v>
      </c>
      <c r="AP174" s="447" t="s">
        <v>446</v>
      </c>
      <c r="AQ174" s="447">
        <v>402.11699199999998</v>
      </c>
      <c r="AR174" s="447">
        <v>132196</v>
      </c>
      <c r="AS174" s="447">
        <v>111691</v>
      </c>
      <c r="AT174" s="447">
        <v>21.013000000000002</v>
      </c>
      <c r="AV174" s="448">
        <v>46129.472916666666</v>
      </c>
      <c r="AW174" s="449">
        <v>1</v>
      </c>
      <c r="AX174" s="450">
        <v>9</v>
      </c>
      <c r="AY174" s="450" t="s">
        <v>446</v>
      </c>
      <c r="AZ174" s="451">
        <v>405</v>
      </c>
      <c r="BB174" s="74" t="str">
        <f t="shared" si="50"/>
        <v>--</v>
      </c>
      <c r="BC174" s="11">
        <f t="shared" si="51"/>
        <v>402.11699199999998</v>
      </c>
      <c r="BF174" s="324"/>
      <c r="BH174" s="74" t="str">
        <f t="shared" si="52"/>
        <v>--</v>
      </c>
      <c r="BI174" s="313">
        <f t="shared" si="53"/>
        <v>405</v>
      </c>
      <c r="BL174" s="313"/>
      <c r="BQ174" s="11"/>
      <c r="BR174" s="11"/>
      <c r="BS174" s="11"/>
      <c r="BT174" s="11"/>
      <c r="CA174" s="314"/>
      <c r="CB174" s="311"/>
      <c r="CC174" s="312"/>
      <c r="CD174" s="11"/>
      <c r="CE174" s="11"/>
    </row>
    <row r="175" spans="2:83" x14ac:dyDescent="0.25">
      <c r="B175" s="129"/>
      <c r="C175" s="87"/>
      <c r="O175" s="89"/>
      <c r="P175" s="130"/>
      <c r="Q175" s="87"/>
      <c r="R175" s="78" t="s">
        <v>14</v>
      </c>
      <c r="S175" s="87"/>
      <c r="T175" s="78" t="s">
        <v>45</v>
      </c>
      <c r="U175" s="608" t="str">
        <f t="shared" si="61"/>
        <v>-</v>
      </c>
      <c r="V175" s="609" t="str">
        <f t="shared" si="62"/>
        <v>-</v>
      </c>
      <c r="W175" s="609" t="str">
        <f t="shared" si="63"/>
        <v>-</v>
      </c>
      <c r="X175" s="609" t="str">
        <f t="shared" si="64"/>
        <v>-</v>
      </c>
      <c r="Y175" s="609" t="str">
        <f t="shared" si="65"/>
        <v>-</v>
      </c>
      <c r="AD175" s="615">
        <f t="shared" si="58"/>
        <v>46129.472222222219</v>
      </c>
      <c r="AE175" s="73">
        <f t="shared" si="59"/>
        <v>21.004999999999999</v>
      </c>
      <c r="AF175" s="608">
        <f t="shared" si="66"/>
        <v>11</v>
      </c>
      <c r="AG175" s="609" t="str">
        <f t="shared" si="67"/>
        <v>-</v>
      </c>
      <c r="AH175" s="609" t="str">
        <f t="shared" si="68"/>
        <v>-</v>
      </c>
      <c r="AI175" s="609">
        <f t="shared" si="69"/>
        <v>21.004999999999999</v>
      </c>
      <c r="AJ175" s="609" t="str">
        <f t="shared" si="70"/>
        <v>-</v>
      </c>
      <c r="AM175" s="446">
        <v>46129.472916666666</v>
      </c>
      <c r="AN175" s="447">
        <v>1</v>
      </c>
      <c r="AO175" s="447">
        <v>9</v>
      </c>
      <c r="AP175" s="447" t="s">
        <v>446</v>
      </c>
      <c r="AQ175" s="447">
        <v>401.92998399999999</v>
      </c>
      <c r="AR175" s="447">
        <v>133331</v>
      </c>
      <c r="AS175" s="447">
        <v>110739</v>
      </c>
      <c r="AT175" s="447">
        <v>21.018000000000001</v>
      </c>
      <c r="AV175" s="448">
        <v>46129.472916666666</v>
      </c>
      <c r="AW175" s="449">
        <v>1</v>
      </c>
      <c r="AX175" s="450">
        <v>9</v>
      </c>
      <c r="AY175" s="450" t="s">
        <v>446</v>
      </c>
      <c r="AZ175" s="451">
        <v>404</v>
      </c>
      <c r="BB175" s="74" t="str">
        <f t="shared" si="50"/>
        <v>--</v>
      </c>
      <c r="BC175" s="11">
        <f t="shared" si="51"/>
        <v>401.92998399999999</v>
      </c>
      <c r="BF175" s="324"/>
      <c r="BH175" s="74" t="str">
        <f t="shared" si="52"/>
        <v>--</v>
      </c>
      <c r="BI175" s="313">
        <f t="shared" si="53"/>
        <v>404</v>
      </c>
      <c r="BL175" s="313"/>
      <c r="BQ175" s="11"/>
      <c r="BR175" s="11"/>
      <c r="BS175" s="11"/>
      <c r="BT175" s="11"/>
      <c r="CA175" s="314"/>
      <c r="CB175" s="311"/>
      <c r="CC175" s="312"/>
      <c r="CD175" s="11"/>
      <c r="CE175" s="11"/>
    </row>
    <row r="176" spans="2:83" x14ac:dyDescent="0.25">
      <c r="B176" s="129"/>
      <c r="C176" s="87"/>
      <c r="O176" s="89"/>
      <c r="P176" s="130"/>
      <c r="Q176" s="87"/>
      <c r="R176" s="78" t="s">
        <v>14</v>
      </c>
      <c r="S176" s="87"/>
      <c r="T176" s="78" t="s">
        <v>45</v>
      </c>
      <c r="U176" s="608" t="str">
        <f t="shared" si="61"/>
        <v>-</v>
      </c>
      <c r="V176" s="609" t="str">
        <f t="shared" si="62"/>
        <v>-</v>
      </c>
      <c r="W176" s="609" t="str">
        <f t="shared" si="63"/>
        <v>-</v>
      </c>
      <c r="X176" s="609" t="str">
        <f t="shared" si="64"/>
        <v>-</v>
      </c>
      <c r="Y176" s="609" t="str">
        <f t="shared" si="65"/>
        <v>-</v>
      </c>
      <c r="AD176" s="615">
        <f t="shared" si="58"/>
        <v>46129.472222222219</v>
      </c>
      <c r="AE176" s="73">
        <f t="shared" si="59"/>
        <v>21.01</v>
      </c>
      <c r="AF176" s="608">
        <f t="shared" si="66"/>
        <v>11</v>
      </c>
      <c r="AG176" s="609" t="str">
        <f t="shared" si="67"/>
        <v>-</v>
      </c>
      <c r="AH176" s="609" t="str">
        <f t="shared" si="68"/>
        <v>-</v>
      </c>
      <c r="AI176" s="609">
        <f t="shared" si="69"/>
        <v>21.01</v>
      </c>
      <c r="AJ176" s="609" t="str">
        <f t="shared" si="70"/>
        <v>-</v>
      </c>
      <c r="AM176" s="446">
        <v>46129.473611111112</v>
      </c>
      <c r="AN176" s="447">
        <v>1</v>
      </c>
      <c r="AO176" s="447">
        <v>9</v>
      </c>
      <c r="AP176" s="447" t="s">
        <v>446</v>
      </c>
      <c r="AQ176" s="447">
        <v>401.64477299999999</v>
      </c>
      <c r="AR176" s="447">
        <v>132196</v>
      </c>
      <c r="AS176" s="447">
        <v>111690</v>
      </c>
      <c r="AT176" s="447">
        <v>21.021999999999998</v>
      </c>
      <c r="AV176" s="448">
        <v>46129.473611111112</v>
      </c>
      <c r="AW176" s="449">
        <v>1</v>
      </c>
      <c r="AX176" s="450">
        <v>9</v>
      </c>
      <c r="AY176" s="450" t="s">
        <v>446</v>
      </c>
      <c r="AZ176" s="451">
        <v>404</v>
      </c>
      <c r="BB176" s="74" t="str">
        <f t="shared" si="50"/>
        <v>--</v>
      </c>
      <c r="BC176" s="11">
        <f t="shared" si="51"/>
        <v>401.64477299999999</v>
      </c>
      <c r="BF176" s="324"/>
      <c r="BH176" s="74" t="str">
        <f t="shared" si="52"/>
        <v>--</v>
      </c>
      <c r="BI176" s="313">
        <f t="shared" si="53"/>
        <v>404</v>
      </c>
      <c r="BL176" s="313"/>
      <c r="BQ176" s="11"/>
      <c r="BR176" s="11"/>
      <c r="BS176" s="11"/>
      <c r="BT176" s="11"/>
      <c r="CA176" s="314"/>
      <c r="CB176" s="311"/>
      <c r="CC176" s="312"/>
      <c r="CD176" s="11"/>
      <c r="CE176" s="11"/>
    </row>
    <row r="177" spans="2:83" x14ac:dyDescent="0.25">
      <c r="B177" s="129"/>
      <c r="C177" s="87"/>
      <c r="O177" s="89"/>
      <c r="P177" s="130"/>
      <c r="Q177" s="87"/>
      <c r="R177" s="78" t="s">
        <v>14</v>
      </c>
      <c r="S177" s="87"/>
      <c r="T177" s="78" t="s">
        <v>45</v>
      </c>
      <c r="U177" s="608" t="str">
        <f t="shared" si="61"/>
        <v>-</v>
      </c>
      <c r="V177" s="609" t="str">
        <f t="shared" si="62"/>
        <v>-</v>
      </c>
      <c r="W177" s="609" t="str">
        <f t="shared" si="63"/>
        <v>-</v>
      </c>
      <c r="X177" s="609" t="str">
        <f t="shared" si="64"/>
        <v>-</v>
      </c>
      <c r="Y177" s="609" t="str">
        <f t="shared" si="65"/>
        <v>-</v>
      </c>
      <c r="AD177" s="615">
        <f t="shared" si="58"/>
        <v>46129.472916666666</v>
      </c>
      <c r="AE177" s="73">
        <f t="shared" si="59"/>
        <v>21.013000000000002</v>
      </c>
      <c r="AF177" s="608">
        <f t="shared" si="66"/>
        <v>11</v>
      </c>
      <c r="AG177" s="609" t="str">
        <f t="shared" si="67"/>
        <v>-</v>
      </c>
      <c r="AH177" s="609" t="str">
        <f t="shared" si="68"/>
        <v>-</v>
      </c>
      <c r="AI177" s="609">
        <f t="shared" si="69"/>
        <v>21.013000000000002</v>
      </c>
      <c r="AJ177" s="609" t="str">
        <f t="shared" si="70"/>
        <v>-</v>
      </c>
      <c r="AM177" s="446">
        <v>46129.474305555559</v>
      </c>
      <c r="AN177" s="447">
        <v>1</v>
      </c>
      <c r="AO177" s="447">
        <v>9</v>
      </c>
      <c r="AP177" s="447" t="s">
        <v>446</v>
      </c>
      <c r="AQ177" s="447">
        <v>401.44732399999998</v>
      </c>
      <c r="AR177" s="447">
        <v>133339</v>
      </c>
      <c r="AS177" s="447">
        <v>110747</v>
      </c>
      <c r="AT177" s="447">
        <v>21.026</v>
      </c>
      <c r="AV177" s="448">
        <v>46129.474305555559</v>
      </c>
      <c r="AW177" s="449">
        <v>1</v>
      </c>
      <c r="AX177" s="450">
        <v>9</v>
      </c>
      <c r="AY177" s="450" t="s">
        <v>446</v>
      </c>
      <c r="AZ177" s="451">
        <v>404</v>
      </c>
      <c r="BB177" s="74" t="str">
        <f t="shared" si="50"/>
        <v>--</v>
      </c>
      <c r="BC177" s="11">
        <f t="shared" si="51"/>
        <v>401.44732399999998</v>
      </c>
      <c r="BF177" s="324"/>
      <c r="BH177" s="74" t="str">
        <f t="shared" si="52"/>
        <v>--</v>
      </c>
      <c r="BI177" s="313">
        <f t="shared" si="53"/>
        <v>404</v>
      </c>
      <c r="BL177" s="313"/>
      <c r="BQ177" s="11"/>
      <c r="BR177" s="11"/>
      <c r="BS177" s="11"/>
      <c r="BT177" s="11"/>
      <c r="CA177" s="314"/>
      <c r="CB177" s="311"/>
      <c r="CC177" s="312"/>
      <c r="CD177" s="11"/>
      <c r="CE177" s="11"/>
    </row>
    <row r="178" spans="2:83" x14ac:dyDescent="0.25">
      <c r="B178" s="129"/>
      <c r="C178" s="87"/>
      <c r="O178" s="89"/>
      <c r="P178" s="130"/>
      <c r="Q178" s="87"/>
      <c r="R178" s="78" t="s">
        <v>14</v>
      </c>
      <c r="S178" s="87"/>
      <c r="T178" s="78" t="s">
        <v>45</v>
      </c>
      <c r="U178" s="608" t="str">
        <f t="shared" si="61"/>
        <v>-</v>
      </c>
      <c r="V178" s="609" t="str">
        <f t="shared" si="62"/>
        <v>-</v>
      </c>
      <c r="W178" s="609" t="str">
        <f t="shared" si="63"/>
        <v>-</v>
      </c>
      <c r="X178" s="609" t="str">
        <f t="shared" si="64"/>
        <v>-</v>
      </c>
      <c r="Y178" s="609" t="str">
        <f t="shared" si="65"/>
        <v>-</v>
      </c>
      <c r="AD178" s="615">
        <f t="shared" si="58"/>
        <v>46129.472916666666</v>
      </c>
      <c r="AE178" s="73">
        <f t="shared" si="59"/>
        <v>21.018000000000001</v>
      </c>
      <c r="AF178" s="608">
        <f t="shared" si="66"/>
        <v>11</v>
      </c>
      <c r="AG178" s="609" t="str">
        <f t="shared" si="67"/>
        <v>-</v>
      </c>
      <c r="AH178" s="609" t="str">
        <f t="shared" si="68"/>
        <v>-</v>
      </c>
      <c r="AI178" s="609">
        <f t="shared" si="69"/>
        <v>21.018000000000001</v>
      </c>
      <c r="AJ178" s="609" t="str">
        <f t="shared" si="70"/>
        <v>-</v>
      </c>
      <c r="AM178" s="446">
        <v>46129.474305555559</v>
      </c>
      <c r="AN178" s="447">
        <v>1</v>
      </c>
      <c r="AO178" s="447">
        <v>9</v>
      </c>
      <c r="AP178" s="447" t="s">
        <v>446</v>
      </c>
      <c r="AQ178" s="447">
        <v>400.71853800000002</v>
      </c>
      <c r="AR178" s="447">
        <v>132215</v>
      </c>
      <c r="AS178" s="447">
        <v>111703</v>
      </c>
      <c r="AT178" s="447">
        <v>21.027999999999999</v>
      </c>
      <c r="AV178" s="448">
        <v>46129.474305555559</v>
      </c>
      <c r="AW178" s="449">
        <v>1</v>
      </c>
      <c r="AX178" s="450">
        <v>9</v>
      </c>
      <c r="AY178" s="450" t="s">
        <v>446</v>
      </c>
      <c r="AZ178" s="451">
        <v>403</v>
      </c>
      <c r="BB178" s="74" t="str">
        <f t="shared" si="50"/>
        <v>--</v>
      </c>
      <c r="BC178" s="11">
        <f t="shared" si="51"/>
        <v>400.71853800000002</v>
      </c>
      <c r="BF178" s="324"/>
      <c r="BH178" s="74" t="str">
        <f t="shared" si="52"/>
        <v>--</v>
      </c>
      <c r="BI178" s="313">
        <f t="shared" si="53"/>
        <v>403</v>
      </c>
      <c r="BL178" s="313"/>
      <c r="BQ178" s="11"/>
      <c r="BR178" s="11"/>
      <c r="BS178" s="11"/>
      <c r="BT178" s="11"/>
      <c r="CA178" s="314"/>
      <c r="CB178" s="311"/>
      <c r="CC178" s="312"/>
      <c r="CD178" s="11"/>
      <c r="CE178" s="11"/>
    </row>
    <row r="179" spans="2:83" x14ac:dyDescent="0.25">
      <c r="B179" s="129"/>
      <c r="C179" s="87"/>
      <c r="O179" s="89"/>
      <c r="P179" s="130"/>
      <c r="Q179" s="87"/>
      <c r="R179" s="78" t="s">
        <v>14</v>
      </c>
      <c r="S179" s="87"/>
      <c r="T179" s="78" t="s">
        <v>45</v>
      </c>
      <c r="U179" s="608" t="str">
        <f t="shared" si="61"/>
        <v>-</v>
      </c>
      <c r="V179" s="609" t="str">
        <f t="shared" si="62"/>
        <v>-</v>
      </c>
      <c r="W179" s="609" t="str">
        <f t="shared" si="63"/>
        <v>-</v>
      </c>
      <c r="X179" s="609" t="str">
        <f t="shared" si="64"/>
        <v>-</v>
      </c>
      <c r="Y179" s="609" t="str">
        <f t="shared" si="65"/>
        <v>-</v>
      </c>
      <c r="AD179" s="615">
        <f t="shared" si="58"/>
        <v>46129.473611111112</v>
      </c>
      <c r="AE179" s="73">
        <f t="shared" si="59"/>
        <v>21.021999999999998</v>
      </c>
      <c r="AF179" s="608">
        <f t="shared" si="66"/>
        <v>11</v>
      </c>
      <c r="AG179" s="609" t="str">
        <f t="shared" si="67"/>
        <v>-</v>
      </c>
      <c r="AH179" s="609" t="str">
        <f t="shared" si="68"/>
        <v>-</v>
      </c>
      <c r="AI179" s="609">
        <f t="shared" si="69"/>
        <v>21.021999999999998</v>
      </c>
      <c r="AJ179" s="609" t="str">
        <f t="shared" si="70"/>
        <v>-</v>
      </c>
      <c r="AM179" s="446">
        <v>46129.474999999999</v>
      </c>
      <c r="AN179" s="447">
        <v>1</v>
      </c>
      <c r="AO179" s="447">
        <v>9</v>
      </c>
      <c r="AP179" s="447" t="s">
        <v>446</v>
      </c>
      <c r="AQ179" s="447">
        <v>400.70335299999999</v>
      </c>
      <c r="AR179" s="447">
        <v>133354</v>
      </c>
      <c r="AS179" s="447">
        <v>110760</v>
      </c>
      <c r="AT179" s="447">
        <v>21.029</v>
      </c>
      <c r="AV179" s="448">
        <v>46129.474999999999</v>
      </c>
      <c r="AW179" s="449">
        <v>1</v>
      </c>
      <c r="AX179" s="450">
        <v>9</v>
      </c>
      <c r="AY179" s="450" t="s">
        <v>446</v>
      </c>
      <c r="AZ179" s="451">
        <v>403</v>
      </c>
      <c r="BB179" s="74" t="str">
        <f t="shared" si="50"/>
        <v>--</v>
      </c>
      <c r="BC179" s="11">
        <f t="shared" si="51"/>
        <v>400.70335299999999</v>
      </c>
      <c r="BF179" s="324"/>
      <c r="BH179" s="74" t="str">
        <f t="shared" si="52"/>
        <v>--</v>
      </c>
      <c r="BI179" s="313">
        <f t="shared" si="53"/>
        <v>403</v>
      </c>
      <c r="BL179" s="313"/>
      <c r="BQ179" s="11"/>
      <c r="BR179" s="11"/>
      <c r="BS179" s="11"/>
      <c r="BT179" s="11"/>
      <c r="CA179" s="314"/>
      <c r="CB179" s="311"/>
      <c r="CC179" s="312"/>
      <c r="CD179" s="11"/>
      <c r="CE179" s="11"/>
    </row>
    <row r="180" spans="2:83" x14ac:dyDescent="0.25">
      <c r="B180" s="129"/>
      <c r="C180" s="87"/>
      <c r="O180" s="89"/>
      <c r="P180" s="130"/>
      <c r="Q180" s="87"/>
      <c r="R180" s="78" t="s">
        <v>14</v>
      </c>
      <c r="S180" s="87"/>
      <c r="T180" s="78" t="s">
        <v>45</v>
      </c>
      <c r="U180" s="608" t="str">
        <f t="shared" si="61"/>
        <v>-</v>
      </c>
      <c r="V180" s="609" t="str">
        <f t="shared" si="62"/>
        <v>-</v>
      </c>
      <c r="W180" s="609" t="str">
        <f t="shared" si="63"/>
        <v>-</v>
      </c>
      <c r="X180" s="609" t="str">
        <f t="shared" si="64"/>
        <v>-</v>
      </c>
      <c r="Y180" s="609" t="str">
        <f t="shared" si="65"/>
        <v>-</v>
      </c>
      <c r="AD180" s="615">
        <f t="shared" si="58"/>
        <v>46129.474305555559</v>
      </c>
      <c r="AE180" s="73">
        <f t="shared" si="59"/>
        <v>21.026</v>
      </c>
      <c r="AF180" s="608">
        <f t="shared" si="66"/>
        <v>11</v>
      </c>
      <c r="AG180" s="609" t="str">
        <f t="shared" si="67"/>
        <v>-</v>
      </c>
      <c r="AH180" s="609" t="str">
        <f t="shared" si="68"/>
        <v>-</v>
      </c>
      <c r="AI180" s="609">
        <f t="shared" si="69"/>
        <v>21.026</v>
      </c>
      <c r="AJ180" s="609" t="str">
        <f t="shared" si="70"/>
        <v>-</v>
      </c>
      <c r="AM180" s="446">
        <v>46129.474999999999</v>
      </c>
      <c r="AN180" s="447">
        <v>1</v>
      </c>
      <c r="AO180" s="447">
        <v>9</v>
      </c>
      <c r="AP180" s="447" t="s">
        <v>446</v>
      </c>
      <c r="AQ180" s="447">
        <v>400.28930800000001</v>
      </c>
      <c r="AR180" s="447">
        <v>132231</v>
      </c>
      <c r="AS180" s="447">
        <v>111715</v>
      </c>
      <c r="AT180" s="447">
        <v>21.027999999999999</v>
      </c>
      <c r="AV180" s="448">
        <v>46129.474999999999</v>
      </c>
      <c r="AW180" s="449">
        <v>1</v>
      </c>
      <c r="AX180" s="450">
        <v>9</v>
      </c>
      <c r="AY180" s="450" t="s">
        <v>446</v>
      </c>
      <c r="AZ180" s="451">
        <v>402</v>
      </c>
      <c r="BB180" s="74" t="str">
        <f t="shared" si="50"/>
        <v>--</v>
      </c>
      <c r="BC180" s="11">
        <f t="shared" si="51"/>
        <v>400.28930800000001</v>
      </c>
      <c r="BF180" s="324"/>
      <c r="BH180" s="74" t="str">
        <f t="shared" si="52"/>
        <v>--</v>
      </c>
      <c r="BI180" s="313">
        <f t="shared" si="53"/>
        <v>402</v>
      </c>
      <c r="BL180" s="313"/>
      <c r="BQ180" s="11"/>
      <c r="BR180" s="11"/>
      <c r="BS180" s="11"/>
      <c r="BT180" s="11"/>
      <c r="CA180" s="314"/>
      <c r="CB180" s="311"/>
      <c r="CC180" s="312"/>
      <c r="CD180" s="11"/>
      <c r="CE180" s="11"/>
    </row>
    <row r="181" spans="2:83" x14ac:dyDescent="0.25">
      <c r="B181" s="129"/>
      <c r="C181" s="87"/>
      <c r="O181" s="89"/>
      <c r="P181" s="130"/>
      <c r="Q181" s="87"/>
      <c r="R181" s="78" t="s">
        <v>14</v>
      </c>
      <c r="S181" s="87"/>
      <c r="T181" s="78" t="s">
        <v>45</v>
      </c>
      <c r="U181" s="608" t="str">
        <f t="shared" si="61"/>
        <v>-</v>
      </c>
      <c r="V181" s="609" t="str">
        <f t="shared" si="62"/>
        <v>-</v>
      </c>
      <c r="W181" s="609" t="str">
        <f t="shared" si="63"/>
        <v>-</v>
      </c>
      <c r="X181" s="609" t="str">
        <f t="shared" si="64"/>
        <v>-</v>
      </c>
      <c r="Y181" s="609" t="str">
        <f t="shared" si="65"/>
        <v>-</v>
      </c>
      <c r="AD181" s="615">
        <f t="shared" si="58"/>
        <v>46129.474305555559</v>
      </c>
      <c r="AE181" s="73">
        <f t="shared" si="59"/>
        <v>21.027999999999999</v>
      </c>
      <c r="AF181" s="608">
        <f t="shared" si="66"/>
        <v>11</v>
      </c>
      <c r="AG181" s="609" t="str">
        <f t="shared" si="67"/>
        <v>-</v>
      </c>
      <c r="AH181" s="609" t="str">
        <f t="shared" si="68"/>
        <v>-</v>
      </c>
      <c r="AI181" s="609">
        <f t="shared" si="69"/>
        <v>21.027999999999999</v>
      </c>
      <c r="AJ181" s="609" t="str">
        <f t="shared" si="70"/>
        <v>-</v>
      </c>
      <c r="AM181" s="446">
        <v>46129.475694444445</v>
      </c>
      <c r="AN181" s="447">
        <v>1</v>
      </c>
      <c r="AO181" s="447">
        <v>9</v>
      </c>
      <c r="AP181" s="447">
        <v>0</v>
      </c>
      <c r="AQ181" s="447">
        <v>400.55405000000002</v>
      </c>
      <c r="AR181" s="447">
        <v>133367</v>
      </c>
      <c r="AS181" s="447">
        <v>110770</v>
      </c>
      <c r="AT181" s="447">
        <v>21.027000000000001</v>
      </c>
      <c r="AV181" s="448">
        <v>46129.475694444445</v>
      </c>
      <c r="AW181" s="449">
        <v>1</v>
      </c>
      <c r="AX181" s="450">
        <v>9</v>
      </c>
      <c r="AY181" s="450">
        <v>0</v>
      </c>
      <c r="AZ181" s="451">
        <v>402</v>
      </c>
      <c r="BB181" s="74">
        <f t="shared" si="50"/>
        <v>90</v>
      </c>
      <c r="BC181" s="11">
        <f t="shared" si="51"/>
        <v>400.55405000000002</v>
      </c>
      <c r="BF181" s="324"/>
      <c r="BH181" s="74">
        <f t="shared" si="52"/>
        <v>90</v>
      </c>
      <c r="BI181" s="313">
        <f t="shared" si="53"/>
        <v>402</v>
      </c>
      <c r="BL181" s="313"/>
      <c r="BQ181" s="11"/>
      <c r="BR181" s="11"/>
      <c r="BS181" s="11"/>
      <c r="BT181" s="11"/>
      <c r="CA181" s="314"/>
      <c r="CB181" s="311"/>
      <c r="CC181" s="312"/>
      <c r="CD181" s="11"/>
      <c r="CE181" s="11"/>
    </row>
    <row r="182" spans="2:83" x14ac:dyDescent="0.25">
      <c r="B182" s="129"/>
      <c r="C182" s="87"/>
      <c r="O182" s="89"/>
      <c r="P182" s="130"/>
      <c r="Q182" s="87"/>
      <c r="R182" s="78" t="s">
        <v>14</v>
      </c>
      <c r="S182" s="87"/>
      <c r="T182" s="78" t="s">
        <v>45</v>
      </c>
      <c r="U182" s="608" t="str">
        <f t="shared" si="61"/>
        <v>-</v>
      </c>
      <c r="V182" s="609" t="str">
        <f t="shared" si="62"/>
        <v>-</v>
      </c>
      <c r="W182" s="609" t="str">
        <f t="shared" si="63"/>
        <v>-</v>
      </c>
      <c r="X182" s="609" t="str">
        <f t="shared" si="64"/>
        <v>-</v>
      </c>
      <c r="Y182" s="609" t="str">
        <f t="shared" si="65"/>
        <v>-</v>
      </c>
      <c r="AD182" s="615">
        <f t="shared" si="58"/>
        <v>46129.474999999999</v>
      </c>
      <c r="AE182" s="73">
        <f t="shared" si="59"/>
        <v>21.029</v>
      </c>
      <c r="AF182" s="608">
        <f t="shared" si="66"/>
        <v>11</v>
      </c>
      <c r="AG182" s="609" t="str">
        <f t="shared" si="67"/>
        <v>-</v>
      </c>
      <c r="AH182" s="609" t="str">
        <f t="shared" si="68"/>
        <v>-</v>
      </c>
      <c r="AI182" s="609">
        <f t="shared" si="69"/>
        <v>21.029</v>
      </c>
      <c r="AJ182" s="609" t="str">
        <f t="shared" si="70"/>
        <v>-</v>
      </c>
      <c r="AM182" s="446">
        <v>46129.476388888892</v>
      </c>
      <c r="AN182" s="447">
        <v>1</v>
      </c>
      <c r="AO182" s="447">
        <v>9</v>
      </c>
      <c r="AP182" s="447">
        <v>1</v>
      </c>
      <c r="AQ182" s="447">
        <v>400.22561899999999</v>
      </c>
      <c r="AR182" s="447">
        <v>132230</v>
      </c>
      <c r="AS182" s="447">
        <v>111713</v>
      </c>
      <c r="AT182" s="447">
        <v>21.026</v>
      </c>
      <c r="AV182" s="448">
        <v>46129.476388888892</v>
      </c>
      <c r="AW182" s="449">
        <v>1</v>
      </c>
      <c r="AX182" s="450">
        <v>9</v>
      </c>
      <c r="AY182" s="450">
        <v>1</v>
      </c>
      <c r="AZ182" s="451">
        <v>402</v>
      </c>
      <c r="BB182" s="74">
        <f t="shared" si="50"/>
        <v>91</v>
      </c>
      <c r="BC182" s="11">
        <f t="shared" si="51"/>
        <v>400.22561899999999</v>
      </c>
      <c r="BF182" s="324"/>
      <c r="BH182" s="74">
        <f t="shared" si="52"/>
        <v>91</v>
      </c>
      <c r="BI182" s="313">
        <f t="shared" si="53"/>
        <v>402</v>
      </c>
      <c r="BL182" s="313"/>
      <c r="BQ182" s="11"/>
      <c r="BR182" s="11"/>
      <c r="BS182" s="11"/>
      <c r="BT182" s="11"/>
      <c r="CA182" s="314"/>
      <c r="CB182" s="311"/>
      <c r="CC182" s="312"/>
      <c r="CD182" s="11"/>
      <c r="CE182" s="11"/>
    </row>
    <row r="183" spans="2:83" x14ac:dyDescent="0.25">
      <c r="B183" s="129"/>
      <c r="C183" s="87"/>
      <c r="O183" s="89"/>
      <c r="P183" s="130"/>
      <c r="Q183" s="87"/>
      <c r="R183" s="78" t="s">
        <v>14</v>
      </c>
      <c r="S183" s="87"/>
      <c r="T183" s="78" t="s">
        <v>45</v>
      </c>
      <c r="U183" s="608" t="str">
        <f t="shared" si="61"/>
        <v>-</v>
      </c>
      <c r="V183" s="609" t="str">
        <f t="shared" si="62"/>
        <v>-</v>
      </c>
      <c r="W183" s="609" t="str">
        <f t="shared" si="63"/>
        <v>-</v>
      </c>
      <c r="X183" s="609" t="str">
        <f t="shared" si="64"/>
        <v>-</v>
      </c>
      <c r="Y183" s="609" t="str">
        <f t="shared" si="65"/>
        <v>-</v>
      </c>
      <c r="AD183" s="615">
        <f t="shared" si="58"/>
        <v>46129.474999999999</v>
      </c>
      <c r="AE183" s="73">
        <f t="shared" si="59"/>
        <v>21.027999999999999</v>
      </c>
      <c r="AF183" s="608">
        <f t="shared" si="66"/>
        <v>11</v>
      </c>
      <c r="AG183" s="609" t="str">
        <f t="shared" si="67"/>
        <v>-</v>
      </c>
      <c r="AH183" s="609" t="str">
        <f t="shared" si="68"/>
        <v>-</v>
      </c>
      <c r="AI183" s="609">
        <f t="shared" si="69"/>
        <v>21.027999999999999</v>
      </c>
      <c r="AJ183" s="609" t="str">
        <f t="shared" si="70"/>
        <v>-</v>
      </c>
      <c r="AM183" s="446">
        <v>46129.476388888892</v>
      </c>
      <c r="AN183" s="447">
        <v>1</v>
      </c>
      <c r="AO183" s="447">
        <v>9</v>
      </c>
      <c r="AP183" s="447">
        <v>2</v>
      </c>
      <c r="AQ183" s="447">
        <v>400.32356199999998</v>
      </c>
      <c r="AR183" s="447">
        <v>133361</v>
      </c>
      <c r="AS183" s="447">
        <v>110765</v>
      </c>
      <c r="AT183" s="447">
        <v>21.026</v>
      </c>
      <c r="AV183" s="448">
        <v>46129.476388888892</v>
      </c>
      <c r="AW183" s="449">
        <v>1</v>
      </c>
      <c r="AX183" s="450">
        <v>9</v>
      </c>
      <c r="AY183" s="450">
        <v>2</v>
      </c>
      <c r="AZ183" s="451">
        <v>402</v>
      </c>
      <c r="BB183" s="74">
        <f t="shared" si="50"/>
        <v>92</v>
      </c>
      <c r="BC183" s="11">
        <f t="shared" si="51"/>
        <v>400.32356199999998</v>
      </c>
      <c r="BF183" s="324"/>
      <c r="BH183" s="74">
        <f t="shared" si="52"/>
        <v>92</v>
      </c>
      <c r="BI183" s="313">
        <f t="shared" si="53"/>
        <v>402</v>
      </c>
      <c r="BL183" s="313"/>
      <c r="BQ183" s="11"/>
      <c r="BR183" s="11"/>
      <c r="BS183" s="11"/>
      <c r="BT183" s="11"/>
      <c r="CA183" s="314"/>
      <c r="CB183" s="311"/>
      <c r="CC183" s="312"/>
      <c r="CD183" s="11"/>
      <c r="CE183" s="11"/>
    </row>
    <row r="184" spans="2:83" x14ac:dyDescent="0.25">
      <c r="B184" s="129"/>
      <c r="C184" s="87"/>
      <c r="O184" s="89"/>
      <c r="P184" s="130"/>
      <c r="Q184" s="87"/>
      <c r="R184" s="78" t="s">
        <v>14</v>
      </c>
      <c r="S184" s="87"/>
      <c r="T184" s="78" t="s">
        <v>45</v>
      </c>
      <c r="U184" s="608" t="str">
        <f t="shared" si="61"/>
        <v>-</v>
      </c>
      <c r="V184" s="609" t="str">
        <f t="shared" si="62"/>
        <v>-</v>
      </c>
      <c r="W184" s="609" t="str">
        <f t="shared" si="63"/>
        <v>-</v>
      </c>
      <c r="X184" s="609" t="str">
        <f t="shared" si="64"/>
        <v>-</v>
      </c>
      <c r="Y184" s="609" t="str">
        <f t="shared" si="65"/>
        <v>-</v>
      </c>
      <c r="AD184" s="615">
        <f t="shared" si="58"/>
        <v>46129.475694444445</v>
      </c>
      <c r="AE184" s="73">
        <f t="shared" si="59"/>
        <v>21.027000000000001</v>
      </c>
      <c r="AF184" s="608">
        <f t="shared" si="66"/>
        <v>11</v>
      </c>
      <c r="AG184" s="609" t="str">
        <f t="shared" si="67"/>
        <v>-</v>
      </c>
      <c r="AH184" s="609" t="str">
        <f t="shared" si="68"/>
        <v>-</v>
      </c>
      <c r="AI184" s="609">
        <f t="shared" si="69"/>
        <v>21.027000000000001</v>
      </c>
      <c r="AJ184" s="609" t="str">
        <f t="shared" si="70"/>
        <v>-</v>
      </c>
      <c r="AM184" s="446">
        <v>46129.477083333331</v>
      </c>
      <c r="AN184" s="447">
        <v>1</v>
      </c>
      <c r="AO184" s="447">
        <v>9</v>
      </c>
      <c r="AP184" s="447">
        <v>3</v>
      </c>
      <c r="AQ184" s="447">
        <v>399.96923399999997</v>
      </c>
      <c r="AR184" s="447">
        <v>132228</v>
      </c>
      <c r="AS184" s="447">
        <v>111710</v>
      </c>
      <c r="AT184" s="447">
        <v>21.026</v>
      </c>
      <c r="AV184" s="448">
        <v>46129.477083333331</v>
      </c>
      <c r="AW184" s="449">
        <v>1</v>
      </c>
      <c r="AX184" s="450">
        <v>9</v>
      </c>
      <c r="AY184" s="450">
        <v>3</v>
      </c>
      <c r="AZ184" s="451">
        <v>401</v>
      </c>
      <c r="BB184" s="74">
        <f t="shared" si="50"/>
        <v>93</v>
      </c>
      <c r="BC184" s="11">
        <f t="shared" si="51"/>
        <v>399.96923399999997</v>
      </c>
      <c r="BF184" s="324"/>
      <c r="BH184" s="74">
        <f t="shared" si="52"/>
        <v>93</v>
      </c>
      <c r="BI184" s="313">
        <f t="shared" si="53"/>
        <v>401</v>
      </c>
      <c r="BL184" s="313"/>
      <c r="BQ184" s="11"/>
      <c r="BR184" s="11"/>
      <c r="BS184" s="11"/>
      <c r="BT184" s="11"/>
      <c r="CA184" s="314"/>
      <c r="CB184" s="311"/>
      <c r="CC184" s="312"/>
      <c r="CD184" s="11"/>
      <c r="CE184" s="11"/>
    </row>
    <row r="185" spans="2:83" x14ac:dyDescent="0.25">
      <c r="B185" s="129"/>
      <c r="C185" s="87"/>
      <c r="O185" s="89"/>
      <c r="P185" s="130"/>
      <c r="Q185" s="87"/>
      <c r="R185" s="78" t="s">
        <v>14</v>
      </c>
      <c r="S185" s="87"/>
      <c r="T185" s="78" t="s">
        <v>45</v>
      </c>
      <c r="U185" s="608" t="str">
        <f t="shared" si="61"/>
        <v>-</v>
      </c>
      <c r="V185" s="609" t="str">
        <f t="shared" si="62"/>
        <v>-</v>
      </c>
      <c r="W185" s="609" t="str">
        <f t="shared" si="63"/>
        <v>-</v>
      </c>
      <c r="X185" s="609" t="str">
        <f t="shared" si="64"/>
        <v>-</v>
      </c>
      <c r="Y185" s="609" t="str">
        <f t="shared" si="65"/>
        <v>-</v>
      </c>
      <c r="AD185" s="615">
        <f t="shared" si="58"/>
        <v>46129.476388888892</v>
      </c>
      <c r="AE185" s="73">
        <f t="shared" si="59"/>
        <v>21.026</v>
      </c>
      <c r="AF185" s="608">
        <f t="shared" si="66"/>
        <v>11</v>
      </c>
      <c r="AG185" s="609" t="str">
        <f t="shared" si="67"/>
        <v>-</v>
      </c>
      <c r="AH185" s="609" t="str">
        <f t="shared" si="68"/>
        <v>-</v>
      </c>
      <c r="AI185" s="609">
        <f t="shared" si="69"/>
        <v>21.026</v>
      </c>
      <c r="AJ185" s="609" t="str">
        <f t="shared" si="70"/>
        <v>-</v>
      </c>
      <c r="AM185" s="446">
        <v>46129.477083333331</v>
      </c>
      <c r="AN185" s="447">
        <v>1</v>
      </c>
      <c r="AO185" s="447">
        <v>9</v>
      </c>
      <c r="AP185" s="447">
        <v>4</v>
      </c>
      <c r="AQ185" s="447">
        <v>399.95338600000002</v>
      </c>
      <c r="AR185" s="447">
        <v>133364</v>
      </c>
      <c r="AS185" s="447">
        <v>110768</v>
      </c>
      <c r="AT185" s="447">
        <v>21.027999999999999</v>
      </c>
      <c r="AV185" s="448">
        <v>46129.477083333331</v>
      </c>
      <c r="AW185" s="449">
        <v>1</v>
      </c>
      <c r="AX185" s="450">
        <v>9</v>
      </c>
      <c r="AY185" s="450">
        <v>4</v>
      </c>
      <c r="AZ185" s="451">
        <v>401</v>
      </c>
      <c r="BB185" s="74">
        <f t="shared" si="50"/>
        <v>94</v>
      </c>
      <c r="BC185" s="11">
        <f t="shared" si="51"/>
        <v>399.95338600000002</v>
      </c>
      <c r="BF185" s="324"/>
      <c r="BH185" s="74">
        <f t="shared" si="52"/>
        <v>94</v>
      </c>
      <c r="BI185" s="313">
        <f t="shared" si="53"/>
        <v>401</v>
      </c>
      <c r="BL185" s="313"/>
      <c r="BQ185" s="11"/>
      <c r="BR185" s="11"/>
      <c r="BS185" s="11"/>
      <c r="BT185" s="11"/>
      <c r="CA185" s="314"/>
      <c r="CB185" s="311"/>
      <c r="CC185" s="312"/>
      <c r="CD185" s="11"/>
      <c r="CE185" s="11"/>
    </row>
    <row r="186" spans="2:83" x14ac:dyDescent="0.25">
      <c r="B186" s="129"/>
      <c r="C186" s="87"/>
      <c r="O186" s="89"/>
      <c r="P186" s="130"/>
      <c r="Q186" s="87"/>
      <c r="R186" s="78" t="s">
        <v>14</v>
      </c>
      <c r="S186" s="87"/>
      <c r="T186" s="78" t="s">
        <v>45</v>
      </c>
      <c r="U186" s="608" t="str">
        <f t="shared" si="61"/>
        <v>-</v>
      </c>
      <c r="V186" s="609" t="str">
        <f t="shared" si="62"/>
        <v>-</v>
      </c>
      <c r="W186" s="609" t="str">
        <f t="shared" si="63"/>
        <v>-</v>
      </c>
      <c r="X186" s="609" t="str">
        <f t="shared" si="64"/>
        <v>-</v>
      </c>
      <c r="Y186" s="609" t="str">
        <f t="shared" si="65"/>
        <v>-</v>
      </c>
      <c r="AD186" s="615">
        <f t="shared" si="58"/>
        <v>46129.476388888892</v>
      </c>
      <c r="AE186" s="73">
        <f t="shared" si="59"/>
        <v>21.026</v>
      </c>
      <c r="AF186" s="608">
        <f t="shared" si="66"/>
        <v>11</v>
      </c>
      <c r="AG186" s="609" t="str">
        <f t="shared" si="67"/>
        <v>-</v>
      </c>
      <c r="AH186" s="609" t="str">
        <f t="shared" si="68"/>
        <v>-</v>
      </c>
      <c r="AI186" s="609">
        <f t="shared" si="69"/>
        <v>21.026</v>
      </c>
      <c r="AJ186" s="609" t="str">
        <f t="shared" si="70"/>
        <v>-</v>
      </c>
      <c r="AM186" s="446">
        <v>46129.477777777778</v>
      </c>
      <c r="AN186" s="447">
        <v>1</v>
      </c>
      <c r="AO186" s="447">
        <v>9</v>
      </c>
      <c r="AP186" s="447">
        <v>5</v>
      </c>
      <c r="AQ186" s="447">
        <v>399.48569300000003</v>
      </c>
      <c r="AR186" s="447">
        <v>132242</v>
      </c>
      <c r="AS186" s="447">
        <v>111720</v>
      </c>
      <c r="AT186" s="447">
        <v>21.03</v>
      </c>
      <c r="AV186" s="448">
        <v>46129.477777777778</v>
      </c>
      <c r="AW186" s="449">
        <v>1</v>
      </c>
      <c r="AX186" s="450">
        <v>9</v>
      </c>
      <c r="AY186" s="450">
        <v>5</v>
      </c>
      <c r="AZ186" s="451">
        <v>401</v>
      </c>
      <c r="BB186" s="74">
        <f t="shared" si="50"/>
        <v>95</v>
      </c>
      <c r="BC186" s="11">
        <f t="shared" si="51"/>
        <v>399.48569300000003</v>
      </c>
      <c r="BF186" s="324"/>
      <c r="BH186" s="74">
        <f t="shared" si="52"/>
        <v>95</v>
      </c>
      <c r="BI186" s="313">
        <f t="shared" si="53"/>
        <v>401</v>
      </c>
      <c r="BL186" s="313"/>
      <c r="BQ186" s="11"/>
      <c r="BR186" s="11"/>
      <c r="BS186" s="11"/>
      <c r="BT186" s="11"/>
      <c r="CA186" s="314"/>
      <c r="CB186" s="311"/>
      <c r="CC186" s="312"/>
      <c r="CD186" s="11"/>
      <c r="CE186" s="11"/>
    </row>
    <row r="187" spans="2:83" x14ac:dyDescent="0.25">
      <c r="B187" s="129"/>
      <c r="C187" s="87"/>
      <c r="O187" s="89"/>
      <c r="P187" s="130"/>
      <c r="Q187" s="87"/>
      <c r="R187" s="78" t="s">
        <v>14</v>
      </c>
      <c r="S187" s="87"/>
      <c r="T187" s="78" t="s">
        <v>45</v>
      </c>
      <c r="U187" s="608" t="str">
        <f t="shared" si="61"/>
        <v>-</v>
      </c>
      <c r="V187" s="609" t="str">
        <f t="shared" si="62"/>
        <v>-</v>
      </c>
      <c r="W187" s="609" t="str">
        <f t="shared" si="63"/>
        <v>-</v>
      </c>
      <c r="X187" s="609" t="str">
        <f t="shared" si="64"/>
        <v>-</v>
      </c>
      <c r="Y187" s="609" t="str">
        <f t="shared" si="65"/>
        <v>-</v>
      </c>
      <c r="AD187" s="615">
        <f t="shared" si="58"/>
        <v>46129.477083333331</v>
      </c>
      <c r="AE187" s="73">
        <f t="shared" si="59"/>
        <v>21.026</v>
      </c>
      <c r="AF187" s="608">
        <f t="shared" si="66"/>
        <v>11</v>
      </c>
      <c r="AG187" s="609" t="str">
        <f t="shared" si="67"/>
        <v>-</v>
      </c>
      <c r="AH187" s="609" t="str">
        <f t="shared" si="68"/>
        <v>-</v>
      </c>
      <c r="AI187" s="609">
        <f t="shared" si="69"/>
        <v>21.026</v>
      </c>
      <c r="AJ187" s="609" t="str">
        <f t="shared" si="70"/>
        <v>-</v>
      </c>
      <c r="AM187" s="446">
        <v>46129.478472222225</v>
      </c>
      <c r="AN187" s="447">
        <v>1</v>
      </c>
      <c r="AO187" s="447">
        <v>9</v>
      </c>
      <c r="AP187" s="447">
        <v>6</v>
      </c>
      <c r="AQ187" s="447">
        <v>399.494101</v>
      </c>
      <c r="AR187" s="447">
        <v>133378</v>
      </c>
      <c r="AS187" s="447">
        <v>110780</v>
      </c>
      <c r="AT187" s="447">
        <v>21.027999999999999</v>
      </c>
      <c r="AV187" s="448">
        <v>46129.478472222225</v>
      </c>
      <c r="AW187" s="449">
        <v>1</v>
      </c>
      <c r="AX187" s="450">
        <v>9</v>
      </c>
      <c r="AY187" s="450">
        <v>6</v>
      </c>
      <c r="AZ187" s="451">
        <v>401</v>
      </c>
      <c r="BB187" s="74">
        <f t="shared" si="50"/>
        <v>96</v>
      </c>
      <c r="BC187" s="11">
        <f t="shared" si="51"/>
        <v>399.494101</v>
      </c>
      <c r="BF187" s="324"/>
      <c r="BH187" s="74">
        <f t="shared" si="52"/>
        <v>96</v>
      </c>
      <c r="BI187" s="313">
        <f t="shared" si="53"/>
        <v>401</v>
      </c>
      <c r="BL187" s="313"/>
      <c r="BQ187" s="11"/>
      <c r="BR187" s="11"/>
      <c r="BS187" s="11"/>
      <c r="BT187" s="11"/>
      <c r="CA187" s="314"/>
      <c r="CB187" s="311"/>
      <c r="CC187" s="312"/>
      <c r="CD187" s="11"/>
      <c r="CE187" s="11"/>
    </row>
    <row r="188" spans="2:83" x14ac:dyDescent="0.25">
      <c r="B188" s="129"/>
      <c r="C188" s="87"/>
      <c r="O188" s="89"/>
      <c r="P188" s="130"/>
      <c r="Q188" s="87"/>
      <c r="R188" s="78" t="s">
        <v>14</v>
      </c>
      <c r="S188" s="87"/>
      <c r="T188" s="78" t="s">
        <v>45</v>
      </c>
      <c r="U188" s="608" t="str">
        <f t="shared" si="61"/>
        <v>-</v>
      </c>
      <c r="V188" s="609" t="str">
        <f t="shared" si="62"/>
        <v>-</v>
      </c>
      <c r="W188" s="609" t="str">
        <f t="shared" si="63"/>
        <v>-</v>
      </c>
      <c r="X188" s="609" t="str">
        <f t="shared" si="64"/>
        <v>-</v>
      </c>
      <c r="Y188" s="609" t="str">
        <f t="shared" si="65"/>
        <v>-</v>
      </c>
      <c r="AD188" s="615">
        <f t="shared" si="58"/>
        <v>46129.477083333331</v>
      </c>
      <c r="AE188" s="73">
        <f t="shared" si="59"/>
        <v>21.027999999999999</v>
      </c>
      <c r="AF188" s="608">
        <f t="shared" si="66"/>
        <v>11</v>
      </c>
      <c r="AG188" s="609" t="str">
        <f t="shared" si="67"/>
        <v>-</v>
      </c>
      <c r="AH188" s="609" t="str">
        <f t="shared" si="68"/>
        <v>-</v>
      </c>
      <c r="AI188" s="609">
        <f t="shared" si="69"/>
        <v>21.027999999999999</v>
      </c>
      <c r="AJ188" s="609" t="str">
        <f t="shared" si="70"/>
        <v>-</v>
      </c>
      <c r="AM188" s="446">
        <v>46129.478472222225</v>
      </c>
      <c r="AN188" s="447">
        <v>1</v>
      </c>
      <c r="AO188" s="447">
        <v>9</v>
      </c>
      <c r="AP188" s="447">
        <v>7</v>
      </c>
      <c r="AQ188" s="447">
        <v>398.77046000000001</v>
      </c>
      <c r="AR188" s="447">
        <v>132248</v>
      </c>
      <c r="AS188" s="447">
        <v>111722</v>
      </c>
      <c r="AT188" s="447">
        <v>21.027000000000001</v>
      </c>
      <c r="AV188" s="448">
        <v>46129.478472222225</v>
      </c>
      <c r="AW188" s="449">
        <v>1</v>
      </c>
      <c r="AX188" s="450">
        <v>9</v>
      </c>
      <c r="AY188" s="450">
        <v>7</v>
      </c>
      <c r="AZ188" s="451">
        <v>401</v>
      </c>
      <c r="BB188" s="74">
        <f t="shared" si="50"/>
        <v>97</v>
      </c>
      <c r="BC188" s="11">
        <f t="shared" si="51"/>
        <v>398.77046000000001</v>
      </c>
      <c r="BF188" s="324"/>
      <c r="BH188" s="74">
        <f t="shared" si="52"/>
        <v>97</v>
      </c>
      <c r="BI188" s="313">
        <f t="shared" si="53"/>
        <v>401</v>
      </c>
      <c r="BL188" s="313"/>
      <c r="BQ188" s="11"/>
      <c r="BR188" s="11"/>
      <c r="BS188" s="11"/>
      <c r="BT188" s="11"/>
      <c r="CA188" s="314"/>
      <c r="CB188" s="311"/>
      <c r="CC188" s="312"/>
      <c r="CD188" s="11"/>
      <c r="CE188" s="11"/>
    </row>
    <row r="189" spans="2:83" x14ac:dyDescent="0.25">
      <c r="B189" s="129"/>
      <c r="C189" s="87"/>
      <c r="O189" s="89"/>
      <c r="P189" s="130"/>
      <c r="Q189" s="87"/>
      <c r="R189" s="78" t="s">
        <v>14</v>
      </c>
      <c r="S189" s="87"/>
      <c r="T189" s="78" t="s">
        <v>45</v>
      </c>
      <c r="U189" s="608" t="str">
        <f t="shared" si="61"/>
        <v>-</v>
      </c>
      <c r="V189" s="609" t="str">
        <f t="shared" si="62"/>
        <v>-</v>
      </c>
      <c r="W189" s="609" t="str">
        <f t="shared" si="63"/>
        <v>-</v>
      </c>
      <c r="X189" s="609" t="str">
        <f t="shared" si="64"/>
        <v>-</v>
      </c>
      <c r="Y189" s="609" t="str">
        <f t="shared" si="65"/>
        <v>-</v>
      </c>
      <c r="AD189" s="615">
        <f t="shared" si="58"/>
        <v>46129.477777777778</v>
      </c>
      <c r="AE189" s="73">
        <f t="shared" si="59"/>
        <v>21.03</v>
      </c>
      <c r="AF189" s="608">
        <f t="shared" si="66"/>
        <v>11</v>
      </c>
      <c r="AG189" s="609" t="str">
        <f t="shared" si="67"/>
        <v>-</v>
      </c>
      <c r="AH189" s="609" t="str">
        <f t="shared" si="68"/>
        <v>-</v>
      </c>
      <c r="AI189" s="609">
        <f t="shared" si="69"/>
        <v>21.03</v>
      </c>
      <c r="AJ189" s="609" t="str">
        <f t="shared" si="70"/>
        <v>-</v>
      </c>
      <c r="AM189" s="446">
        <v>46129.479166666664</v>
      </c>
      <c r="AN189" s="447">
        <v>1</v>
      </c>
      <c r="AO189" s="447">
        <v>9</v>
      </c>
      <c r="AP189" s="447">
        <v>8</v>
      </c>
      <c r="AQ189" s="447">
        <v>398.60384099999999</v>
      </c>
      <c r="AR189" s="447">
        <v>133373</v>
      </c>
      <c r="AS189" s="447">
        <v>110777</v>
      </c>
      <c r="AT189" s="447">
        <v>21.024999999999999</v>
      </c>
      <c r="AV189" s="448">
        <v>46129.479166666664</v>
      </c>
      <c r="AW189" s="449">
        <v>1</v>
      </c>
      <c r="AX189" s="450">
        <v>9</v>
      </c>
      <c r="AY189" s="450">
        <v>8</v>
      </c>
      <c r="AZ189" s="451">
        <v>401</v>
      </c>
      <c r="BB189" s="74">
        <f t="shared" si="50"/>
        <v>98</v>
      </c>
      <c r="BC189" s="11">
        <f t="shared" si="51"/>
        <v>398.60384099999999</v>
      </c>
      <c r="BF189" s="324"/>
      <c r="BH189" s="74">
        <f t="shared" si="52"/>
        <v>98</v>
      </c>
      <c r="BI189" s="313">
        <f t="shared" si="53"/>
        <v>401</v>
      </c>
      <c r="BL189" s="313"/>
      <c r="BQ189" s="11"/>
      <c r="BR189" s="11"/>
      <c r="BS189" s="11"/>
      <c r="BT189" s="11"/>
      <c r="CA189" s="314"/>
      <c r="CB189" s="311"/>
      <c r="CC189" s="312"/>
      <c r="CD189" s="11"/>
      <c r="CE189" s="11"/>
    </row>
    <row r="190" spans="2:83" x14ac:dyDescent="0.25">
      <c r="B190" s="129"/>
      <c r="C190" s="87"/>
      <c r="O190" s="89"/>
      <c r="P190" s="130"/>
      <c r="Q190" s="87"/>
      <c r="R190" s="78" t="s">
        <v>14</v>
      </c>
      <c r="S190" s="87"/>
      <c r="T190" s="78" t="s">
        <v>45</v>
      </c>
      <c r="U190" s="608" t="str">
        <f t="shared" si="61"/>
        <v>-</v>
      </c>
      <c r="V190" s="609" t="str">
        <f t="shared" si="62"/>
        <v>-</v>
      </c>
      <c r="W190" s="609" t="str">
        <f t="shared" si="63"/>
        <v>-</v>
      </c>
      <c r="X190" s="609" t="str">
        <f t="shared" si="64"/>
        <v>-</v>
      </c>
      <c r="Y190" s="609" t="str">
        <f t="shared" si="65"/>
        <v>-</v>
      </c>
      <c r="AD190" s="615">
        <f t="shared" si="58"/>
        <v>46129.478472222225</v>
      </c>
      <c r="AE190" s="73">
        <f t="shared" si="59"/>
        <v>21.027999999999999</v>
      </c>
      <c r="AF190" s="608">
        <f t="shared" si="66"/>
        <v>11</v>
      </c>
      <c r="AG190" s="609" t="str">
        <f t="shared" si="67"/>
        <v>-</v>
      </c>
      <c r="AH190" s="609" t="str">
        <f t="shared" si="68"/>
        <v>-</v>
      </c>
      <c r="AI190" s="609">
        <f t="shared" si="69"/>
        <v>21.027999999999999</v>
      </c>
      <c r="AJ190" s="609" t="str">
        <f t="shared" si="70"/>
        <v>-</v>
      </c>
      <c r="AM190" s="446">
        <v>46129.479861111111</v>
      </c>
      <c r="AN190" s="447">
        <v>1</v>
      </c>
      <c r="AO190" s="447">
        <v>10</v>
      </c>
      <c r="AP190" s="447" t="s">
        <v>446</v>
      </c>
      <c r="AQ190" s="447">
        <v>433.22684199999998</v>
      </c>
      <c r="AR190" s="447">
        <v>131399</v>
      </c>
      <c r="AS190" s="447">
        <v>111133</v>
      </c>
      <c r="AT190" s="447">
        <v>21.026</v>
      </c>
      <c r="AV190" s="448">
        <v>46129.479861111111</v>
      </c>
      <c r="AW190" s="449">
        <v>1</v>
      </c>
      <c r="AX190" s="450">
        <v>10</v>
      </c>
      <c r="AY190" s="450" t="s">
        <v>446</v>
      </c>
      <c r="AZ190" s="451">
        <v>444</v>
      </c>
      <c r="BB190" s="74" t="str">
        <f t="shared" si="50"/>
        <v>--</v>
      </c>
      <c r="BC190" s="11">
        <f t="shared" si="51"/>
        <v>433.22684199999998</v>
      </c>
      <c r="BF190" s="324"/>
      <c r="BH190" s="74" t="str">
        <f t="shared" si="52"/>
        <v>--</v>
      </c>
      <c r="BI190" s="313">
        <f t="shared" si="53"/>
        <v>444</v>
      </c>
      <c r="BL190" s="313"/>
      <c r="BQ190" s="11"/>
      <c r="BR190" s="11"/>
      <c r="BS190" s="11"/>
      <c r="BT190" s="11"/>
      <c r="CA190" s="314"/>
      <c r="CB190" s="311"/>
      <c r="CC190" s="312"/>
      <c r="CD190" s="11"/>
      <c r="CE190" s="11"/>
    </row>
    <row r="191" spans="2:83" x14ac:dyDescent="0.25">
      <c r="B191" s="129"/>
      <c r="C191" s="87"/>
      <c r="O191" s="89"/>
      <c r="P191" s="130"/>
      <c r="Q191" s="87"/>
      <c r="R191" s="78" t="s">
        <v>14</v>
      </c>
      <c r="S191" s="87"/>
      <c r="T191" s="78" t="s">
        <v>45</v>
      </c>
      <c r="U191" s="608" t="str">
        <f t="shared" si="61"/>
        <v>-</v>
      </c>
      <c r="V191" s="609" t="str">
        <f t="shared" si="62"/>
        <v>-</v>
      </c>
      <c r="W191" s="609" t="str">
        <f t="shared" si="63"/>
        <v>-</v>
      </c>
      <c r="X191" s="609" t="str">
        <f t="shared" si="64"/>
        <v>-</v>
      </c>
      <c r="Y191" s="609" t="str">
        <f t="shared" si="65"/>
        <v>-</v>
      </c>
      <c r="AD191" s="615">
        <f t="shared" si="58"/>
        <v>46129.478472222225</v>
      </c>
      <c r="AE191" s="73">
        <f t="shared" si="59"/>
        <v>21.027000000000001</v>
      </c>
      <c r="AF191" s="608">
        <f t="shared" si="66"/>
        <v>11</v>
      </c>
      <c r="AG191" s="609" t="str">
        <f t="shared" si="67"/>
        <v>-</v>
      </c>
      <c r="AH191" s="609" t="str">
        <f t="shared" si="68"/>
        <v>-</v>
      </c>
      <c r="AI191" s="609">
        <f t="shared" si="69"/>
        <v>21.027000000000001</v>
      </c>
      <c r="AJ191" s="609" t="str">
        <f t="shared" si="70"/>
        <v>-</v>
      </c>
      <c r="AM191" s="446">
        <v>46129.479861111111</v>
      </c>
      <c r="AN191" s="447">
        <v>1</v>
      </c>
      <c r="AO191" s="447">
        <v>10</v>
      </c>
      <c r="AP191" s="447" t="s">
        <v>446</v>
      </c>
      <c r="AQ191" s="447">
        <v>450.226111</v>
      </c>
      <c r="AR191" s="447">
        <v>132672</v>
      </c>
      <c r="AS191" s="447">
        <v>110080</v>
      </c>
      <c r="AT191" s="447">
        <v>21.027999999999999</v>
      </c>
      <c r="AV191" s="448">
        <v>46129.479861111111</v>
      </c>
      <c r="AW191" s="449">
        <v>1</v>
      </c>
      <c r="AX191" s="450">
        <v>10</v>
      </c>
      <c r="AY191" s="450" t="s">
        <v>446</v>
      </c>
      <c r="AZ191" s="451">
        <v>452</v>
      </c>
      <c r="BB191" s="74" t="str">
        <f t="shared" si="50"/>
        <v>--</v>
      </c>
      <c r="BC191" s="11">
        <f t="shared" si="51"/>
        <v>450.226111</v>
      </c>
      <c r="BF191" s="324"/>
      <c r="BH191" s="74" t="str">
        <f t="shared" si="52"/>
        <v>--</v>
      </c>
      <c r="BI191" s="313">
        <f t="shared" si="53"/>
        <v>452</v>
      </c>
      <c r="BL191" s="313"/>
      <c r="BQ191" s="11"/>
      <c r="BR191" s="11"/>
      <c r="BS191" s="11"/>
      <c r="BT191" s="11"/>
      <c r="CA191" s="314"/>
      <c r="CB191" s="311"/>
      <c r="CC191" s="312"/>
      <c r="CD191" s="11"/>
      <c r="CE191" s="11"/>
    </row>
    <row r="192" spans="2:83" x14ac:dyDescent="0.25">
      <c r="B192" s="129"/>
      <c r="C192" s="87"/>
      <c r="O192" s="89"/>
      <c r="P192" s="130"/>
      <c r="Q192" s="87"/>
      <c r="R192" s="78" t="s">
        <v>14</v>
      </c>
      <c r="S192" s="87"/>
      <c r="T192" s="78" t="s">
        <v>45</v>
      </c>
      <c r="U192" s="608" t="str">
        <f t="shared" si="61"/>
        <v>-</v>
      </c>
      <c r="V192" s="609" t="str">
        <f t="shared" si="62"/>
        <v>-</v>
      </c>
      <c r="W192" s="609" t="str">
        <f t="shared" si="63"/>
        <v>-</v>
      </c>
      <c r="X192" s="609" t="str">
        <f t="shared" si="64"/>
        <v>-</v>
      </c>
      <c r="Y192" s="609" t="str">
        <f t="shared" si="65"/>
        <v>-</v>
      </c>
      <c r="AD192" s="615">
        <f t="shared" si="58"/>
        <v>46129.479166666664</v>
      </c>
      <c r="AE192" s="73">
        <f t="shared" si="59"/>
        <v>21.024999999999999</v>
      </c>
      <c r="AF192" s="608">
        <f t="shared" si="66"/>
        <v>11</v>
      </c>
      <c r="AG192" s="609" t="str">
        <f t="shared" si="67"/>
        <v>-</v>
      </c>
      <c r="AH192" s="609" t="str">
        <f t="shared" si="68"/>
        <v>-</v>
      </c>
      <c r="AI192" s="609">
        <f t="shared" si="69"/>
        <v>21.024999999999999</v>
      </c>
      <c r="AJ192" s="609" t="str">
        <f t="shared" si="70"/>
        <v>-</v>
      </c>
      <c r="AM192" s="446">
        <v>46129.480555555558</v>
      </c>
      <c r="AN192" s="447">
        <v>1</v>
      </c>
      <c r="AO192" s="447">
        <v>10</v>
      </c>
      <c r="AP192" s="447" t="s">
        <v>446</v>
      </c>
      <c r="AQ192" s="447">
        <v>448.17029000000002</v>
      </c>
      <c r="AR192" s="447">
        <v>131416</v>
      </c>
      <c r="AS192" s="447">
        <v>111138</v>
      </c>
      <c r="AT192" s="447">
        <v>21.030999999999999</v>
      </c>
      <c r="AV192" s="448">
        <v>46129.480555555558</v>
      </c>
      <c r="AW192" s="449">
        <v>1</v>
      </c>
      <c r="AX192" s="450">
        <v>10</v>
      </c>
      <c r="AY192" s="450" t="s">
        <v>446</v>
      </c>
      <c r="AZ192" s="451">
        <v>452</v>
      </c>
      <c r="BB192" s="74" t="str">
        <f t="shared" si="50"/>
        <v>--</v>
      </c>
      <c r="BC192" s="11">
        <f t="shared" si="51"/>
        <v>448.17029000000002</v>
      </c>
      <c r="BF192" s="324"/>
      <c r="BH192" s="74" t="str">
        <f t="shared" si="52"/>
        <v>--</v>
      </c>
      <c r="BI192" s="313">
        <f t="shared" si="53"/>
        <v>452</v>
      </c>
      <c r="BL192" s="313"/>
      <c r="BQ192" s="11"/>
      <c r="BR192" s="11"/>
      <c r="BS192" s="11"/>
      <c r="BT192" s="11"/>
      <c r="CA192" s="314"/>
      <c r="CB192" s="311"/>
      <c r="CC192" s="312"/>
      <c r="CD192" s="11"/>
      <c r="CE192" s="11"/>
    </row>
    <row r="193" spans="2:83" x14ac:dyDescent="0.25">
      <c r="B193" s="129"/>
      <c r="C193" s="87"/>
      <c r="O193" s="89"/>
      <c r="P193" s="130"/>
      <c r="Q193" s="87"/>
      <c r="R193" s="78" t="s">
        <v>14</v>
      </c>
      <c r="S193" s="87"/>
      <c r="T193" s="78" t="s">
        <v>45</v>
      </c>
      <c r="U193" s="608" t="str">
        <f t="shared" si="61"/>
        <v>-</v>
      </c>
      <c r="V193" s="609" t="str">
        <f t="shared" si="62"/>
        <v>-</v>
      </c>
      <c r="W193" s="609" t="str">
        <f t="shared" si="63"/>
        <v>-</v>
      </c>
      <c r="X193" s="609" t="str">
        <f t="shared" si="64"/>
        <v>-</v>
      </c>
      <c r="Y193" s="609" t="str">
        <f t="shared" si="65"/>
        <v>-</v>
      </c>
      <c r="AD193" s="615">
        <f t="shared" si="58"/>
        <v>46129.479861111111</v>
      </c>
      <c r="AE193" s="73">
        <f t="shared" si="59"/>
        <v>21.026</v>
      </c>
      <c r="AF193" s="608">
        <f t="shared" si="66"/>
        <v>11</v>
      </c>
      <c r="AG193" s="609" t="str">
        <f t="shared" si="67"/>
        <v>-</v>
      </c>
      <c r="AH193" s="609" t="str">
        <f t="shared" si="68"/>
        <v>-</v>
      </c>
      <c r="AI193" s="609">
        <f t="shared" si="69"/>
        <v>21.026</v>
      </c>
      <c r="AJ193" s="609" t="str">
        <f t="shared" si="70"/>
        <v>-</v>
      </c>
      <c r="AM193" s="446">
        <v>46129.480555555558</v>
      </c>
      <c r="AN193" s="447">
        <v>1</v>
      </c>
      <c r="AO193" s="447">
        <v>10</v>
      </c>
      <c r="AP193" s="447" t="s">
        <v>446</v>
      </c>
      <c r="AQ193" s="447">
        <v>447.43052799999998</v>
      </c>
      <c r="AR193" s="447">
        <v>132666</v>
      </c>
      <c r="AS193" s="447">
        <v>110079</v>
      </c>
      <c r="AT193" s="447">
        <v>21.036999999999999</v>
      </c>
      <c r="AV193" s="448">
        <v>46129.480555555558</v>
      </c>
      <c r="AW193" s="449">
        <v>1</v>
      </c>
      <c r="AX193" s="450">
        <v>10</v>
      </c>
      <c r="AY193" s="450" t="s">
        <v>446</v>
      </c>
      <c r="AZ193" s="451">
        <v>451</v>
      </c>
      <c r="BB193" s="74" t="str">
        <f t="shared" si="50"/>
        <v>--</v>
      </c>
      <c r="BC193" s="11">
        <f t="shared" si="51"/>
        <v>447.43052799999998</v>
      </c>
      <c r="BF193" s="324"/>
      <c r="BH193" s="74" t="str">
        <f t="shared" si="52"/>
        <v>--</v>
      </c>
      <c r="BI193" s="313">
        <f t="shared" si="53"/>
        <v>451</v>
      </c>
      <c r="BL193" s="313"/>
      <c r="BQ193" s="11"/>
      <c r="BR193" s="11"/>
      <c r="BS193" s="11"/>
      <c r="BT193" s="11"/>
      <c r="CA193" s="314"/>
      <c r="CB193" s="311"/>
      <c r="CC193" s="312"/>
      <c r="CD193" s="11"/>
      <c r="CE193" s="11"/>
    </row>
    <row r="194" spans="2:83" x14ac:dyDescent="0.25">
      <c r="B194" s="129"/>
      <c r="C194" s="87"/>
      <c r="O194" s="89"/>
      <c r="P194" s="130"/>
      <c r="Q194" s="87"/>
      <c r="R194" s="78" t="s">
        <v>14</v>
      </c>
      <c r="S194" s="87"/>
      <c r="T194" s="78" t="s">
        <v>45</v>
      </c>
      <c r="U194" s="608" t="str">
        <f t="shared" si="61"/>
        <v>-</v>
      </c>
      <c r="V194" s="609" t="str">
        <f t="shared" si="62"/>
        <v>-</v>
      </c>
      <c r="W194" s="609" t="str">
        <f t="shared" si="63"/>
        <v>-</v>
      </c>
      <c r="X194" s="609" t="str">
        <f t="shared" si="64"/>
        <v>-</v>
      </c>
      <c r="Y194" s="609" t="str">
        <f t="shared" si="65"/>
        <v>-</v>
      </c>
      <c r="AD194" s="615">
        <f t="shared" si="58"/>
        <v>46129.479861111111</v>
      </c>
      <c r="AE194" s="73">
        <f t="shared" si="59"/>
        <v>21.027999999999999</v>
      </c>
      <c r="AF194" s="608">
        <f t="shared" si="66"/>
        <v>11</v>
      </c>
      <c r="AG194" s="609" t="str">
        <f t="shared" si="67"/>
        <v>-</v>
      </c>
      <c r="AH194" s="609" t="str">
        <f t="shared" si="68"/>
        <v>-</v>
      </c>
      <c r="AI194" s="609">
        <f t="shared" si="69"/>
        <v>21.027999999999999</v>
      </c>
      <c r="AJ194" s="609" t="str">
        <f t="shared" si="70"/>
        <v>-</v>
      </c>
      <c r="AM194" s="446">
        <v>46129.481249999997</v>
      </c>
      <c r="AN194" s="447">
        <v>1</v>
      </c>
      <c r="AO194" s="447">
        <v>10</v>
      </c>
      <c r="AP194" s="447" t="s">
        <v>446</v>
      </c>
      <c r="AQ194" s="447">
        <v>446.92997300000002</v>
      </c>
      <c r="AR194" s="447">
        <v>131403</v>
      </c>
      <c r="AS194" s="447">
        <v>111125</v>
      </c>
      <c r="AT194" s="447">
        <v>21.042999999999999</v>
      </c>
      <c r="AV194" s="448">
        <v>46129.481249999997</v>
      </c>
      <c r="AW194" s="449">
        <v>1</v>
      </c>
      <c r="AX194" s="450">
        <v>10</v>
      </c>
      <c r="AY194" s="450" t="s">
        <v>446</v>
      </c>
      <c r="AZ194" s="451">
        <v>450</v>
      </c>
      <c r="BB194" s="74" t="str">
        <f t="shared" si="50"/>
        <v>--</v>
      </c>
      <c r="BC194" s="11">
        <f t="shared" si="51"/>
        <v>446.92997300000002</v>
      </c>
      <c r="BF194" s="324"/>
      <c r="BH194" s="74" t="str">
        <f t="shared" si="52"/>
        <v>--</v>
      </c>
      <c r="BI194" s="313">
        <f t="shared" si="53"/>
        <v>450</v>
      </c>
      <c r="BL194" s="313"/>
      <c r="BQ194" s="11"/>
      <c r="BR194" s="11"/>
      <c r="BS194" s="11"/>
      <c r="BT194" s="11"/>
      <c r="CA194" s="314"/>
      <c r="CB194" s="311"/>
      <c r="CC194" s="312"/>
      <c r="CD194" s="11"/>
      <c r="CE194" s="11"/>
    </row>
    <row r="195" spans="2:83" x14ac:dyDescent="0.25">
      <c r="B195" s="129"/>
      <c r="C195" s="87"/>
      <c r="O195" s="89"/>
      <c r="P195" s="130"/>
      <c r="Q195" s="87"/>
      <c r="R195" s="78" t="s">
        <v>14</v>
      </c>
      <c r="S195" s="87"/>
      <c r="T195" s="78" t="s">
        <v>45</v>
      </c>
      <c r="U195" s="608" t="str">
        <f t="shared" si="61"/>
        <v>-</v>
      </c>
      <c r="V195" s="609" t="str">
        <f t="shared" si="62"/>
        <v>-</v>
      </c>
      <c r="W195" s="609" t="str">
        <f t="shared" si="63"/>
        <v>-</v>
      </c>
      <c r="X195" s="609" t="str">
        <f t="shared" si="64"/>
        <v>-</v>
      </c>
      <c r="Y195" s="609" t="str">
        <f t="shared" si="65"/>
        <v>-</v>
      </c>
      <c r="AD195" s="615">
        <f t="shared" si="58"/>
        <v>46129.480555555558</v>
      </c>
      <c r="AE195" s="73">
        <f t="shared" si="59"/>
        <v>21.030999999999999</v>
      </c>
      <c r="AF195" s="608">
        <f t="shared" si="66"/>
        <v>11</v>
      </c>
      <c r="AG195" s="609" t="str">
        <f t="shared" si="67"/>
        <v>-</v>
      </c>
      <c r="AH195" s="609" t="str">
        <f t="shared" si="68"/>
        <v>-</v>
      </c>
      <c r="AI195" s="609">
        <f t="shared" si="69"/>
        <v>21.030999999999999</v>
      </c>
      <c r="AJ195" s="609" t="str">
        <f t="shared" si="70"/>
        <v>-</v>
      </c>
      <c r="AM195" s="446">
        <v>46129.481249999997</v>
      </c>
      <c r="AN195" s="447">
        <v>1</v>
      </c>
      <c r="AO195" s="447">
        <v>10</v>
      </c>
      <c r="AP195" s="447" t="s">
        <v>446</v>
      </c>
      <c r="AQ195" s="447">
        <v>446.26779800000003</v>
      </c>
      <c r="AR195" s="447">
        <v>132646</v>
      </c>
      <c r="AS195" s="447">
        <v>110066</v>
      </c>
      <c r="AT195" s="447">
        <v>21.052</v>
      </c>
      <c r="AV195" s="448">
        <v>46129.481249999997</v>
      </c>
      <c r="AW195" s="449">
        <v>1</v>
      </c>
      <c r="AX195" s="450">
        <v>10</v>
      </c>
      <c r="AY195" s="450" t="s">
        <v>446</v>
      </c>
      <c r="AZ195" s="451">
        <v>449</v>
      </c>
      <c r="BB195" s="74" t="str">
        <f t="shared" ref="BB195:BB258" si="71">IFERROR((AO195*10)+AP195, "--")</f>
        <v>--</v>
      </c>
      <c r="BC195" s="11">
        <f t="shared" ref="BC195:BC258" si="72">AQ195</f>
        <v>446.26779800000003</v>
      </c>
      <c r="BF195" s="324"/>
      <c r="BH195" s="74" t="str">
        <f t="shared" ref="BH195:BH258" si="73">IFERROR((AX195*10)+AY195, "--")</f>
        <v>--</v>
      </c>
      <c r="BI195" s="313">
        <f t="shared" ref="BI195:BI258" si="74">AZ195</f>
        <v>449</v>
      </c>
      <c r="BL195" s="313"/>
      <c r="BQ195" s="11"/>
      <c r="BR195" s="11"/>
      <c r="BS195" s="11"/>
      <c r="BT195" s="11"/>
      <c r="CA195" s="314"/>
      <c r="CB195" s="311"/>
      <c r="CC195" s="312"/>
      <c r="CD195" s="11"/>
      <c r="CE195" s="11"/>
    </row>
    <row r="196" spans="2:83" x14ac:dyDescent="0.25">
      <c r="B196" s="129"/>
      <c r="C196" s="87"/>
      <c r="O196" s="89"/>
      <c r="P196" s="130"/>
      <c r="Q196" s="87"/>
      <c r="R196" s="78" t="s">
        <v>14</v>
      </c>
      <c r="S196" s="87"/>
      <c r="T196" s="78" t="s">
        <v>45</v>
      </c>
      <c r="U196" s="608" t="str">
        <f t="shared" si="61"/>
        <v>-</v>
      </c>
      <c r="V196" s="609" t="str">
        <f t="shared" si="62"/>
        <v>-</v>
      </c>
      <c r="W196" s="609" t="str">
        <f t="shared" si="63"/>
        <v>-</v>
      </c>
      <c r="X196" s="609" t="str">
        <f t="shared" si="64"/>
        <v>-</v>
      </c>
      <c r="Y196" s="609" t="str">
        <f t="shared" si="65"/>
        <v>-</v>
      </c>
      <c r="AD196" s="615">
        <f t="shared" si="58"/>
        <v>46129.480555555558</v>
      </c>
      <c r="AE196" s="73">
        <f t="shared" si="59"/>
        <v>21.036999999999999</v>
      </c>
      <c r="AF196" s="608">
        <f t="shared" si="66"/>
        <v>11</v>
      </c>
      <c r="AG196" s="609" t="str">
        <f t="shared" si="67"/>
        <v>-</v>
      </c>
      <c r="AH196" s="609" t="str">
        <f t="shared" si="68"/>
        <v>-</v>
      </c>
      <c r="AI196" s="609">
        <f t="shared" si="69"/>
        <v>21.036999999999999</v>
      </c>
      <c r="AJ196" s="609" t="str">
        <f t="shared" si="70"/>
        <v>-</v>
      </c>
      <c r="AM196" s="446">
        <v>46129.481944444444</v>
      </c>
      <c r="AN196" s="447">
        <v>1</v>
      </c>
      <c r="AO196" s="447">
        <v>10</v>
      </c>
      <c r="AP196" s="447" t="s">
        <v>446</v>
      </c>
      <c r="AQ196" s="447">
        <v>446.210217</v>
      </c>
      <c r="AR196" s="447">
        <v>131384</v>
      </c>
      <c r="AS196" s="447">
        <v>111109</v>
      </c>
      <c r="AT196" s="447">
        <v>21.06</v>
      </c>
      <c r="AV196" s="448">
        <v>46129.481944444444</v>
      </c>
      <c r="AW196" s="449">
        <v>1</v>
      </c>
      <c r="AX196" s="450">
        <v>10</v>
      </c>
      <c r="AY196" s="450" t="s">
        <v>446</v>
      </c>
      <c r="AZ196" s="451">
        <v>448</v>
      </c>
      <c r="BB196" s="74" t="str">
        <f t="shared" si="71"/>
        <v>--</v>
      </c>
      <c r="BC196" s="11">
        <f t="shared" si="72"/>
        <v>446.210217</v>
      </c>
      <c r="BF196" s="324"/>
      <c r="BH196" s="74" t="str">
        <f t="shared" si="73"/>
        <v>--</v>
      </c>
      <c r="BI196" s="313">
        <f t="shared" si="74"/>
        <v>448</v>
      </c>
      <c r="BL196" s="313"/>
      <c r="BQ196" s="11"/>
      <c r="BR196" s="11"/>
      <c r="BS196" s="11"/>
      <c r="BT196" s="11"/>
      <c r="CA196" s="314"/>
      <c r="CB196" s="311"/>
      <c r="CC196" s="312"/>
      <c r="CD196" s="11"/>
      <c r="CE196" s="11"/>
    </row>
    <row r="197" spans="2:83" x14ac:dyDescent="0.25">
      <c r="B197" s="129"/>
      <c r="C197" s="87"/>
      <c r="O197" s="89"/>
      <c r="P197" s="130"/>
      <c r="Q197" s="87"/>
      <c r="R197" s="78" t="s">
        <v>14</v>
      </c>
      <c r="S197" s="87"/>
      <c r="T197" s="78" t="s">
        <v>45</v>
      </c>
      <c r="U197" s="608" t="str">
        <f t="shared" si="61"/>
        <v>-</v>
      </c>
      <c r="V197" s="609" t="str">
        <f t="shared" si="62"/>
        <v>-</v>
      </c>
      <c r="W197" s="609" t="str">
        <f t="shared" si="63"/>
        <v>-</v>
      </c>
      <c r="X197" s="609" t="str">
        <f t="shared" si="64"/>
        <v>-</v>
      </c>
      <c r="Y197" s="609" t="str">
        <f t="shared" si="65"/>
        <v>-</v>
      </c>
      <c r="AD197" s="615">
        <f t="shared" si="58"/>
        <v>46129.481249999997</v>
      </c>
      <c r="AE197" s="73">
        <f t="shared" si="59"/>
        <v>21.042999999999999</v>
      </c>
      <c r="AF197" s="608">
        <f t="shared" si="66"/>
        <v>11</v>
      </c>
      <c r="AG197" s="609" t="str">
        <f t="shared" si="67"/>
        <v>-</v>
      </c>
      <c r="AH197" s="609" t="str">
        <f t="shared" si="68"/>
        <v>-</v>
      </c>
      <c r="AI197" s="609">
        <f t="shared" si="69"/>
        <v>21.042999999999999</v>
      </c>
      <c r="AJ197" s="609" t="str">
        <f t="shared" si="70"/>
        <v>-</v>
      </c>
      <c r="AM197" s="446">
        <v>46129.481944444444</v>
      </c>
      <c r="AN197" s="447">
        <v>1</v>
      </c>
      <c r="AO197" s="447">
        <v>10</v>
      </c>
      <c r="AP197" s="447" t="s">
        <v>446</v>
      </c>
      <c r="AQ197" s="447">
        <v>445.77428400000002</v>
      </c>
      <c r="AR197" s="447">
        <v>132620</v>
      </c>
      <c r="AS197" s="447">
        <v>110047</v>
      </c>
      <c r="AT197" s="447">
        <v>21.071999999999999</v>
      </c>
      <c r="AV197" s="448">
        <v>46129.481944444444</v>
      </c>
      <c r="AW197" s="449">
        <v>1</v>
      </c>
      <c r="AX197" s="450">
        <v>10</v>
      </c>
      <c r="AY197" s="450" t="s">
        <v>446</v>
      </c>
      <c r="AZ197" s="451">
        <v>448</v>
      </c>
      <c r="BB197" s="74" t="str">
        <f t="shared" si="71"/>
        <v>--</v>
      </c>
      <c r="BC197" s="11">
        <f t="shared" si="72"/>
        <v>445.77428400000002</v>
      </c>
      <c r="BF197" s="324"/>
      <c r="BH197" s="74" t="str">
        <f t="shared" si="73"/>
        <v>--</v>
      </c>
      <c r="BI197" s="313">
        <f t="shared" si="74"/>
        <v>448</v>
      </c>
      <c r="BL197" s="313"/>
      <c r="BQ197" s="11"/>
      <c r="BR197" s="11"/>
      <c r="BS197" s="11"/>
      <c r="BT197" s="11"/>
      <c r="CA197" s="314"/>
      <c r="CB197" s="311"/>
      <c r="CC197" s="312"/>
      <c r="CD197" s="11"/>
      <c r="CE197" s="11"/>
    </row>
    <row r="198" spans="2:83" x14ac:dyDescent="0.25">
      <c r="B198" s="129"/>
      <c r="C198" s="87"/>
      <c r="O198" s="89"/>
      <c r="P198" s="130"/>
      <c r="Q198" s="87"/>
      <c r="R198" s="78" t="s">
        <v>14</v>
      </c>
      <c r="S198" s="87"/>
      <c r="T198" s="78" t="s">
        <v>45</v>
      </c>
      <c r="U198" s="608" t="str">
        <f t="shared" si="61"/>
        <v>-</v>
      </c>
      <c r="V198" s="609" t="str">
        <f t="shared" si="62"/>
        <v>-</v>
      </c>
      <c r="W198" s="609" t="str">
        <f t="shared" si="63"/>
        <v>-</v>
      </c>
      <c r="X198" s="609" t="str">
        <f t="shared" si="64"/>
        <v>-</v>
      </c>
      <c r="Y198" s="609" t="str">
        <f t="shared" si="65"/>
        <v>-</v>
      </c>
      <c r="AD198" s="615">
        <f t="shared" ref="AD198:AD261" si="75">IF(AM195="", "-", AM195)</f>
        <v>46129.481249999997</v>
      </c>
      <c r="AE198" s="73">
        <f t="shared" ref="AE198:AE261" si="76">IF(AT195="", "-", AT195)</f>
        <v>21.052</v>
      </c>
      <c r="AF198" s="608">
        <f t="shared" si="66"/>
        <v>11</v>
      </c>
      <c r="AG198" s="609" t="str">
        <f t="shared" si="67"/>
        <v>-</v>
      </c>
      <c r="AH198" s="609" t="str">
        <f t="shared" si="68"/>
        <v>-</v>
      </c>
      <c r="AI198" s="609">
        <f t="shared" si="69"/>
        <v>21.052</v>
      </c>
      <c r="AJ198" s="609" t="str">
        <f t="shared" si="70"/>
        <v>-</v>
      </c>
      <c r="AM198" s="446">
        <v>46129.482638888891</v>
      </c>
      <c r="AN198" s="447">
        <v>1</v>
      </c>
      <c r="AO198" s="447">
        <v>10</v>
      </c>
      <c r="AP198" s="447">
        <v>0</v>
      </c>
      <c r="AQ198" s="447">
        <v>445.23098299999998</v>
      </c>
      <c r="AR198" s="447">
        <v>132611</v>
      </c>
      <c r="AS198" s="447">
        <v>110043</v>
      </c>
      <c r="AT198" s="447">
        <v>21.096</v>
      </c>
      <c r="AV198" s="448">
        <v>46129.482638888891</v>
      </c>
      <c r="AW198" s="449">
        <v>1</v>
      </c>
      <c r="AX198" s="450">
        <v>10</v>
      </c>
      <c r="AY198" s="450">
        <v>0</v>
      </c>
      <c r="AZ198" s="451">
        <v>448</v>
      </c>
      <c r="BB198" s="74">
        <f t="shared" si="71"/>
        <v>100</v>
      </c>
      <c r="BC198" s="11">
        <f t="shared" si="72"/>
        <v>445.23098299999998</v>
      </c>
      <c r="BF198" s="324"/>
      <c r="BH198" s="74">
        <f t="shared" si="73"/>
        <v>100</v>
      </c>
      <c r="BI198" s="313">
        <f t="shared" si="74"/>
        <v>448</v>
      </c>
      <c r="BL198" s="313"/>
      <c r="BQ198" s="11"/>
      <c r="BR198" s="11"/>
      <c r="BS198" s="11"/>
      <c r="BT198" s="11"/>
      <c r="CA198" s="314"/>
      <c r="CB198" s="311"/>
      <c r="CC198" s="312"/>
      <c r="CD198" s="11"/>
      <c r="CE198" s="11"/>
    </row>
    <row r="199" spans="2:83" x14ac:dyDescent="0.25">
      <c r="B199" s="129"/>
      <c r="C199" s="87"/>
      <c r="O199" s="89"/>
      <c r="P199" s="130"/>
      <c r="Q199" s="87"/>
      <c r="R199" s="78" t="s">
        <v>14</v>
      </c>
      <c r="S199" s="87"/>
      <c r="T199" s="78" t="s">
        <v>45</v>
      </c>
      <c r="U199" s="608" t="str">
        <f t="shared" si="61"/>
        <v>-</v>
      </c>
      <c r="V199" s="609" t="str">
        <f t="shared" si="62"/>
        <v>-</v>
      </c>
      <c r="W199" s="609" t="str">
        <f t="shared" si="63"/>
        <v>-</v>
      </c>
      <c r="X199" s="609" t="str">
        <f t="shared" si="64"/>
        <v>-</v>
      </c>
      <c r="Y199" s="609" t="str">
        <f t="shared" si="65"/>
        <v>-</v>
      </c>
      <c r="AD199" s="615">
        <f t="shared" si="75"/>
        <v>46129.481944444444</v>
      </c>
      <c r="AE199" s="73">
        <f t="shared" si="76"/>
        <v>21.06</v>
      </c>
      <c r="AF199" s="608">
        <f t="shared" si="66"/>
        <v>11</v>
      </c>
      <c r="AG199" s="609" t="str">
        <f t="shared" si="67"/>
        <v>-</v>
      </c>
      <c r="AH199" s="609" t="str">
        <f t="shared" si="68"/>
        <v>-</v>
      </c>
      <c r="AI199" s="609">
        <f t="shared" si="69"/>
        <v>21.06</v>
      </c>
      <c r="AJ199" s="609" t="str">
        <f t="shared" si="70"/>
        <v>-</v>
      </c>
      <c r="AM199" s="446">
        <v>46129.48333333333</v>
      </c>
      <c r="AN199" s="447">
        <v>1</v>
      </c>
      <c r="AO199" s="447">
        <v>10</v>
      </c>
      <c r="AP199" s="447">
        <v>1</v>
      </c>
      <c r="AQ199" s="447">
        <v>444.99814800000001</v>
      </c>
      <c r="AR199" s="447">
        <v>131364</v>
      </c>
      <c r="AS199" s="447">
        <v>111092</v>
      </c>
      <c r="AT199" s="447">
        <v>21.108000000000001</v>
      </c>
      <c r="AV199" s="448">
        <v>46129.48333333333</v>
      </c>
      <c r="AW199" s="449">
        <v>1</v>
      </c>
      <c r="AX199" s="450">
        <v>10</v>
      </c>
      <c r="AY199" s="450">
        <v>1</v>
      </c>
      <c r="AZ199" s="451">
        <v>448</v>
      </c>
      <c r="BB199" s="74">
        <f t="shared" si="71"/>
        <v>101</v>
      </c>
      <c r="BC199" s="11">
        <f t="shared" si="72"/>
        <v>444.99814800000001</v>
      </c>
      <c r="BF199" s="324"/>
      <c r="BH199" s="74">
        <f t="shared" si="73"/>
        <v>101</v>
      </c>
      <c r="BI199" s="313">
        <f t="shared" si="74"/>
        <v>448</v>
      </c>
      <c r="BL199" s="313"/>
      <c r="BQ199" s="11"/>
      <c r="BR199" s="11"/>
      <c r="BS199" s="11"/>
      <c r="BT199" s="11"/>
      <c r="CA199" s="314"/>
      <c r="CB199" s="311"/>
      <c r="CC199" s="312"/>
      <c r="CD199" s="11"/>
      <c r="CE199" s="11"/>
    </row>
    <row r="200" spans="2:83" x14ac:dyDescent="0.25">
      <c r="B200" s="129"/>
      <c r="C200" s="87"/>
      <c r="O200" s="89"/>
      <c r="P200" s="130"/>
      <c r="Q200" s="87"/>
      <c r="R200" s="78" t="s">
        <v>14</v>
      </c>
      <c r="S200" s="87"/>
      <c r="T200" s="78" t="s">
        <v>45</v>
      </c>
      <c r="U200" s="608" t="str">
        <f t="shared" si="61"/>
        <v>-</v>
      </c>
      <c r="V200" s="609" t="str">
        <f t="shared" si="62"/>
        <v>-</v>
      </c>
      <c r="W200" s="609" t="str">
        <f t="shared" si="63"/>
        <v>-</v>
      </c>
      <c r="X200" s="609" t="str">
        <f t="shared" si="64"/>
        <v>-</v>
      </c>
      <c r="Y200" s="609" t="str">
        <f t="shared" si="65"/>
        <v>-</v>
      </c>
      <c r="AD200" s="615">
        <f t="shared" si="75"/>
        <v>46129.481944444444</v>
      </c>
      <c r="AE200" s="73">
        <f t="shared" si="76"/>
        <v>21.071999999999999</v>
      </c>
      <c r="AF200" s="608">
        <f t="shared" si="66"/>
        <v>11</v>
      </c>
      <c r="AG200" s="609" t="str">
        <f t="shared" si="67"/>
        <v>-</v>
      </c>
      <c r="AH200" s="609" t="str">
        <f t="shared" si="68"/>
        <v>-</v>
      </c>
      <c r="AI200" s="609">
        <f t="shared" si="69"/>
        <v>21.071999999999999</v>
      </c>
      <c r="AJ200" s="609" t="str">
        <f t="shared" si="70"/>
        <v>-</v>
      </c>
      <c r="AM200" s="446">
        <v>46129.48333333333</v>
      </c>
      <c r="AN200" s="447">
        <v>1</v>
      </c>
      <c r="AO200" s="447">
        <v>10</v>
      </c>
      <c r="AP200" s="447">
        <v>2</v>
      </c>
      <c r="AQ200" s="447">
        <v>444.89841100000001</v>
      </c>
      <c r="AR200" s="447">
        <v>132611</v>
      </c>
      <c r="AS200" s="447">
        <v>110044</v>
      </c>
      <c r="AT200" s="447">
        <v>21.120999999999999</v>
      </c>
      <c r="AV200" s="448">
        <v>46129.48333333333</v>
      </c>
      <c r="AW200" s="449">
        <v>1</v>
      </c>
      <c r="AX200" s="450">
        <v>10</v>
      </c>
      <c r="AY200" s="450">
        <v>2</v>
      </c>
      <c r="AZ200" s="451">
        <v>447</v>
      </c>
      <c r="BB200" s="74">
        <f t="shared" si="71"/>
        <v>102</v>
      </c>
      <c r="BC200" s="11">
        <f t="shared" si="72"/>
        <v>444.89841100000001</v>
      </c>
      <c r="BF200" s="324"/>
      <c r="BH200" s="74">
        <f t="shared" si="73"/>
        <v>102</v>
      </c>
      <c r="BI200" s="313">
        <f t="shared" si="74"/>
        <v>447</v>
      </c>
      <c r="BL200" s="313"/>
      <c r="BQ200" s="11"/>
      <c r="BR200" s="11"/>
      <c r="BS200" s="11"/>
      <c r="BT200" s="11"/>
      <c r="CA200" s="314"/>
      <c r="CB200" s="311"/>
      <c r="CC200" s="312"/>
      <c r="CD200" s="11"/>
      <c r="CE200" s="11"/>
    </row>
    <row r="201" spans="2:83" x14ac:dyDescent="0.25">
      <c r="B201" s="129"/>
      <c r="C201" s="87"/>
      <c r="O201" s="89"/>
      <c r="P201" s="130"/>
      <c r="Q201" s="87"/>
      <c r="R201" s="78" t="s">
        <v>14</v>
      </c>
      <c r="S201" s="87"/>
      <c r="T201" s="78" t="s">
        <v>45</v>
      </c>
      <c r="U201" s="608" t="str">
        <f t="shared" si="61"/>
        <v>-</v>
      </c>
      <c r="V201" s="609" t="str">
        <f t="shared" si="62"/>
        <v>-</v>
      </c>
      <c r="W201" s="609" t="str">
        <f t="shared" si="63"/>
        <v>-</v>
      </c>
      <c r="X201" s="609" t="str">
        <f t="shared" si="64"/>
        <v>-</v>
      </c>
      <c r="Y201" s="609" t="str">
        <f t="shared" si="65"/>
        <v>-</v>
      </c>
      <c r="AD201" s="615">
        <f t="shared" si="75"/>
        <v>46129.482638888891</v>
      </c>
      <c r="AE201" s="73">
        <f t="shared" si="76"/>
        <v>21.096</v>
      </c>
      <c r="AF201" s="608">
        <f t="shared" si="66"/>
        <v>11</v>
      </c>
      <c r="AG201" s="609" t="str">
        <f t="shared" si="67"/>
        <v>-</v>
      </c>
      <c r="AH201" s="609" t="str">
        <f t="shared" si="68"/>
        <v>-</v>
      </c>
      <c r="AI201" s="609">
        <f t="shared" si="69"/>
        <v>21.096</v>
      </c>
      <c r="AJ201" s="609" t="str">
        <f t="shared" si="70"/>
        <v>-</v>
      </c>
      <c r="AM201" s="446">
        <v>46129.484027777777</v>
      </c>
      <c r="AN201" s="447">
        <v>1</v>
      </c>
      <c r="AO201" s="447">
        <v>10</v>
      </c>
      <c r="AP201" s="447">
        <v>3</v>
      </c>
      <c r="AQ201" s="447">
        <v>445.02718800000002</v>
      </c>
      <c r="AR201" s="447">
        <v>131364</v>
      </c>
      <c r="AS201" s="447">
        <v>111093</v>
      </c>
      <c r="AT201" s="447">
        <v>21.132000000000001</v>
      </c>
      <c r="AV201" s="448">
        <v>46129.484027777777</v>
      </c>
      <c r="AW201" s="449">
        <v>1</v>
      </c>
      <c r="AX201" s="450">
        <v>10</v>
      </c>
      <c r="AY201" s="450">
        <v>3</v>
      </c>
      <c r="AZ201" s="451">
        <v>447</v>
      </c>
      <c r="BB201" s="74">
        <f t="shared" si="71"/>
        <v>103</v>
      </c>
      <c r="BC201" s="11">
        <f t="shared" si="72"/>
        <v>445.02718800000002</v>
      </c>
      <c r="BF201" s="324"/>
      <c r="BH201" s="74">
        <f t="shared" si="73"/>
        <v>103</v>
      </c>
      <c r="BI201" s="313">
        <f t="shared" si="74"/>
        <v>447</v>
      </c>
      <c r="BL201" s="313"/>
      <c r="BQ201" s="11"/>
      <c r="BR201" s="11"/>
      <c r="BS201" s="11"/>
      <c r="BT201" s="11"/>
      <c r="CA201" s="314"/>
      <c r="CB201" s="311"/>
      <c r="CC201" s="312"/>
      <c r="CD201" s="11"/>
      <c r="CE201" s="11"/>
    </row>
    <row r="202" spans="2:83" x14ac:dyDescent="0.25">
      <c r="B202" s="129"/>
      <c r="C202" s="87"/>
      <c r="O202" s="89"/>
      <c r="P202" s="130"/>
      <c r="Q202" s="87"/>
      <c r="R202" s="78" t="s">
        <v>14</v>
      </c>
      <c r="S202" s="87"/>
      <c r="T202" s="78" t="s">
        <v>45</v>
      </c>
      <c r="U202" s="608" t="str">
        <f t="shared" si="61"/>
        <v>-</v>
      </c>
      <c r="V202" s="609" t="str">
        <f t="shared" si="62"/>
        <v>-</v>
      </c>
      <c r="W202" s="609" t="str">
        <f t="shared" si="63"/>
        <v>-</v>
      </c>
      <c r="X202" s="609" t="str">
        <f t="shared" si="64"/>
        <v>-</v>
      </c>
      <c r="Y202" s="609" t="str">
        <f t="shared" si="65"/>
        <v>-</v>
      </c>
      <c r="AD202" s="615">
        <f t="shared" si="75"/>
        <v>46129.48333333333</v>
      </c>
      <c r="AE202" s="73">
        <f t="shared" si="76"/>
        <v>21.108000000000001</v>
      </c>
      <c r="AF202" s="608">
        <f t="shared" si="66"/>
        <v>11</v>
      </c>
      <c r="AG202" s="609" t="str">
        <f t="shared" si="67"/>
        <v>-</v>
      </c>
      <c r="AH202" s="609" t="str">
        <f t="shared" si="68"/>
        <v>-</v>
      </c>
      <c r="AI202" s="609">
        <f t="shared" si="69"/>
        <v>21.108000000000001</v>
      </c>
      <c r="AJ202" s="609" t="str">
        <f t="shared" si="70"/>
        <v>-</v>
      </c>
      <c r="AM202" s="446">
        <v>46129.484722222223</v>
      </c>
      <c r="AN202" s="447">
        <v>1</v>
      </c>
      <c r="AO202" s="447">
        <v>10</v>
      </c>
      <c r="AP202" s="447">
        <v>4</v>
      </c>
      <c r="AQ202" s="447">
        <v>444.87697300000002</v>
      </c>
      <c r="AR202" s="447">
        <v>132624</v>
      </c>
      <c r="AS202" s="447">
        <v>110056</v>
      </c>
      <c r="AT202" s="447">
        <v>21.141999999999999</v>
      </c>
      <c r="AV202" s="448">
        <v>46129.484722222223</v>
      </c>
      <c r="AW202" s="449">
        <v>1</v>
      </c>
      <c r="AX202" s="450">
        <v>10</v>
      </c>
      <c r="AY202" s="450">
        <v>4</v>
      </c>
      <c r="AZ202" s="451">
        <v>447</v>
      </c>
      <c r="BB202" s="74">
        <f t="shared" si="71"/>
        <v>104</v>
      </c>
      <c r="BC202" s="11">
        <f t="shared" si="72"/>
        <v>444.87697300000002</v>
      </c>
      <c r="BF202" s="324"/>
      <c r="BH202" s="74">
        <f t="shared" si="73"/>
        <v>104</v>
      </c>
      <c r="BI202" s="313">
        <f t="shared" si="74"/>
        <v>447</v>
      </c>
      <c r="BL202" s="313"/>
      <c r="BQ202" s="11"/>
      <c r="BR202" s="11"/>
      <c r="BS202" s="11"/>
      <c r="BT202" s="11"/>
      <c r="CA202" s="314"/>
      <c r="CB202" s="311"/>
      <c r="CC202" s="312"/>
      <c r="CD202" s="11"/>
      <c r="CE202" s="11"/>
    </row>
    <row r="203" spans="2:83" x14ac:dyDescent="0.25">
      <c r="B203" s="129"/>
      <c r="C203" s="87"/>
      <c r="O203" s="89"/>
      <c r="P203" s="130"/>
      <c r="Q203" s="87"/>
      <c r="R203" s="78" t="s">
        <v>14</v>
      </c>
      <c r="S203" s="87"/>
      <c r="T203" s="78" t="s">
        <v>45</v>
      </c>
      <c r="U203" s="608" t="str">
        <f t="shared" si="61"/>
        <v>-</v>
      </c>
      <c r="V203" s="609" t="str">
        <f t="shared" si="62"/>
        <v>-</v>
      </c>
      <c r="W203" s="609" t="str">
        <f t="shared" si="63"/>
        <v>-</v>
      </c>
      <c r="X203" s="609" t="str">
        <f t="shared" si="64"/>
        <v>-</v>
      </c>
      <c r="Y203" s="609" t="str">
        <f t="shared" si="65"/>
        <v>-</v>
      </c>
      <c r="AD203" s="615">
        <f t="shared" si="75"/>
        <v>46129.48333333333</v>
      </c>
      <c r="AE203" s="73">
        <f t="shared" si="76"/>
        <v>21.120999999999999</v>
      </c>
      <c r="AF203" s="608">
        <f t="shared" si="66"/>
        <v>11</v>
      </c>
      <c r="AG203" s="609" t="str">
        <f t="shared" si="67"/>
        <v>-</v>
      </c>
      <c r="AH203" s="609" t="str">
        <f t="shared" si="68"/>
        <v>-</v>
      </c>
      <c r="AI203" s="609">
        <f t="shared" si="69"/>
        <v>21.120999999999999</v>
      </c>
      <c r="AJ203" s="609" t="str">
        <f t="shared" si="70"/>
        <v>-</v>
      </c>
      <c r="AM203" s="446">
        <v>46129.484722222223</v>
      </c>
      <c r="AN203" s="447">
        <v>1</v>
      </c>
      <c r="AO203" s="447">
        <v>10</v>
      </c>
      <c r="AP203" s="447">
        <v>5</v>
      </c>
      <c r="AQ203" s="447">
        <v>444.40072800000002</v>
      </c>
      <c r="AR203" s="447">
        <v>131391</v>
      </c>
      <c r="AS203" s="447">
        <v>111114</v>
      </c>
      <c r="AT203" s="447">
        <v>21.149000000000001</v>
      </c>
      <c r="AV203" s="448">
        <v>46129.484722222223</v>
      </c>
      <c r="AW203" s="449">
        <v>1</v>
      </c>
      <c r="AX203" s="450">
        <v>10</v>
      </c>
      <c r="AY203" s="450">
        <v>5</v>
      </c>
      <c r="AZ203" s="451">
        <v>446</v>
      </c>
      <c r="BB203" s="74">
        <f t="shared" si="71"/>
        <v>105</v>
      </c>
      <c r="BC203" s="11">
        <f t="shared" si="72"/>
        <v>444.40072800000002</v>
      </c>
      <c r="BF203" s="324"/>
      <c r="BH203" s="74">
        <f t="shared" si="73"/>
        <v>105</v>
      </c>
      <c r="BI203" s="313">
        <f t="shared" si="74"/>
        <v>446</v>
      </c>
      <c r="BL203" s="313"/>
      <c r="BQ203" s="11"/>
      <c r="BR203" s="11"/>
      <c r="BS203" s="11"/>
      <c r="BT203" s="11"/>
      <c r="CA203" s="314"/>
      <c r="CB203" s="311"/>
      <c r="CC203" s="312"/>
      <c r="CD203" s="11"/>
      <c r="CE203" s="11"/>
    </row>
    <row r="204" spans="2:83" x14ac:dyDescent="0.25">
      <c r="B204" s="129"/>
      <c r="C204" s="87"/>
      <c r="O204" s="89"/>
      <c r="P204" s="130"/>
      <c r="Q204" s="87"/>
      <c r="R204" s="78" t="s">
        <v>14</v>
      </c>
      <c r="S204" s="87"/>
      <c r="T204" s="78" t="s">
        <v>45</v>
      </c>
      <c r="U204" s="608" t="str">
        <f t="shared" si="61"/>
        <v>-</v>
      </c>
      <c r="V204" s="609" t="str">
        <f t="shared" si="62"/>
        <v>-</v>
      </c>
      <c r="W204" s="609" t="str">
        <f t="shared" si="63"/>
        <v>-</v>
      </c>
      <c r="X204" s="609" t="str">
        <f t="shared" si="64"/>
        <v>-</v>
      </c>
      <c r="Y204" s="609" t="str">
        <f t="shared" si="65"/>
        <v>-</v>
      </c>
      <c r="AD204" s="615">
        <f t="shared" si="75"/>
        <v>46129.484027777777</v>
      </c>
      <c r="AE204" s="73">
        <f t="shared" si="76"/>
        <v>21.132000000000001</v>
      </c>
      <c r="AF204" s="608">
        <f t="shared" si="66"/>
        <v>11</v>
      </c>
      <c r="AG204" s="609" t="str">
        <f t="shared" si="67"/>
        <v>-</v>
      </c>
      <c r="AH204" s="609" t="str">
        <f t="shared" si="68"/>
        <v>-</v>
      </c>
      <c r="AI204" s="609">
        <f t="shared" si="69"/>
        <v>21.132000000000001</v>
      </c>
      <c r="AJ204" s="609" t="str">
        <f t="shared" si="70"/>
        <v>-</v>
      </c>
      <c r="AM204" s="446">
        <v>46129.48541666667</v>
      </c>
      <c r="AN204" s="447">
        <v>1</v>
      </c>
      <c r="AO204" s="447">
        <v>10</v>
      </c>
      <c r="AP204" s="447">
        <v>6</v>
      </c>
      <c r="AQ204" s="447">
        <v>444.40163100000001</v>
      </c>
      <c r="AR204" s="447">
        <v>132650</v>
      </c>
      <c r="AS204" s="447">
        <v>110078</v>
      </c>
      <c r="AT204" s="447">
        <v>21.155999999999999</v>
      </c>
      <c r="AV204" s="448">
        <v>46129.48541666667</v>
      </c>
      <c r="AW204" s="449">
        <v>1</v>
      </c>
      <c r="AX204" s="450">
        <v>10</v>
      </c>
      <c r="AY204" s="450">
        <v>6</v>
      </c>
      <c r="AZ204" s="451">
        <v>446</v>
      </c>
      <c r="BB204" s="74">
        <f t="shared" si="71"/>
        <v>106</v>
      </c>
      <c r="BC204" s="11">
        <f t="shared" si="72"/>
        <v>444.40163100000001</v>
      </c>
      <c r="BF204" s="324"/>
      <c r="BH204" s="74">
        <f t="shared" si="73"/>
        <v>106</v>
      </c>
      <c r="BI204" s="313">
        <f t="shared" si="74"/>
        <v>446</v>
      </c>
      <c r="BL204" s="313"/>
      <c r="BQ204" s="11"/>
      <c r="BR204" s="11"/>
      <c r="BS204" s="11"/>
      <c r="BT204" s="11"/>
      <c r="CA204" s="314"/>
      <c r="CB204" s="311"/>
      <c r="CC204" s="312"/>
      <c r="CD204" s="11"/>
      <c r="CE204" s="11"/>
    </row>
    <row r="205" spans="2:83" x14ac:dyDescent="0.25">
      <c r="B205" s="129"/>
      <c r="C205" s="87"/>
      <c r="O205" s="89"/>
      <c r="P205" s="130"/>
      <c r="Q205" s="87"/>
      <c r="R205" s="78" t="s">
        <v>14</v>
      </c>
      <c r="S205" s="87"/>
      <c r="T205" s="78" t="s">
        <v>45</v>
      </c>
      <c r="U205" s="608" t="str">
        <f t="shared" si="61"/>
        <v>-</v>
      </c>
      <c r="V205" s="609" t="str">
        <f t="shared" si="62"/>
        <v>-</v>
      </c>
      <c r="W205" s="609" t="str">
        <f t="shared" si="63"/>
        <v>-</v>
      </c>
      <c r="X205" s="609" t="str">
        <f t="shared" si="64"/>
        <v>-</v>
      </c>
      <c r="Y205" s="609" t="str">
        <f t="shared" si="65"/>
        <v>-</v>
      </c>
      <c r="AD205" s="615">
        <f t="shared" si="75"/>
        <v>46129.484722222223</v>
      </c>
      <c r="AE205" s="73">
        <f t="shared" si="76"/>
        <v>21.141999999999999</v>
      </c>
      <c r="AF205" s="608">
        <f t="shared" si="66"/>
        <v>11</v>
      </c>
      <c r="AG205" s="609" t="str">
        <f t="shared" si="67"/>
        <v>-</v>
      </c>
      <c r="AH205" s="609" t="str">
        <f t="shared" si="68"/>
        <v>-</v>
      </c>
      <c r="AI205" s="609">
        <f t="shared" si="69"/>
        <v>21.141999999999999</v>
      </c>
      <c r="AJ205" s="609" t="str">
        <f t="shared" si="70"/>
        <v>-</v>
      </c>
      <c r="AM205" s="446">
        <v>46129.48541666667</v>
      </c>
      <c r="AN205" s="447">
        <v>1</v>
      </c>
      <c r="AO205" s="447">
        <v>10</v>
      </c>
      <c r="AP205" s="447">
        <v>7</v>
      </c>
      <c r="AQ205" s="447">
        <v>443.93781000000001</v>
      </c>
      <c r="AR205" s="447">
        <v>131405</v>
      </c>
      <c r="AS205" s="447">
        <v>111124</v>
      </c>
      <c r="AT205" s="447">
        <v>21.161999999999999</v>
      </c>
      <c r="AV205" s="448">
        <v>46129.48541666667</v>
      </c>
      <c r="AW205" s="449">
        <v>1</v>
      </c>
      <c r="AX205" s="450">
        <v>10</v>
      </c>
      <c r="AY205" s="450">
        <v>7</v>
      </c>
      <c r="AZ205" s="451">
        <v>446</v>
      </c>
      <c r="BB205" s="74">
        <f t="shared" si="71"/>
        <v>107</v>
      </c>
      <c r="BC205" s="11">
        <f t="shared" si="72"/>
        <v>443.93781000000001</v>
      </c>
      <c r="BF205" s="324"/>
      <c r="BH205" s="74">
        <f t="shared" si="73"/>
        <v>107</v>
      </c>
      <c r="BI205" s="313">
        <f t="shared" si="74"/>
        <v>446</v>
      </c>
      <c r="BL205" s="313"/>
      <c r="BQ205" s="11"/>
      <c r="BR205" s="11"/>
      <c r="BS205" s="11"/>
      <c r="BT205" s="11"/>
      <c r="CA205" s="314"/>
      <c r="CB205" s="311"/>
      <c r="CC205" s="312"/>
      <c r="CD205" s="11"/>
      <c r="CE205" s="11"/>
    </row>
    <row r="206" spans="2:83" x14ac:dyDescent="0.25">
      <c r="B206" s="129"/>
      <c r="C206" s="87"/>
      <c r="O206" s="89"/>
      <c r="P206" s="130"/>
      <c r="Q206" s="87"/>
      <c r="R206" s="78" t="s">
        <v>14</v>
      </c>
      <c r="S206" s="87"/>
      <c r="T206" s="78" t="s">
        <v>45</v>
      </c>
      <c r="U206" s="608" t="str">
        <f t="shared" si="61"/>
        <v>-</v>
      </c>
      <c r="V206" s="609" t="str">
        <f t="shared" si="62"/>
        <v>-</v>
      </c>
      <c r="W206" s="609" t="str">
        <f t="shared" si="63"/>
        <v>-</v>
      </c>
      <c r="X206" s="609" t="str">
        <f t="shared" si="64"/>
        <v>-</v>
      </c>
      <c r="Y206" s="609" t="str">
        <f t="shared" si="65"/>
        <v>-</v>
      </c>
      <c r="AD206" s="615">
        <f t="shared" si="75"/>
        <v>46129.484722222223</v>
      </c>
      <c r="AE206" s="73">
        <f t="shared" si="76"/>
        <v>21.149000000000001</v>
      </c>
      <c r="AF206" s="608">
        <f t="shared" si="66"/>
        <v>11</v>
      </c>
      <c r="AG206" s="609" t="str">
        <f t="shared" si="67"/>
        <v>-</v>
      </c>
      <c r="AH206" s="609" t="str">
        <f t="shared" si="68"/>
        <v>-</v>
      </c>
      <c r="AI206" s="609">
        <f t="shared" si="69"/>
        <v>21.149000000000001</v>
      </c>
      <c r="AJ206" s="609" t="str">
        <f t="shared" si="70"/>
        <v>-</v>
      </c>
      <c r="AM206" s="446">
        <v>46129.486111111109</v>
      </c>
      <c r="AN206" s="447">
        <v>1</v>
      </c>
      <c r="AO206" s="447">
        <v>10</v>
      </c>
      <c r="AP206" s="447">
        <v>8</v>
      </c>
      <c r="AQ206" s="447">
        <v>444.38728200000003</v>
      </c>
      <c r="AR206" s="447">
        <v>132664</v>
      </c>
      <c r="AS206" s="447">
        <v>110088</v>
      </c>
      <c r="AT206" s="447">
        <v>21.169</v>
      </c>
      <c r="AV206" s="448">
        <v>46129.486111111109</v>
      </c>
      <c r="AW206" s="449">
        <v>1</v>
      </c>
      <c r="AX206" s="450">
        <v>10</v>
      </c>
      <c r="AY206" s="450">
        <v>8</v>
      </c>
      <c r="AZ206" s="451">
        <v>446</v>
      </c>
      <c r="BB206" s="74">
        <f t="shared" si="71"/>
        <v>108</v>
      </c>
      <c r="BC206" s="11">
        <f t="shared" si="72"/>
        <v>444.38728200000003</v>
      </c>
      <c r="BF206" s="324"/>
      <c r="BH206" s="74">
        <f t="shared" si="73"/>
        <v>108</v>
      </c>
      <c r="BI206" s="313">
        <f t="shared" si="74"/>
        <v>446</v>
      </c>
      <c r="BL206" s="313"/>
      <c r="BQ206" s="11"/>
      <c r="BR206" s="11"/>
      <c r="BS206" s="11"/>
      <c r="BT206" s="11"/>
      <c r="CA206" s="314"/>
      <c r="CB206" s="311"/>
      <c r="CC206" s="312"/>
      <c r="CD206" s="11"/>
      <c r="CE206" s="11"/>
    </row>
    <row r="207" spans="2:83" x14ac:dyDescent="0.25">
      <c r="B207" s="129"/>
      <c r="C207" s="87"/>
      <c r="O207" s="89"/>
      <c r="P207" s="130"/>
      <c r="Q207" s="87"/>
      <c r="R207" s="78" t="s">
        <v>14</v>
      </c>
      <c r="S207" s="87"/>
      <c r="T207" s="78" t="s">
        <v>45</v>
      </c>
      <c r="U207" s="608" t="str">
        <f t="shared" si="61"/>
        <v>-</v>
      </c>
      <c r="V207" s="609" t="str">
        <f t="shared" si="62"/>
        <v>-</v>
      </c>
      <c r="W207" s="609" t="str">
        <f t="shared" si="63"/>
        <v>-</v>
      </c>
      <c r="X207" s="609" t="str">
        <f t="shared" si="64"/>
        <v>-</v>
      </c>
      <c r="Y207" s="609" t="str">
        <f t="shared" si="65"/>
        <v>-</v>
      </c>
      <c r="AD207" s="615">
        <f t="shared" si="75"/>
        <v>46129.48541666667</v>
      </c>
      <c r="AE207" s="73">
        <f t="shared" si="76"/>
        <v>21.155999999999999</v>
      </c>
      <c r="AF207" s="608">
        <f t="shared" si="66"/>
        <v>11</v>
      </c>
      <c r="AG207" s="609" t="str">
        <f t="shared" si="67"/>
        <v>-</v>
      </c>
      <c r="AH207" s="609" t="str">
        <f t="shared" si="68"/>
        <v>-</v>
      </c>
      <c r="AI207" s="609">
        <f t="shared" si="69"/>
        <v>21.155999999999999</v>
      </c>
      <c r="AJ207" s="609" t="str">
        <f t="shared" si="70"/>
        <v>-</v>
      </c>
      <c r="AM207" s="446">
        <v>46129.486805555556</v>
      </c>
      <c r="AN207" s="447">
        <v>1</v>
      </c>
      <c r="AO207" s="447">
        <v>11</v>
      </c>
      <c r="AP207" s="447">
        <v>9</v>
      </c>
      <c r="AQ207" s="447">
        <v>114.219039</v>
      </c>
      <c r="AR207" s="447">
        <v>133455</v>
      </c>
      <c r="AS207" s="447">
        <v>111797</v>
      </c>
      <c r="AT207" s="447">
        <v>21.178999999999998</v>
      </c>
      <c r="AV207" s="448">
        <v>46129.486805555556</v>
      </c>
      <c r="AW207" s="449">
        <v>1</v>
      </c>
      <c r="AX207" s="450">
        <v>11</v>
      </c>
      <c r="AY207" s="450">
        <v>9</v>
      </c>
      <c r="AZ207" s="451">
        <v>1</v>
      </c>
      <c r="BB207" s="74">
        <f t="shared" si="71"/>
        <v>119</v>
      </c>
      <c r="BC207" s="11">
        <f t="shared" si="72"/>
        <v>114.219039</v>
      </c>
      <c r="BF207" s="324"/>
      <c r="BH207" s="74">
        <f t="shared" si="73"/>
        <v>119</v>
      </c>
      <c r="BI207" s="313">
        <f t="shared" si="74"/>
        <v>1</v>
      </c>
      <c r="BL207" s="313"/>
      <c r="BQ207" s="11"/>
      <c r="BR207" s="11"/>
      <c r="BS207" s="11"/>
      <c r="BT207" s="11"/>
      <c r="CA207" s="314"/>
      <c r="CB207" s="311"/>
      <c r="CC207" s="312"/>
      <c r="CD207" s="11"/>
      <c r="CE207" s="11"/>
    </row>
    <row r="208" spans="2:83" x14ac:dyDescent="0.25">
      <c r="B208" s="129"/>
      <c r="C208" s="87"/>
      <c r="O208" s="89"/>
      <c r="P208" s="130"/>
      <c r="Q208" s="87"/>
      <c r="R208" s="78" t="s">
        <v>14</v>
      </c>
      <c r="S208" s="87"/>
      <c r="T208" s="78" t="s">
        <v>45</v>
      </c>
      <c r="U208" s="608" t="str">
        <f t="shared" si="61"/>
        <v>-</v>
      </c>
      <c r="V208" s="609" t="str">
        <f t="shared" si="62"/>
        <v>-</v>
      </c>
      <c r="W208" s="609" t="str">
        <f t="shared" si="63"/>
        <v>-</v>
      </c>
      <c r="X208" s="609" t="str">
        <f t="shared" si="64"/>
        <v>-</v>
      </c>
      <c r="Y208" s="609" t="str">
        <f t="shared" si="65"/>
        <v>-</v>
      </c>
      <c r="AD208" s="615">
        <f t="shared" si="75"/>
        <v>46129.48541666667</v>
      </c>
      <c r="AE208" s="73">
        <f t="shared" si="76"/>
        <v>21.161999999999999</v>
      </c>
      <c r="AF208" s="608">
        <f t="shared" si="66"/>
        <v>11</v>
      </c>
      <c r="AG208" s="609" t="str">
        <f t="shared" si="67"/>
        <v>-</v>
      </c>
      <c r="AH208" s="609" t="str">
        <f t="shared" si="68"/>
        <v>-</v>
      </c>
      <c r="AI208" s="609">
        <f t="shared" si="69"/>
        <v>21.161999999999999</v>
      </c>
      <c r="AJ208" s="609" t="str">
        <f t="shared" si="70"/>
        <v>-</v>
      </c>
      <c r="AM208" s="446">
        <v>46129.486805555556</v>
      </c>
      <c r="AN208" s="447">
        <v>1</v>
      </c>
      <c r="AO208" s="447">
        <v>11</v>
      </c>
      <c r="AP208" s="447">
        <v>9</v>
      </c>
      <c r="AQ208" s="447">
        <v>0.17091300000000001</v>
      </c>
      <c r="AR208" s="447">
        <v>133450</v>
      </c>
      <c r="AS208" s="447">
        <v>111792</v>
      </c>
      <c r="AT208" s="447">
        <v>21.184000000000001</v>
      </c>
      <c r="AV208" s="448">
        <v>46129.486805555556</v>
      </c>
      <c r="AW208" s="449">
        <v>1</v>
      </c>
      <c r="AX208" s="450">
        <v>11</v>
      </c>
      <c r="AY208" s="450">
        <v>9</v>
      </c>
      <c r="AZ208" s="451">
        <v>1</v>
      </c>
      <c r="BB208" s="74">
        <f t="shared" si="71"/>
        <v>119</v>
      </c>
      <c r="BC208" s="11">
        <f t="shared" si="72"/>
        <v>0.17091300000000001</v>
      </c>
      <c r="BF208" s="324"/>
      <c r="BH208" s="74">
        <f t="shared" si="73"/>
        <v>119</v>
      </c>
      <c r="BI208" s="313">
        <f t="shared" si="74"/>
        <v>1</v>
      </c>
      <c r="BL208" s="313"/>
      <c r="BQ208" s="11"/>
      <c r="BR208" s="11"/>
      <c r="BS208" s="11"/>
      <c r="BT208" s="11"/>
      <c r="CA208" s="314"/>
      <c r="CB208" s="311"/>
      <c r="CC208" s="312"/>
      <c r="CD208" s="11"/>
      <c r="CE208" s="11"/>
    </row>
    <row r="209" spans="2:83" x14ac:dyDescent="0.25">
      <c r="B209" s="129"/>
      <c r="C209" s="87"/>
      <c r="O209" s="89"/>
      <c r="P209" s="130"/>
      <c r="Q209" s="87"/>
      <c r="R209" s="78" t="s">
        <v>14</v>
      </c>
      <c r="S209" s="87"/>
      <c r="T209" s="78" t="s">
        <v>45</v>
      </c>
      <c r="U209" s="608" t="str">
        <f t="shared" si="61"/>
        <v>-</v>
      </c>
      <c r="V209" s="609" t="str">
        <f t="shared" si="62"/>
        <v>-</v>
      </c>
      <c r="W209" s="609" t="str">
        <f t="shared" si="63"/>
        <v>-</v>
      </c>
      <c r="X209" s="609" t="str">
        <f t="shared" si="64"/>
        <v>-</v>
      </c>
      <c r="Y209" s="609" t="str">
        <f t="shared" si="65"/>
        <v>-</v>
      </c>
      <c r="AD209" s="615">
        <f t="shared" si="75"/>
        <v>46129.486111111109</v>
      </c>
      <c r="AE209" s="73">
        <f t="shared" si="76"/>
        <v>21.169</v>
      </c>
      <c r="AF209" s="608">
        <f t="shared" si="66"/>
        <v>11</v>
      </c>
      <c r="AG209" s="609" t="str">
        <f t="shared" si="67"/>
        <v>-</v>
      </c>
      <c r="AH209" s="609" t="str">
        <f t="shared" si="68"/>
        <v>-</v>
      </c>
      <c r="AI209" s="609">
        <f t="shared" si="69"/>
        <v>21.169</v>
      </c>
      <c r="AJ209" s="609" t="str">
        <f t="shared" si="70"/>
        <v>-</v>
      </c>
      <c r="AM209" s="446">
        <v>46129.487500000003</v>
      </c>
      <c r="AN209" s="447">
        <v>1</v>
      </c>
      <c r="AO209" s="447">
        <v>11</v>
      </c>
      <c r="AP209" s="447">
        <v>9</v>
      </c>
      <c r="AQ209" s="447">
        <v>6.3094999999999998E-2</v>
      </c>
      <c r="AR209" s="447">
        <v>133458</v>
      </c>
      <c r="AS209" s="447">
        <v>111799</v>
      </c>
      <c r="AT209" s="447">
        <v>21.19</v>
      </c>
      <c r="AV209" s="448">
        <v>46129.487500000003</v>
      </c>
      <c r="AW209" s="449">
        <v>1</v>
      </c>
      <c r="AX209" s="450">
        <v>11</v>
      </c>
      <c r="AY209" s="450">
        <v>9</v>
      </c>
      <c r="AZ209" s="451">
        <v>1</v>
      </c>
      <c r="BB209" s="74">
        <f t="shared" si="71"/>
        <v>119</v>
      </c>
      <c r="BC209" s="11">
        <f t="shared" si="72"/>
        <v>6.3094999999999998E-2</v>
      </c>
      <c r="BF209" s="324"/>
      <c r="BH209" s="74">
        <f t="shared" si="73"/>
        <v>119</v>
      </c>
      <c r="BI209" s="313">
        <f t="shared" si="74"/>
        <v>1</v>
      </c>
      <c r="BL209" s="313"/>
      <c r="BQ209" s="11"/>
      <c r="BR209" s="11"/>
      <c r="BS209" s="11"/>
      <c r="BT209" s="11"/>
      <c r="CA209" s="314"/>
      <c r="CB209" s="311"/>
      <c r="CC209" s="312"/>
      <c r="CD209" s="11"/>
      <c r="CE209" s="11"/>
    </row>
    <row r="210" spans="2:83" x14ac:dyDescent="0.25">
      <c r="B210" s="129"/>
      <c r="C210" s="87"/>
      <c r="O210" s="89"/>
      <c r="P210" s="130"/>
      <c r="Q210" s="87"/>
      <c r="R210" s="78" t="s">
        <v>14</v>
      </c>
      <c r="S210" s="87"/>
      <c r="T210" s="78" t="s">
        <v>45</v>
      </c>
      <c r="U210" s="608" t="str">
        <f t="shared" si="61"/>
        <v>-</v>
      </c>
      <c r="V210" s="609" t="str">
        <f t="shared" si="62"/>
        <v>-</v>
      </c>
      <c r="W210" s="609" t="str">
        <f t="shared" si="63"/>
        <v>-</v>
      </c>
      <c r="X210" s="609" t="str">
        <f t="shared" si="64"/>
        <v>-</v>
      </c>
      <c r="Y210" s="609" t="str">
        <f t="shared" si="65"/>
        <v>-</v>
      </c>
      <c r="AD210" s="615">
        <f t="shared" si="75"/>
        <v>46129.486805555556</v>
      </c>
      <c r="AE210" s="73">
        <f t="shared" si="76"/>
        <v>21.178999999999998</v>
      </c>
      <c r="AF210" s="608">
        <f t="shared" si="66"/>
        <v>11</v>
      </c>
      <c r="AG210" s="609" t="str">
        <f t="shared" si="67"/>
        <v>-</v>
      </c>
      <c r="AH210" s="609" t="str">
        <f t="shared" si="68"/>
        <v>-</v>
      </c>
      <c r="AI210" s="609">
        <f t="shared" si="69"/>
        <v>21.178999999999998</v>
      </c>
      <c r="AJ210" s="609" t="str">
        <f t="shared" si="70"/>
        <v>-</v>
      </c>
      <c r="AM210" s="446">
        <v>46129.487500000003</v>
      </c>
      <c r="AN210" s="447">
        <v>1</v>
      </c>
      <c r="AO210" s="447">
        <v>11</v>
      </c>
      <c r="AP210" s="447">
        <v>9</v>
      </c>
      <c r="AQ210" s="447">
        <v>0.239287</v>
      </c>
      <c r="AR210" s="447">
        <v>133451</v>
      </c>
      <c r="AS210" s="447">
        <v>111792</v>
      </c>
      <c r="AT210" s="447">
        <v>21.190999999999999</v>
      </c>
      <c r="AV210" s="448">
        <v>46129.487500000003</v>
      </c>
      <c r="AW210" s="449">
        <v>1</v>
      </c>
      <c r="AX210" s="450">
        <v>11</v>
      </c>
      <c r="AY210" s="450">
        <v>9</v>
      </c>
      <c r="AZ210" s="451">
        <v>1</v>
      </c>
      <c r="BB210" s="74">
        <f t="shared" si="71"/>
        <v>119</v>
      </c>
      <c r="BC210" s="11">
        <f t="shared" si="72"/>
        <v>0.239287</v>
      </c>
      <c r="BF210" s="324"/>
      <c r="BH210" s="74">
        <f t="shared" si="73"/>
        <v>119</v>
      </c>
      <c r="BI210" s="313">
        <f t="shared" si="74"/>
        <v>1</v>
      </c>
      <c r="BL210" s="313"/>
      <c r="BQ210" s="11"/>
      <c r="BR210" s="11"/>
      <c r="BS210" s="11"/>
      <c r="BT210" s="11"/>
      <c r="CA210" s="314"/>
      <c r="CB210" s="311"/>
      <c r="CC210" s="312"/>
      <c r="CD210" s="11"/>
      <c r="CE210" s="11"/>
    </row>
    <row r="211" spans="2:83" x14ac:dyDescent="0.25">
      <c r="B211" s="129"/>
      <c r="C211" s="87"/>
      <c r="O211" s="89"/>
      <c r="P211" s="130"/>
      <c r="Q211" s="87"/>
      <c r="R211" s="78" t="s">
        <v>14</v>
      </c>
      <c r="S211" s="87"/>
      <c r="T211" s="78" t="s">
        <v>45</v>
      </c>
      <c r="U211" s="608" t="str">
        <f t="shared" si="61"/>
        <v>-</v>
      </c>
      <c r="V211" s="609" t="str">
        <f t="shared" si="62"/>
        <v>-</v>
      </c>
      <c r="W211" s="609" t="str">
        <f t="shared" si="63"/>
        <v>-</v>
      </c>
      <c r="X211" s="609" t="str">
        <f t="shared" si="64"/>
        <v>-</v>
      </c>
      <c r="Y211" s="609" t="str">
        <f t="shared" si="65"/>
        <v>-</v>
      </c>
      <c r="AD211" s="615">
        <f t="shared" si="75"/>
        <v>46129.486805555556</v>
      </c>
      <c r="AE211" s="73">
        <f t="shared" si="76"/>
        <v>21.184000000000001</v>
      </c>
      <c r="AF211" s="608">
        <f t="shared" si="66"/>
        <v>11</v>
      </c>
      <c r="AG211" s="609" t="str">
        <f t="shared" si="67"/>
        <v>-</v>
      </c>
      <c r="AH211" s="609" t="str">
        <f t="shared" si="68"/>
        <v>-</v>
      </c>
      <c r="AI211" s="609">
        <f t="shared" si="69"/>
        <v>21.184000000000001</v>
      </c>
      <c r="AJ211" s="609" t="str">
        <f t="shared" si="70"/>
        <v>-</v>
      </c>
      <c r="AM211" s="446">
        <v>46129.488194444442</v>
      </c>
      <c r="AN211" s="447">
        <v>1</v>
      </c>
      <c r="AO211" s="447">
        <v>11</v>
      </c>
      <c r="AP211" s="447">
        <v>9</v>
      </c>
      <c r="AQ211" s="447">
        <v>2.3678999999999999E-2</v>
      </c>
      <c r="AR211" s="447">
        <v>133464</v>
      </c>
      <c r="AS211" s="447">
        <v>111803</v>
      </c>
      <c r="AT211" s="447">
        <v>21.193999999999999</v>
      </c>
      <c r="AV211" s="448">
        <v>46129.488194444442</v>
      </c>
      <c r="AW211" s="449">
        <v>1</v>
      </c>
      <c r="AX211" s="450">
        <v>11</v>
      </c>
      <c r="AY211" s="450">
        <v>9</v>
      </c>
      <c r="AZ211" s="451">
        <v>0</v>
      </c>
      <c r="BB211" s="74">
        <f t="shared" si="71"/>
        <v>119</v>
      </c>
      <c r="BC211" s="11">
        <f t="shared" si="72"/>
        <v>2.3678999999999999E-2</v>
      </c>
      <c r="BF211" s="324"/>
      <c r="BH211" s="74">
        <f t="shared" si="73"/>
        <v>119</v>
      </c>
      <c r="BI211" s="313">
        <f t="shared" si="74"/>
        <v>0</v>
      </c>
      <c r="BL211" s="313"/>
      <c r="BQ211" s="11"/>
      <c r="BR211" s="11"/>
      <c r="BS211" s="11"/>
      <c r="BT211" s="11"/>
      <c r="CA211" s="314"/>
      <c r="CB211" s="311"/>
      <c r="CC211" s="312"/>
      <c r="CD211" s="11"/>
      <c r="CE211" s="11"/>
    </row>
    <row r="212" spans="2:83" x14ac:dyDescent="0.25">
      <c r="B212" s="129"/>
      <c r="C212" s="87"/>
      <c r="O212" s="89"/>
      <c r="P212" s="130"/>
      <c r="Q212" s="87"/>
      <c r="R212" s="78" t="s">
        <v>14</v>
      </c>
      <c r="S212" s="87"/>
      <c r="T212" s="78" t="s">
        <v>45</v>
      </c>
      <c r="U212" s="608" t="str">
        <f t="shared" si="61"/>
        <v>-</v>
      </c>
      <c r="V212" s="609" t="str">
        <f t="shared" si="62"/>
        <v>-</v>
      </c>
      <c r="W212" s="609" t="str">
        <f t="shared" si="63"/>
        <v>-</v>
      </c>
      <c r="X212" s="609" t="str">
        <f t="shared" si="64"/>
        <v>-</v>
      </c>
      <c r="Y212" s="609" t="str">
        <f t="shared" si="65"/>
        <v>-</v>
      </c>
      <c r="AD212" s="615">
        <f t="shared" si="75"/>
        <v>46129.487500000003</v>
      </c>
      <c r="AE212" s="73">
        <f t="shared" si="76"/>
        <v>21.19</v>
      </c>
      <c r="AF212" s="608">
        <f t="shared" si="66"/>
        <v>11</v>
      </c>
      <c r="AG212" s="609" t="str">
        <f t="shared" si="67"/>
        <v>-</v>
      </c>
      <c r="AH212" s="609" t="str">
        <f t="shared" si="68"/>
        <v>-</v>
      </c>
      <c r="AI212" s="609">
        <f t="shared" si="69"/>
        <v>21.19</v>
      </c>
      <c r="AJ212" s="609" t="str">
        <f t="shared" si="70"/>
        <v>-</v>
      </c>
      <c r="AM212" s="446">
        <v>46129.488194444442</v>
      </c>
      <c r="AN212" s="447">
        <v>1</v>
      </c>
      <c r="AO212" s="447">
        <v>11</v>
      </c>
      <c r="AP212" s="447">
        <v>9</v>
      </c>
      <c r="AQ212" s="447">
        <v>0.13672200000000001</v>
      </c>
      <c r="AR212" s="447">
        <v>133460</v>
      </c>
      <c r="AS212" s="447">
        <v>111799</v>
      </c>
      <c r="AT212" s="447">
        <v>21.195</v>
      </c>
      <c r="AV212" s="448">
        <v>46129.488194444442</v>
      </c>
      <c r="AW212" s="449">
        <v>1</v>
      </c>
      <c r="AX212" s="450">
        <v>11</v>
      </c>
      <c r="AY212" s="450">
        <v>9</v>
      </c>
      <c r="AZ212" s="451">
        <v>0</v>
      </c>
      <c r="BB212" s="74">
        <f t="shared" si="71"/>
        <v>119</v>
      </c>
      <c r="BC212" s="11">
        <f t="shared" si="72"/>
        <v>0.13672200000000001</v>
      </c>
      <c r="BF212" s="324"/>
      <c r="BH212" s="74">
        <f t="shared" si="73"/>
        <v>119</v>
      </c>
      <c r="BI212" s="313">
        <f t="shared" si="74"/>
        <v>0</v>
      </c>
      <c r="BL212" s="313"/>
      <c r="BQ212" s="11"/>
      <c r="BR212" s="11"/>
      <c r="BS212" s="11"/>
      <c r="BT212" s="11"/>
      <c r="CA212" s="314"/>
      <c r="CB212" s="311"/>
      <c r="CC212" s="312"/>
      <c r="CD212" s="11"/>
      <c r="CE212" s="11"/>
    </row>
    <row r="213" spans="2:83" x14ac:dyDescent="0.25">
      <c r="B213" s="129"/>
      <c r="C213" s="87"/>
      <c r="O213" s="89"/>
      <c r="P213" s="130"/>
      <c r="Q213" s="87"/>
      <c r="R213" s="78" t="s">
        <v>14</v>
      </c>
      <c r="S213" s="87"/>
      <c r="T213" s="78" t="s">
        <v>45</v>
      </c>
      <c r="U213" s="608" t="str">
        <f t="shared" si="61"/>
        <v>-</v>
      </c>
      <c r="V213" s="609" t="str">
        <f t="shared" si="62"/>
        <v>-</v>
      </c>
      <c r="W213" s="609" t="str">
        <f t="shared" si="63"/>
        <v>-</v>
      </c>
      <c r="X213" s="609" t="str">
        <f t="shared" si="64"/>
        <v>-</v>
      </c>
      <c r="Y213" s="609" t="str">
        <f t="shared" si="65"/>
        <v>-</v>
      </c>
      <c r="AD213" s="615">
        <f t="shared" si="75"/>
        <v>46129.487500000003</v>
      </c>
      <c r="AE213" s="73">
        <f t="shared" si="76"/>
        <v>21.190999999999999</v>
      </c>
      <c r="AF213" s="608">
        <f t="shared" si="66"/>
        <v>11</v>
      </c>
      <c r="AG213" s="609" t="str">
        <f t="shared" si="67"/>
        <v>-</v>
      </c>
      <c r="AH213" s="609" t="str">
        <f t="shared" si="68"/>
        <v>-</v>
      </c>
      <c r="AI213" s="609">
        <f t="shared" si="69"/>
        <v>21.190999999999999</v>
      </c>
      <c r="AJ213" s="609" t="str">
        <f t="shared" si="70"/>
        <v>-</v>
      </c>
      <c r="AM213" s="446">
        <v>46129.488888888889</v>
      </c>
      <c r="AN213" s="447">
        <v>1</v>
      </c>
      <c r="AO213" s="447">
        <v>11</v>
      </c>
      <c r="AP213" s="447">
        <v>9</v>
      </c>
      <c r="AQ213" s="447">
        <v>-4.4664000000000002E-2</v>
      </c>
      <c r="AR213" s="447">
        <v>133471</v>
      </c>
      <c r="AS213" s="447">
        <v>111808</v>
      </c>
      <c r="AT213" s="447">
        <v>21.195</v>
      </c>
      <c r="AV213" s="448">
        <v>46129.488888888889</v>
      </c>
      <c r="AW213" s="449">
        <v>1</v>
      </c>
      <c r="AX213" s="450">
        <v>11</v>
      </c>
      <c r="AY213" s="450">
        <v>9</v>
      </c>
      <c r="AZ213" s="451">
        <v>0</v>
      </c>
      <c r="BB213" s="74">
        <f t="shared" si="71"/>
        <v>119</v>
      </c>
      <c r="BC213" s="11">
        <f t="shared" si="72"/>
        <v>-4.4664000000000002E-2</v>
      </c>
      <c r="BF213" s="324"/>
      <c r="BH213" s="74">
        <f t="shared" si="73"/>
        <v>119</v>
      </c>
      <c r="BI213" s="313">
        <f t="shared" si="74"/>
        <v>0</v>
      </c>
      <c r="BL213" s="313"/>
      <c r="BQ213" s="11"/>
      <c r="BR213" s="11"/>
      <c r="BS213" s="11"/>
      <c r="BT213" s="11"/>
      <c r="CA213" s="314"/>
      <c r="CB213" s="311"/>
      <c r="CC213" s="312"/>
      <c r="CD213" s="11"/>
      <c r="CE213" s="11"/>
    </row>
    <row r="214" spans="2:83" x14ac:dyDescent="0.25">
      <c r="B214" s="129"/>
      <c r="C214" s="87"/>
      <c r="O214" s="89"/>
      <c r="P214" s="130"/>
      <c r="Q214" s="87"/>
      <c r="R214" s="78" t="s">
        <v>14</v>
      </c>
      <c r="S214" s="87"/>
      <c r="T214" s="78" t="s">
        <v>45</v>
      </c>
      <c r="U214" s="608" t="str">
        <f t="shared" si="61"/>
        <v>-</v>
      </c>
      <c r="V214" s="609" t="str">
        <f t="shared" si="62"/>
        <v>-</v>
      </c>
      <c r="W214" s="609" t="str">
        <f t="shared" si="63"/>
        <v>-</v>
      </c>
      <c r="X214" s="609" t="str">
        <f t="shared" si="64"/>
        <v>-</v>
      </c>
      <c r="Y214" s="609" t="str">
        <f t="shared" si="65"/>
        <v>-</v>
      </c>
      <c r="AD214" s="615">
        <f t="shared" si="75"/>
        <v>46129.488194444442</v>
      </c>
      <c r="AE214" s="73">
        <f t="shared" si="76"/>
        <v>21.193999999999999</v>
      </c>
      <c r="AF214" s="608">
        <f t="shared" si="66"/>
        <v>11</v>
      </c>
      <c r="AG214" s="609" t="str">
        <f t="shared" si="67"/>
        <v>-</v>
      </c>
      <c r="AH214" s="609" t="str">
        <f t="shared" si="68"/>
        <v>-</v>
      </c>
      <c r="AI214" s="609">
        <f t="shared" si="69"/>
        <v>21.193999999999999</v>
      </c>
      <c r="AJ214" s="609" t="str">
        <f t="shared" si="70"/>
        <v>-</v>
      </c>
      <c r="AM214" s="446">
        <v>46129.488888888889</v>
      </c>
      <c r="AN214" s="447">
        <v>1</v>
      </c>
      <c r="AO214" s="447">
        <v>11</v>
      </c>
      <c r="AP214" s="447">
        <v>9</v>
      </c>
      <c r="AQ214" s="447">
        <v>3.4180000000000002E-2</v>
      </c>
      <c r="AR214" s="447">
        <v>133470</v>
      </c>
      <c r="AS214" s="447">
        <v>111807</v>
      </c>
      <c r="AT214" s="447">
        <v>21.196000000000002</v>
      </c>
      <c r="AV214" s="448">
        <v>46129.488888888889</v>
      </c>
      <c r="AW214" s="449">
        <v>1</v>
      </c>
      <c r="AX214" s="450">
        <v>11</v>
      </c>
      <c r="AY214" s="450">
        <v>9</v>
      </c>
      <c r="AZ214" s="451">
        <v>0</v>
      </c>
      <c r="BB214" s="74">
        <f t="shared" si="71"/>
        <v>119</v>
      </c>
      <c r="BC214" s="11">
        <f t="shared" si="72"/>
        <v>3.4180000000000002E-2</v>
      </c>
      <c r="BF214" s="324"/>
      <c r="BH214" s="74">
        <f t="shared" si="73"/>
        <v>119</v>
      </c>
      <c r="BI214" s="313">
        <f t="shared" si="74"/>
        <v>0</v>
      </c>
      <c r="BL214" s="313"/>
      <c r="BQ214" s="11"/>
      <c r="BR214" s="11"/>
      <c r="BS214" s="11"/>
      <c r="BT214" s="11"/>
      <c r="CA214" s="314"/>
      <c r="CB214" s="311"/>
      <c r="CC214" s="312"/>
      <c r="CD214" s="11"/>
      <c r="CE214" s="11"/>
    </row>
    <row r="215" spans="2:83" x14ac:dyDescent="0.25">
      <c r="B215" s="129"/>
      <c r="C215" s="87"/>
      <c r="O215" s="89"/>
      <c r="P215" s="130"/>
      <c r="Q215" s="87"/>
      <c r="R215" s="78" t="s">
        <v>14</v>
      </c>
      <c r="S215" s="87"/>
      <c r="T215" s="78" t="s">
        <v>45</v>
      </c>
      <c r="U215" s="608" t="str">
        <f t="shared" ref="U215:U278" si="77">IF(ISNUMBER(S215), HOUR(P215), "-")</f>
        <v>-</v>
      </c>
      <c r="V215" s="609" t="str">
        <f t="shared" ref="V215:V278" si="78">IF(U215=$Q$13, S215, "-")</f>
        <v>-</v>
      </c>
      <c r="W215" s="609" t="str">
        <f t="shared" ref="W215:W278" si="79">IF(U215=$R$13, S215, "-")</f>
        <v>-</v>
      </c>
      <c r="X215" s="609" t="str">
        <f t="shared" ref="X215:X278" si="80">IF(U215=$S$13, S215, "-")</f>
        <v>-</v>
      </c>
      <c r="Y215" s="609" t="str">
        <f t="shared" ref="Y215:Y278" si="81">IF(U215=$T$13, S215, "-")</f>
        <v>-</v>
      </c>
      <c r="AD215" s="615">
        <f t="shared" si="75"/>
        <v>46129.488194444442</v>
      </c>
      <c r="AE215" s="73">
        <f t="shared" si="76"/>
        <v>21.195</v>
      </c>
      <c r="AF215" s="608">
        <f t="shared" ref="AF215:AF278" si="82">IF(ISNUMBER(AE215), HOUR(AD215), "-")</f>
        <v>11</v>
      </c>
      <c r="AG215" s="609" t="str">
        <f t="shared" ref="AG215:AG278" si="83">IF(AF215=$Q$3, AE215, "-")</f>
        <v>-</v>
      </c>
      <c r="AH215" s="609" t="str">
        <f t="shared" ref="AH215:AH278" si="84">IF(AF215=$R$3, AE215, "-")</f>
        <v>-</v>
      </c>
      <c r="AI215" s="609">
        <f t="shared" ref="AI215:AI278" si="85">IF(AF215=$S$3, AE215, "-")</f>
        <v>21.195</v>
      </c>
      <c r="AJ215" s="609" t="str">
        <f t="shared" ref="AJ215:AJ278" si="86">IF(AF215=$T$3, AE215, "-")</f>
        <v>-</v>
      </c>
      <c r="AM215" s="446">
        <v>46129.489583333336</v>
      </c>
      <c r="AN215" s="447">
        <v>1</v>
      </c>
      <c r="AO215" s="447">
        <v>11</v>
      </c>
      <c r="AP215" s="447">
        <v>9</v>
      </c>
      <c r="AQ215" s="447">
        <v>6.3103999999999993E-2</v>
      </c>
      <c r="AR215" s="447">
        <v>133478</v>
      </c>
      <c r="AS215" s="447">
        <v>111814</v>
      </c>
      <c r="AT215" s="447">
        <v>21.196999999999999</v>
      </c>
      <c r="AV215" s="448">
        <v>46129.489583333336</v>
      </c>
      <c r="AW215" s="449">
        <v>1</v>
      </c>
      <c r="AX215" s="450">
        <v>11</v>
      </c>
      <c r="AY215" s="450">
        <v>9</v>
      </c>
      <c r="AZ215" s="451">
        <v>0</v>
      </c>
      <c r="BB215" s="74">
        <f t="shared" si="71"/>
        <v>119</v>
      </c>
      <c r="BC215" s="11">
        <f t="shared" si="72"/>
        <v>6.3103999999999993E-2</v>
      </c>
      <c r="BF215" s="324"/>
      <c r="BH215" s="74">
        <f t="shared" si="73"/>
        <v>119</v>
      </c>
      <c r="BI215" s="313">
        <f t="shared" si="74"/>
        <v>0</v>
      </c>
      <c r="BL215" s="313"/>
      <c r="BQ215" s="11"/>
      <c r="BR215" s="11"/>
      <c r="BS215" s="11"/>
      <c r="BT215" s="11"/>
      <c r="CA215" s="314"/>
      <c r="CB215" s="311"/>
      <c r="CC215" s="312"/>
      <c r="CD215" s="11"/>
      <c r="CE215" s="11"/>
    </row>
    <row r="216" spans="2:83" x14ac:dyDescent="0.25">
      <c r="B216" s="129"/>
      <c r="C216" s="87"/>
      <c r="O216" s="89"/>
      <c r="P216" s="130"/>
      <c r="Q216" s="87"/>
      <c r="R216" s="78" t="s">
        <v>14</v>
      </c>
      <c r="S216" s="87"/>
      <c r="T216" s="78" t="s">
        <v>45</v>
      </c>
      <c r="U216" s="608" t="str">
        <f t="shared" si="77"/>
        <v>-</v>
      </c>
      <c r="V216" s="609" t="str">
        <f t="shared" si="78"/>
        <v>-</v>
      </c>
      <c r="W216" s="609" t="str">
        <f t="shared" si="79"/>
        <v>-</v>
      </c>
      <c r="X216" s="609" t="str">
        <f t="shared" si="80"/>
        <v>-</v>
      </c>
      <c r="Y216" s="609" t="str">
        <f t="shared" si="81"/>
        <v>-</v>
      </c>
      <c r="AD216" s="615">
        <f t="shared" si="75"/>
        <v>46129.488888888889</v>
      </c>
      <c r="AE216" s="73">
        <f t="shared" si="76"/>
        <v>21.195</v>
      </c>
      <c r="AF216" s="608">
        <f t="shared" si="82"/>
        <v>11</v>
      </c>
      <c r="AG216" s="609" t="str">
        <f t="shared" si="83"/>
        <v>-</v>
      </c>
      <c r="AH216" s="609" t="str">
        <f t="shared" si="84"/>
        <v>-</v>
      </c>
      <c r="AI216" s="609">
        <f t="shared" si="85"/>
        <v>21.195</v>
      </c>
      <c r="AJ216" s="609" t="str">
        <f t="shared" si="86"/>
        <v>-</v>
      </c>
      <c r="AM216" s="446">
        <v>46129.490277777775</v>
      </c>
      <c r="AN216" s="447">
        <v>1</v>
      </c>
      <c r="AO216" s="447">
        <v>11</v>
      </c>
      <c r="AP216" s="447">
        <v>0</v>
      </c>
      <c r="AQ216" s="447">
        <v>6.8362000000000006E-2</v>
      </c>
      <c r="AR216" s="447">
        <v>133476</v>
      </c>
      <c r="AS216" s="447">
        <v>111812</v>
      </c>
      <c r="AT216" s="447">
        <v>21.2</v>
      </c>
      <c r="AV216" s="448">
        <v>46129.490277777775</v>
      </c>
      <c r="AW216" s="449">
        <v>1</v>
      </c>
      <c r="AX216" s="450">
        <v>11</v>
      </c>
      <c r="AY216" s="450">
        <v>0</v>
      </c>
      <c r="AZ216" s="451">
        <v>-1</v>
      </c>
      <c r="BB216" s="74">
        <f t="shared" si="71"/>
        <v>110</v>
      </c>
      <c r="BC216" s="11">
        <f t="shared" si="72"/>
        <v>6.8362000000000006E-2</v>
      </c>
      <c r="BF216" s="324"/>
      <c r="BH216" s="74">
        <f t="shared" si="73"/>
        <v>110</v>
      </c>
      <c r="BI216" s="313">
        <f t="shared" si="74"/>
        <v>-1</v>
      </c>
      <c r="BL216" s="313"/>
      <c r="BQ216" s="11"/>
      <c r="BR216" s="11"/>
      <c r="BS216" s="11"/>
      <c r="BT216" s="11"/>
      <c r="CA216" s="314"/>
      <c r="CB216" s="311"/>
      <c r="CC216" s="312"/>
      <c r="CD216" s="11"/>
      <c r="CE216" s="11"/>
    </row>
    <row r="217" spans="2:83" x14ac:dyDescent="0.25">
      <c r="B217" s="129"/>
      <c r="C217" s="87"/>
      <c r="O217" s="89"/>
      <c r="P217" s="130"/>
      <c r="Q217" s="87"/>
      <c r="R217" s="78" t="s">
        <v>14</v>
      </c>
      <c r="S217" s="87"/>
      <c r="T217" s="78" t="s">
        <v>45</v>
      </c>
      <c r="U217" s="608" t="str">
        <f t="shared" si="77"/>
        <v>-</v>
      </c>
      <c r="V217" s="609" t="str">
        <f t="shared" si="78"/>
        <v>-</v>
      </c>
      <c r="W217" s="609" t="str">
        <f t="shared" si="79"/>
        <v>-</v>
      </c>
      <c r="X217" s="609" t="str">
        <f t="shared" si="80"/>
        <v>-</v>
      </c>
      <c r="Y217" s="609" t="str">
        <f t="shared" si="81"/>
        <v>-</v>
      </c>
      <c r="AD217" s="615">
        <f t="shared" si="75"/>
        <v>46129.488888888889</v>
      </c>
      <c r="AE217" s="73">
        <f t="shared" si="76"/>
        <v>21.196000000000002</v>
      </c>
      <c r="AF217" s="608">
        <f t="shared" si="82"/>
        <v>11</v>
      </c>
      <c r="AG217" s="609" t="str">
        <f t="shared" si="83"/>
        <v>-</v>
      </c>
      <c r="AH217" s="609" t="str">
        <f t="shared" si="84"/>
        <v>-</v>
      </c>
      <c r="AI217" s="609">
        <f t="shared" si="85"/>
        <v>21.196000000000002</v>
      </c>
      <c r="AJ217" s="609" t="str">
        <f t="shared" si="86"/>
        <v>-</v>
      </c>
      <c r="AM217" s="446">
        <v>46129.490972222222</v>
      </c>
      <c r="AN217" s="447">
        <v>1</v>
      </c>
      <c r="AO217" s="447">
        <v>11</v>
      </c>
      <c r="AP217" s="447">
        <v>1</v>
      </c>
      <c r="AQ217" s="447">
        <v>3.4178E-2</v>
      </c>
      <c r="AR217" s="447">
        <v>133477</v>
      </c>
      <c r="AS217" s="447">
        <v>111813</v>
      </c>
      <c r="AT217" s="447">
        <v>21.202000000000002</v>
      </c>
      <c r="AV217" s="448">
        <v>46129.490972222222</v>
      </c>
      <c r="AW217" s="449">
        <v>1</v>
      </c>
      <c r="AX217" s="450">
        <v>11</v>
      </c>
      <c r="AY217" s="450">
        <v>1</v>
      </c>
      <c r="AZ217" s="451">
        <v>0</v>
      </c>
      <c r="BB217" s="74">
        <f t="shared" si="71"/>
        <v>111</v>
      </c>
      <c r="BC217" s="11">
        <f t="shared" si="72"/>
        <v>3.4178E-2</v>
      </c>
      <c r="BF217" s="324"/>
      <c r="BH217" s="74">
        <f t="shared" si="73"/>
        <v>111</v>
      </c>
      <c r="BI217" s="313">
        <f t="shared" si="74"/>
        <v>0</v>
      </c>
      <c r="BL217" s="313"/>
      <c r="BQ217" s="11"/>
      <c r="BR217" s="11"/>
      <c r="BS217" s="11"/>
      <c r="BT217" s="11"/>
      <c r="CA217" s="314"/>
      <c r="CB217" s="311"/>
      <c r="CC217" s="312"/>
      <c r="CD217" s="11"/>
      <c r="CE217" s="11"/>
    </row>
    <row r="218" spans="2:83" x14ac:dyDescent="0.25">
      <c r="B218" s="129"/>
      <c r="C218" s="87"/>
      <c r="O218" s="89"/>
      <c r="P218" s="130"/>
      <c r="Q218" s="87"/>
      <c r="R218" s="78" t="s">
        <v>14</v>
      </c>
      <c r="S218" s="87"/>
      <c r="T218" s="78" t="s">
        <v>45</v>
      </c>
      <c r="U218" s="608" t="str">
        <f t="shared" si="77"/>
        <v>-</v>
      </c>
      <c r="V218" s="609" t="str">
        <f t="shared" si="78"/>
        <v>-</v>
      </c>
      <c r="W218" s="609" t="str">
        <f t="shared" si="79"/>
        <v>-</v>
      </c>
      <c r="X218" s="609" t="str">
        <f t="shared" si="80"/>
        <v>-</v>
      </c>
      <c r="Y218" s="609" t="str">
        <f t="shared" si="81"/>
        <v>-</v>
      </c>
      <c r="AD218" s="615">
        <f t="shared" si="75"/>
        <v>46129.489583333336</v>
      </c>
      <c r="AE218" s="73">
        <f t="shared" si="76"/>
        <v>21.196999999999999</v>
      </c>
      <c r="AF218" s="608">
        <f t="shared" si="82"/>
        <v>11</v>
      </c>
      <c r="AG218" s="609" t="str">
        <f t="shared" si="83"/>
        <v>-</v>
      </c>
      <c r="AH218" s="609" t="str">
        <f t="shared" si="84"/>
        <v>-</v>
      </c>
      <c r="AI218" s="609">
        <f t="shared" si="85"/>
        <v>21.196999999999999</v>
      </c>
      <c r="AJ218" s="609" t="str">
        <f t="shared" si="86"/>
        <v>-</v>
      </c>
      <c r="AM218" s="446">
        <v>46129.490972222222</v>
      </c>
      <c r="AN218" s="447">
        <v>1</v>
      </c>
      <c r="AO218" s="447">
        <v>11</v>
      </c>
      <c r="AP218" s="447">
        <v>2</v>
      </c>
      <c r="AQ218" s="447">
        <v>-0.244531</v>
      </c>
      <c r="AR218" s="447">
        <v>133478</v>
      </c>
      <c r="AS218" s="447">
        <v>111815</v>
      </c>
      <c r="AT218" s="447">
        <v>21.204999999999998</v>
      </c>
      <c r="AV218" s="448">
        <v>46129.490972222222</v>
      </c>
      <c r="AW218" s="449">
        <v>1</v>
      </c>
      <c r="AX218" s="450">
        <v>11</v>
      </c>
      <c r="AY218" s="450">
        <v>2</v>
      </c>
      <c r="AZ218" s="451">
        <v>-1</v>
      </c>
      <c r="BB218" s="74">
        <f t="shared" si="71"/>
        <v>112</v>
      </c>
      <c r="BC218" s="11">
        <f t="shared" si="72"/>
        <v>-0.244531</v>
      </c>
      <c r="BF218" s="324"/>
      <c r="BH218" s="74">
        <f t="shared" si="73"/>
        <v>112</v>
      </c>
      <c r="BI218" s="313">
        <f t="shared" si="74"/>
        <v>-1</v>
      </c>
      <c r="BL218" s="313"/>
      <c r="BQ218" s="11"/>
      <c r="BR218" s="11"/>
      <c r="BS218" s="11"/>
      <c r="BT218" s="11"/>
      <c r="CA218" s="314"/>
      <c r="CB218" s="311"/>
      <c r="CC218" s="312"/>
      <c r="CD218" s="11"/>
      <c r="CE218" s="11"/>
    </row>
    <row r="219" spans="2:83" x14ac:dyDescent="0.25">
      <c r="B219" s="129"/>
      <c r="C219" s="87"/>
      <c r="O219" s="89"/>
      <c r="P219" s="130"/>
      <c r="Q219" s="87"/>
      <c r="R219" s="78" t="s">
        <v>14</v>
      </c>
      <c r="S219" s="87"/>
      <c r="T219" s="78" t="s">
        <v>45</v>
      </c>
      <c r="U219" s="608" t="str">
        <f t="shared" si="77"/>
        <v>-</v>
      </c>
      <c r="V219" s="609" t="str">
        <f t="shared" si="78"/>
        <v>-</v>
      </c>
      <c r="W219" s="609" t="str">
        <f t="shared" si="79"/>
        <v>-</v>
      </c>
      <c r="X219" s="609" t="str">
        <f t="shared" si="80"/>
        <v>-</v>
      </c>
      <c r="Y219" s="609" t="str">
        <f t="shared" si="81"/>
        <v>-</v>
      </c>
      <c r="AD219" s="615">
        <f t="shared" si="75"/>
        <v>46129.490277777775</v>
      </c>
      <c r="AE219" s="73">
        <f t="shared" si="76"/>
        <v>21.2</v>
      </c>
      <c r="AF219" s="608">
        <f t="shared" si="82"/>
        <v>11</v>
      </c>
      <c r="AG219" s="609" t="str">
        <f t="shared" si="83"/>
        <v>-</v>
      </c>
      <c r="AH219" s="609" t="str">
        <f t="shared" si="84"/>
        <v>-</v>
      </c>
      <c r="AI219" s="609">
        <f t="shared" si="85"/>
        <v>21.2</v>
      </c>
      <c r="AJ219" s="609" t="str">
        <f t="shared" si="86"/>
        <v>-</v>
      </c>
      <c r="AM219" s="446">
        <v>46129.491666666669</v>
      </c>
      <c r="AN219" s="447">
        <v>1</v>
      </c>
      <c r="AO219" s="447">
        <v>11</v>
      </c>
      <c r="AP219" s="447">
        <v>3</v>
      </c>
      <c r="AQ219" s="447">
        <v>-7.3595999999999995E-2</v>
      </c>
      <c r="AR219" s="447">
        <v>133482</v>
      </c>
      <c r="AS219" s="447">
        <v>111818</v>
      </c>
      <c r="AT219" s="447">
        <v>21.207999999999998</v>
      </c>
      <c r="AV219" s="448">
        <v>46129.491666666669</v>
      </c>
      <c r="AW219" s="449">
        <v>1</v>
      </c>
      <c r="AX219" s="450">
        <v>11</v>
      </c>
      <c r="AY219" s="450">
        <v>3</v>
      </c>
      <c r="AZ219" s="451">
        <v>0</v>
      </c>
      <c r="BB219" s="74">
        <f t="shared" si="71"/>
        <v>113</v>
      </c>
      <c r="BC219" s="11">
        <f t="shared" si="72"/>
        <v>-7.3595999999999995E-2</v>
      </c>
      <c r="BF219" s="324"/>
      <c r="BH219" s="74">
        <f t="shared" si="73"/>
        <v>113</v>
      </c>
      <c r="BI219" s="313">
        <f t="shared" si="74"/>
        <v>0</v>
      </c>
      <c r="BL219" s="313"/>
      <c r="BQ219" s="11"/>
      <c r="BR219" s="11"/>
      <c r="BS219" s="11"/>
      <c r="BT219" s="11"/>
      <c r="CA219" s="314"/>
      <c r="CB219" s="311"/>
      <c r="CC219" s="312"/>
      <c r="CD219" s="11"/>
      <c r="CE219" s="11"/>
    </row>
    <row r="220" spans="2:83" x14ac:dyDescent="0.25">
      <c r="B220" s="129"/>
      <c r="C220" s="87"/>
      <c r="O220" s="89"/>
      <c r="P220" s="130"/>
      <c r="Q220" s="87"/>
      <c r="R220" s="78" t="s">
        <v>14</v>
      </c>
      <c r="S220" s="87"/>
      <c r="T220" s="78" t="s">
        <v>45</v>
      </c>
      <c r="U220" s="608" t="str">
        <f t="shared" si="77"/>
        <v>-</v>
      </c>
      <c r="V220" s="609" t="str">
        <f t="shared" si="78"/>
        <v>-</v>
      </c>
      <c r="W220" s="609" t="str">
        <f t="shared" si="79"/>
        <v>-</v>
      </c>
      <c r="X220" s="609" t="str">
        <f t="shared" si="80"/>
        <v>-</v>
      </c>
      <c r="Y220" s="609" t="str">
        <f t="shared" si="81"/>
        <v>-</v>
      </c>
      <c r="AD220" s="615">
        <f t="shared" si="75"/>
        <v>46129.490972222222</v>
      </c>
      <c r="AE220" s="73">
        <f t="shared" si="76"/>
        <v>21.202000000000002</v>
      </c>
      <c r="AF220" s="608">
        <f t="shared" si="82"/>
        <v>11</v>
      </c>
      <c r="AG220" s="609" t="str">
        <f t="shared" si="83"/>
        <v>-</v>
      </c>
      <c r="AH220" s="609" t="str">
        <f t="shared" si="84"/>
        <v>-</v>
      </c>
      <c r="AI220" s="609">
        <f t="shared" si="85"/>
        <v>21.202000000000002</v>
      </c>
      <c r="AJ220" s="609" t="str">
        <f t="shared" si="86"/>
        <v>-</v>
      </c>
      <c r="AM220" s="446">
        <v>46129.491666666669</v>
      </c>
      <c r="AN220" s="447">
        <v>1</v>
      </c>
      <c r="AO220" s="447">
        <v>11</v>
      </c>
      <c r="AP220" s="447">
        <v>4</v>
      </c>
      <c r="AQ220" s="447">
        <v>-7.8863000000000003E-2</v>
      </c>
      <c r="AR220" s="447">
        <v>133472</v>
      </c>
      <c r="AS220" s="447">
        <v>111810</v>
      </c>
      <c r="AT220" s="447">
        <v>21.213999999999999</v>
      </c>
      <c r="AV220" s="448">
        <v>46129.491666666669</v>
      </c>
      <c r="AW220" s="449">
        <v>1</v>
      </c>
      <c r="AX220" s="450">
        <v>11</v>
      </c>
      <c r="AY220" s="450">
        <v>4</v>
      </c>
      <c r="AZ220" s="451">
        <v>-1</v>
      </c>
      <c r="BB220" s="74">
        <f t="shared" si="71"/>
        <v>114</v>
      </c>
      <c r="BC220" s="11">
        <f t="shared" si="72"/>
        <v>-7.8863000000000003E-2</v>
      </c>
      <c r="BF220" s="324"/>
      <c r="BH220" s="74">
        <f t="shared" si="73"/>
        <v>114</v>
      </c>
      <c r="BI220" s="313">
        <f t="shared" si="74"/>
        <v>-1</v>
      </c>
      <c r="BL220" s="313"/>
      <c r="BQ220" s="11"/>
      <c r="BR220" s="11"/>
      <c r="BS220" s="11"/>
      <c r="BT220" s="11"/>
      <c r="CA220" s="314"/>
      <c r="CB220" s="311"/>
      <c r="CC220" s="312"/>
      <c r="CD220" s="11"/>
      <c r="CE220" s="11"/>
    </row>
    <row r="221" spans="2:83" x14ac:dyDescent="0.25">
      <c r="B221" s="129"/>
      <c r="C221" s="87"/>
      <c r="O221" s="89"/>
      <c r="P221" s="130"/>
      <c r="Q221" s="87"/>
      <c r="R221" s="78" t="s">
        <v>14</v>
      </c>
      <c r="S221" s="87"/>
      <c r="T221" s="78" t="s">
        <v>45</v>
      </c>
      <c r="U221" s="608" t="str">
        <f t="shared" si="77"/>
        <v>-</v>
      </c>
      <c r="V221" s="609" t="str">
        <f t="shared" si="78"/>
        <v>-</v>
      </c>
      <c r="W221" s="609" t="str">
        <f t="shared" si="79"/>
        <v>-</v>
      </c>
      <c r="X221" s="609" t="str">
        <f t="shared" si="80"/>
        <v>-</v>
      </c>
      <c r="Y221" s="609" t="str">
        <f t="shared" si="81"/>
        <v>-</v>
      </c>
      <c r="AD221" s="615">
        <f t="shared" si="75"/>
        <v>46129.490972222222</v>
      </c>
      <c r="AE221" s="73">
        <f t="shared" si="76"/>
        <v>21.204999999999998</v>
      </c>
      <c r="AF221" s="608">
        <f t="shared" si="82"/>
        <v>11</v>
      </c>
      <c r="AG221" s="609" t="str">
        <f t="shared" si="83"/>
        <v>-</v>
      </c>
      <c r="AH221" s="609" t="str">
        <f t="shared" si="84"/>
        <v>-</v>
      </c>
      <c r="AI221" s="609">
        <f t="shared" si="85"/>
        <v>21.204999999999998</v>
      </c>
      <c r="AJ221" s="609" t="str">
        <f t="shared" si="86"/>
        <v>-</v>
      </c>
      <c r="AM221" s="446">
        <v>46129.492361111108</v>
      </c>
      <c r="AN221" s="447">
        <v>1</v>
      </c>
      <c r="AO221" s="447">
        <v>11</v>
      </c>
      <c r="AP221" s="447">
        <v>5</v>
      </c>
      <c r="AQ221" s="447">
        <v>0.14197000000000001</v>
      </c>
      <c r="AR221" s="447">
        <v>133470</v>
      </c>
      <c r="AS221" s="447">
        <v>111809</v>
      </c>
      <c r="AT221" s="447">
        <v>21.219000000000001</v>
      </c>
      <c r="AV221" s="448">
        <v>46129.492361111108</v>
      </c>
      <c r="AW221" s="449">
        <v>1</v>
      </c>
      <c r="AX221" s="450">
        <v>11</v>
      </c>
      <c r="AY221" s="450">
        <v>5</v>
      </c>
      <c r="AZ221" s="451">
        <v>-1</v>
      </c>
      <c r="BB221" s="74">
        <f t="shared" si="71"/>
        <v>115</v>
      </c>
      <c r="BC221" s="11">
        <f t="shared" si="72"/>
        <v>0.14197000000000001</v>
      </c>
      <c r="BF221" s="324"/>
      <c r="BH221" s="74">
        <f t="shared" si="73"/>
        <v>115</v>
      </c>
      <c r="BI221" s="313">
        <f t="shared" si="74"/>
        <v>-1</v>
      </c>
      <c r="BL221" s="313"/>
      <c r="BQ221" s="11"/>
      <c r="BR221" s="11"/>
      <c r="BS221" s="11"/>
      <c r="BT221" s="11"/>
      <c r="CA221" s="314"/>
      <c r="CB221" s="311"/>
      <c r="CC221" s="312"/>
      <c r="CD221" s="11"/>
      <c r="CE221" s="11"/>
    </row>
    <row r="222" spans="2:83" x14ac:dyDescent="0.25">
      <c r="B222" s="129"/>
      <c r="C222" s="87"/>
      <c r="O222" s="89"/>
      <c r="P222" s="130"/>
      <c r="Q222" s="87"/>
      <c r="R222" s="78" t="s">
        <v>14</v>
      </c>
      <c r="S222" s="87"/>
      <c r="T222" s="78" t="s">
        <v>45</v>
      </c>
      <c r="U222" s="608" t="str">
        <f t="shared" si="77"/>
        <v>-</v>
      </c>
      <c r="V222" s="609" t="str">
        <f t="shared" si="78"/>
        <v>-</v>
      </c>
      <c r="W222" s="609" t="str">
        <f t="shared" si="79"/>
        <v>-</v>
      </c>
      <c r="X222" s="609" t="str">
        <f t="shared" si="80"/>
        <v>-</v>
      </c>
      <c r="Y222" s="609" t="str">
        <f t="shared" si="81"/>
        <v>-</v>
      </c>
      <c r="AD222" s="615">
        <f t="shared" si="75"/>
        <v>46129.491666666669</v>
      </c>
      <c r="AE222" s="73">
        <f t="shared" si="76"/>
        <v>21.207999999999998</v>
      </c>
      <c r="AF222" s="608">
        <f t="shared" si="82"/>
        <v>11</v>
      </c>
      <c r="AG222" s="609" t="str">
        <f t="shared" si="83"/>
        <v>-</v>
      </c>
      <c r="AH222" s="609" t="str">
        <f t="shared" si="84"/>
        <v>-</v>
      </c>
      <c r="AI222" s="609">
        <f t="shared" si="85"/>
        <v>21.207999999999998</v>
      </c>
      <c r="AJ222" s="609" t="str">
        <f t="shared" si="86"/>
        <v>-</v>
      </c>
      <c r="AM222" s="446">
        <v>46129.492361111108</v>
      </c>
      <c r="AN222" s="447">
        <v>1</v>
      </c>
      <c r="AO222" s="447">
        <v>11</v>
      </c>
      <c r="AP222" s="447">
        <v>6</v>
      </c>
      <c r="AQ222" s="447">
        <v>-1.5758999999999999E-2</v>
      </c>
      <c r="AR222" s="447">
        <v>133452</v>
      </c>
      <c r="AS222" s="447">
        <v>111794</v>
      </c>
      <c r="AT222" s="447">
        <v>21.225999999999999</v>
      </c>
      <c r="AV222" s="448">
        <v>46129.492361111108</v>
      </c>
      <c r="AW222" s="449">
        <v>1</v>
      </c>
      <c r="AX222" s="450">
        <v>11</v>
      </c>
      <c r="AY222" s="450">
        <v>6</v>
      </c>
      <c r="AZ222" s="451">
        <v>-1</v>
      </c>
      <c r="BB222" s="74">
        <f t="shared" si="71"/>
        <v>116</v>
      </c>
      <c r="BC222" s="11">
        <f t="shared" si="72"/>
        <v>-1.5758999999999999E-2</v>
      </c>
      <c r="BF222" s="324"/>
      <c r="BH222" s="74">
        <f t="shared" si="73"/>
        <v>116</v>
      </c>
      <c r="BI222" s="313">
        <f t="shared" si="74"/>
        <v>-1</v>
      </c>
      <c r="BL222" s="313"/>
      <c r="BQ222" s="11"/>
      <c r="BR222" s="11"/>
      <c r="BS222" s="11"/>
      <c r="BT222" s="11"/>
      <c r="CA222" s="314"/>
      <c r="CB222" s="311"/>
      <c r="CC222" s="312"/>
      <c r="CD222" s="11"/>
      <c r="CE222" s="11"/>
    </row>
    <row r="223" spans="2:83" x14ac:dyDescent="0.25">
      <c r="B223" s="129"/>
      <c r="C223" s="87"/>
      <c r="O223" s="89"/>
      <c r="P223" s="130"/>
      <c r="Q223" s="87"/>
      <c r="R223" s="78" t="s">
        <v>14</v>
      </c>
      <c r="S223" s="87"/>
      <c r="T223" s="78" t="s">
        <v>45</v>
      </c>
      <c r="U223" s="608" t="str">
        <f t="shared" si="77"/>
        <v>-</v>
      </c>
      <c r="V223" s="609" t="str">
        <f t="shared" si="78"/>
        <v>-</v>
      </c>
      <c r="W223" s="609" t="str">
        <f t="shared" si="79"/>
        <v>-</v>
      </c>
      <c r="X223" s="609" t="str">
        <f t="shared" si="80"/>
        <v>-</v>
      </c>
      <c r="Y223" s="609" t="str">
        <f t="shared" si="81"/>
        <v>-</v>
      </c>
      <c r="AD223" s="615">
        <f t="shared" si="75"/>
        <v>46129.491666666669</v>
      </c>
      <c r="AE223" s="73">
        <f t="shared" si="76"/>
        <v>21.213999999999999</v>
      </c>
      <c r="AF223" s="608">
        <f t="shared" si="82"/>
        <v>11</v>
      </c>
      <c r="AG223" s="609" t="str">
        <f t="shared" si="83"/>
        <v>-</v>
      </c>
      <c r="AH223" s="609" t="str">
        <f t="shared" si="84"/>
        <v>-</v>
      </c>
      <c r="AI223" s="609">
        <f t="shared" si="85"/>
        <v>21.213999999999999</v>
      </c>
      <c r="AJ223" s="609" t="str">
        <f t="shared" si="86"/>
        <v>-</v>
      </c>
      <c r="AM223" s="446">
        <v>46129.493055555555</v>
      </c>
      <c r="AN223" s="447">
        <v>1</v>
      </c>
      <c r="AO223" s="447">
        <v>11</v>
      </c>
      <c r="AP223" s="447">
        <v>7</v>
      </c>
      <c r="AQ223" s="447">
        <v>0.42601299999999998</v>
      </c>
      <c r="AR223" s="447">
        <v>133446</v>
      </c>
      <c r="AS223" s="447">
        <v>111791</v>
      </c>
      <c r="AT223" s="447">
        <v>21.234000000000002</v>
      </c>
      <c r="AV223" s="448">
        <v>46129.493055555555</v>
      </c>
      <c r="AW223" s="449">
        <v>1</v>
      </c>
      <c r="AX223" s="450">
        <v>11</v>
      </c>
      <c r="AY223" s="450">
        <v>7</v>
      </c>
      <c r="AZ223" s="451">
        <v>0</v>
      </c>
      <c r="BB223" s="74">
        <f t="shared" si="71"/>
        <v>117</v>
      </c>
      <c r="BC223" s="11">
        <f t="shared" si="72"/>
        <v>0.42601299999999998</v>
      </c>
      <c r="BF223" s="324"/>
      <c r="BH223" s="74">
        <f t="shared" si="73"/>
        <v>117</v>
      </c>
      <c r="BI223" s="313">
        <f t="shared" si="74"/>
        <v>0</v>
      </c>
      <c r="BL223" s="313"/>
      <c r="BQ223" s="11"/>
      <c r="BR223" s="11"/>
      <c r="BS223" s="11"/>
      <c r="BT223" s="11"/>
      <c r="CA223" s="314"/>
      <c r="CB223" s="311"/>
      <c r="CC223" s="312"/>
      <c r="CD223" s="11"/>
      <c r="CE223" s="11"/>
    </row>
    <row r="224" spans="2:83" x14ac:dyDescent="0.25">
      <c r="B224" s="129"/>
      <c r="C224" s="87"/>
      <c r="O224" s="89"/>
      <c r="P224" s="130"/>
      <c r="Q224" s="87"/>
      <c r="R224" s="78" t="s">
        <v>14</v>
      </c>
      <c r="S224" s="87"/>
      <c r="T224" s="78" t="s">
        <v>45</v>
      </c>
      <c r="U224" s="608" t="str">
        <f t="shared" si="77"/>
        <v>-</v>
      </c>
      <c r="V224" s="609" t="str">
        <f t="shared" si="78"/>
        <v>-</v>
      </c>
      <c r="W224" s="609" t="str">
        <f t="shared" si="79"/>
        <v>-</v>
      </c>
      <c r="X224" s="609" t="str">
        <f t="shared" si="80"/>
        <v>-</v>
      </c>
      <c r="Y224" s="609" t="str">
        <f t="shared" si="81"/>
        <v>-</v>
      </c>
      <c r="AD224" s="615">
        <f t="shared" si="75"/>
        <v>46129.492361111108</v>
      </c>
      <c r="AE224" s="73">
        <f t="shared" si="76"/>
        <v>21.219000000000001</v>
      </c>
      <c r="AF224" s="608">
        <f t="shared" si="82"/>
        <v>11</v>
      </c>
      <c r="AG224" s="609" t="str">
        <f t="shared" si="83"/>
        <v>-</v>
      </c>
      <c r="AH224" s="609" t="str">
        <f t="shared" si="84"/>
        <v>-</v>
      </c>
      <c r="AI224" s="609">
        <f t="shared" si="85"/>
        <v>21.219000000000001</v>
      </c>
      <c r="AJ224" s="609" t="str">
        <f t="shared" si="86"/>
        <v>-</v>
      </c>
      <c r="AM224" s="446">
        <v>46129.493750000001</v>
      </c>
      <c r="AN224" s="447">
        <v>1</v>
      </c>
      <c r="AO224" s="447">
        <v>11</v>
      </c>
      <c r="AP224" s="447">
        <v>8</v>
      </c>
      <c r="AQ224" s="447">
        <v>0.12623599999999999</v>
      </c>
      <c r="AR224" s="447">
        <v>133430</v>
      </c>
      <c r="AS224" s="447">
        <v>111777</v>
      </c>
      <c r="AT224" s="447">
        <v>21.242999999999999</v>
      </c>
      <c r="AV224" s="448">
        <v>46129.493750000001</v>
      </c>
      <c r="AW224" s="449">
        <v>1</v>
      </c>
      <c r="AX224" s="450">
        <v>11</v>
      </c>
      <c r="AY224" s="450">
        <v>8</v>
      </c>
      <c r="AZ224" s="451">
        <v>0</v>
      </c>
      <c r="BB224" s="74">
        <f t="shared" si="71"/>
        <v>118</v>
      </c>
      <c r="BC224" s="11">
        <f t="shared" si="72"/>
        <v>0.12623599999999999</v>
      </c>
      <c r="BF224" s="324"/>
      <c r="BH224" s="74">
        <f t="shared" si="73"/>
        <v>118</v>
      </c>
      <c r="BI224" s="313">
        <f t="shared" si="74"/>
        <v>0</v>
      </c>
      <c r="BL224" s="313"/>
      <c r="BQ224" s="11"/>
      <c r="BR224" s="11"/>
      <c r="BS224" s="11"/>
      <c r="BT224" s="11"/>
      <c r="CA224" s="314"/>
      <c r="CB224" s="311"/>
      <c r="CC224" s="312"/>
      <c r="CD224" s="11"/>
      <c r="CE224" s="11"/>
    </row>
    <row r="225" spans="2:83" x14ac:dyDescent="0.25">
      <c r="B225" s="129"/>
      <c r="C225" s="87"/>
      <c r="O225" s="89"/>
      <c r="P225" s="130"/>
      <c r="Q225" s="87"/>
      <c r="R225" s="78" t="s">
        <v>14</v>
      </c>
      <c r="S225" s="87"/>
      <c r="T225" s="78" t="s">
        <v>45</v>
      </c>
      <c r="U225" s="608" t="str">
        <f t="shared" si="77"/>
        <v>-</v>
      </c>
      <c r="V225" s="609" t="str">
        <f t="shared" si="78"/>
        <v>-</v>
      </c>
      <c r="W225" s="609" t="str">
        <f t="shared" si="79"/>
        <v>-</v>
      </c>
      <c r="X225" s="609" t="str">
        <f t="shared" si="80"/>
        <v>-</v>
      </c>
      <c r="Y225" s="609" t="str">
        <f t="shared" si="81"/>
        <v>-</v>
      </c>
      <c r="AD225" s="615">
        <f t="shared" si="75"/>
        <v>46129.492361111108</v>
      </c>
      <c r="AE225" s="73">
        <f t="shared" si="76"/>
        <v>21.225999999999999</v>
      </c>
      <c r="AF225" s="608">
        <f t="shared" si="82"/>
        <v>11</v>
      </c>
      <c r="AG225" s="609" t="str">
        <f t="shared" si="83"/>
        <v>-</v>
      </c>
      <c r="AH225" s="609" t="str">
        <f t="shared" si="84"/>
        <v>-</v>
      </c>
      <c r="AI225" s="609">
        <f t="shared" si="85"/>
        <v>21.225999999999999</v>
      </c>
      <c r="AJ225" s="609" t="str">
        <f t="shared" si="86"/>
        <v>-</v>
      </c>
      <c r="AM225" s="452"/>
      <c r="AN225" s="452"/>
      <c r="AO225" s="452"/>
      <c r="AP225" s="452"/>
      <c r="AQ225" s="452"/>
      <c r="AR225" s="452"/>
      <c r="AS225" s="452"/>
      <c r="AT225" s="452"/>
      <c r="AV225" s="453"/>
      <c r="AW225" s="454"/>
      <c r="AX225" s="455"/>
      <c r="AY225" s="455"/>
      <c r="AZ225" s="456"/>
      <c r="BB225" s="74">
        <f t="shared" si="71"/>
        <v>0</v>
      </c>
      <c r="BC225" s="11">
        <f t="shared" si="72"/>
        <v>0</v>
      </c>
      <c r="BF225" s="324"/>
      <c r="BH225" s="74">
        <f t="shared" si="73"/>
        <v>0</v>
      </c>
      <c r="BI225" s="313">
        <f t="shared" si="74"/>
        <v>0</v>
      </c>
      <c r="BL225" s="313"/>
      <c r="BQ225" s="11"/>
      <c r="BR225" s="11"/>
      <c r="BS225" s="11"/>
      <c r="BT225" s="11"/>
      <c r="CA225" s="314"/>
      <c r="CB225" s="311"/>
      <c r="CC225" s="312"/>
      <c r="CD225" s="11"/>
      <c r="CE225" s="11"/>
    </row>
    <row r="226" spans="2:83" x14ac:dyDescent="0.25">
      <c r="B226" s="129"/>
      <c r="C226" s="87"/>
      <c r="O226" s="89"/>
      <c r="P226" s="130"/>
      <c r="Q226" s="87"/>
      <c r="R226" s="78" t="s">
        <v>14</v>
      </c>
      <c r="S226" s="87"/>
      <c r="T226" s="78" t="s">
        <v>45</v>
      </c>
      <c r="U226" s="608" t="str">
        <f t="shared" si="77"/>
        <v>-</v>
      </c>
      <c r="V226" s="609" t="str">
        <f t="shared" si="78"/>
        <v>-</v>
      </c>
      <c r="W226" s="609" t="str">
        <f t="shared" si="79"/>
        <v>-</v>
      </c>
      <c r="X226" s="609" t="str">
        <f t="shared" si="80"/>
        <v>-</v>
      </c>
      <c r="Y226" s="609" t="str">
        <f t="shared" si="81"/>
        <v>-</v>
      </c>
      <c r="AD226" s="615">
        <f t="shared" si="75"/>
        <v>46129.493055555555</v>
      </c>
      <c r="AE226" s="73">
        <f t="shared" si="76"/>
        <v>21.234000000000002</v>
      </c>
      <c r="AF226" s="608">
        <f t="shared" si="82"/>
        <v>11</v>
      </c>
      <c r="AG226" s="609" t="str">
        <f t="shared" si="83"/>
        <v>-</v>
      </c>
      <c r="AH226" s="609" t="str">
        <f t="shared" si="84"/>
        <v>-</v>
      </c>
      <c r="AI226" s="609">
        <f t="shared" si="85"/>
        <v>21.234000000000002</v>
      </c>
      <c r="AJ226" s="609" t="str">
        <f t="shared" si="86"/>
        <v>-</v>
      </c>
      <c r="AM226" s="452"/>
      <c r="AN226" s="452"/>
      <c r="AO226" s="452"/>
      <c r="AP226" s="452"/>
      <c r="AQ226" s="452"/>
      <c r="AR226" s="452"/>
      <c r="AS226" s="452"/>
      <c r="AT226" s="452"/>
      <c r="AV226" s="453"/>
      <c r="AW226" s="454"/>
      <c r="AX226" s="455"/>
      <c r="AY226" s="455"/>
      <c r="AZ226" s="456"/>
      <c r="BB226" s="74">
        <f t="shared" si="71"/>
        <v>0</v>
      </c>
      <c r="BC226" s="11">
        <f t="shared" si="72"/>
        <v>0</v>
      </c>
      <c r="BF226" s="324"/>
      <c r="BH226" s="74">
        <f t="shared" si="73"/>
        <v>0</v>
      </c>
      <c r="BI226" s="313">
        <f t="shared" si="74"/>
        <v>0</v>
      </c>
      <c r="BL226" s="313"/>
      <c r="BQ226" s="11"/>
      <c r="BR226" s="11"/>
      <c r="BS226" s="11"/>
      <c r="BT226" s="11"/>
      <c r="CA226" s="314"/>
      <c r="CB226" s="311"/>
      <c r="CC226" s="312"/>
      <c r="CD226" s="11"/>
      <c r="CE226" s="11"/>
    </row>
    <row r="227" spans="2:83" x14ac:dyDescent="0.25">
      <c r="B227" s="129"/>
      <c r="C227" s="87"/>
      <c r="O227" s="89"/>
      <c r="P227" s="130"/>
      <c r="Q227" s="87"/>
      <c r="R227" s="78" t="s">
        <v>14</v>
      </c>
      <c r="S227" s="87"/>
      <c r="T227" s="78" t="s">
        <v>45</v>
      </c>
      <c r="U227" s="608" t="str">
        <f t="shared" si="77"/>
        <v>-</v>
      </c>
      <c r="V227" s="609" t="str">
        <f t="shared" si="78"/>
        <v>-</v>
      </c>
      <c r="W227" s="609" t="str">
        <f t="shared" si="79"/>
        <v>-</v>
      </c>
      <c r="X227" s="609" t="str">
        <f t="shared" si="80"/>
        <v>-</v>
      </c>
      <c r="Y227" s="609" t="str">
        <f t="shared" si="81"/>
        <v>-</v>
      </c>
      <c r="AD227" s="615">
        <f t="shared" si="75"/>
        <v>46129.493750000001</v>
      </c>
      <c r="AE227" s="73">
        <f t="shared" si="76"/>
        <v>21.242999999999999</v>
      </c>
      <c r="AF227" s="608">
        <f t="shared" si="82"/>
        <v>11</v>
      </c>
      <c r="AG227" s="609" t="str">
        <f t="shared" si="83"/>
        <v>-</v>
      </c>
      <c r="AH227" s="609" t="str">
        <f t="shared" si="84"/>
        <v>-</v>
      </c>
      <c r="AI227" s="609">
        <f t="shared" si="85"/>
        <v>21.242999999999999</v>
      </c>
      <c r="AJ227" s="609" t="str">
        <f t="shared" si="86"/>
        <v>-</v>
      </c>
      <c r="AM227" s="452"/>
      <c r="AN227" s="452"/>
      <c r="AO227" s="452"/>
      <c r="AP227" s="452"/>
      <c r="AQ227" s="452"/>
      <c r="AR227" s="452"/>
      <c r="AS227" s="452"/>
      <c r="AT227" s="452"/>
      <c r="AV227" s="453"/>
      <c r="AW227" s="454"/>
      <c r="AX227" s="455"/>
      <c r="AY227" s="455"/>
      <c r="AZ227" s="456"/>
      <c r="BB227" s="74">
        <f t="shared" si="71"/>
        <v>0</v>
      </c>
      <c r="BC227" s="11">
        <f t="shared" si="72"/>
        <v>0</v>
      </c>
      <c r="BF227" s="324"/>
      <c r="BH227" s="74">
        <f t="shared" si="73"/>
        <v>0</v>
      </c>
      <c r="BI227" s="313">
        <f t="shared" si="74"/>
        <v>0</v>
      </c>
      <c r="BL227" s="313"/>
      <c r="BQ227" s="11"/>
      <c r="BR227" s="11"/>
      <c r="BS227" s="11"/>
      <c r="BT227" s="11"/>
      <c r="CA227" s="314"/>
      <c r="CB227" s="311"/>
      <c r="CC227" s="312"/>
      <c r="CD227" s="11"/>
      <c r="CE227" s="11"/>
    </row>
    <row r="228" spans="2:83" x14ac:dyDescent="0.25">
      <c r="B228" s="129"/>
      <c r="C228" s="87"/>
      <c r="O228" s="89"/>
      <c r="P228" s="130"/>
      <c r="Q228" s="87"/>
      <c r="R228" s="78" t="s">
        <v>14</v>
      </c>
      <c r="S228" s="87"/>
      <c r="T228" s="78" t="s">
        <v>45</v>
      </c>
      <c r="U228" s="608" t="str">
        <f t="shared" si="77"/>
        <v>-</v>
      </c>
      <c r="V228" s="609" t="str">
        <f t="shared" si="78"/>
        <v>-</v>
      </c>
      <c r="W228" s="609" t="str">
        <f t="shared" si="79"/>
        <v>-</v>
      </c>
      <c r="X228" s="609" t="str">
        <f t="shared" si="80"/>
        <v>-</v>
      </c>
      <c r="Y228" s="609" t="str">
        <f t="shared" si="81"/>
        <v>-</v>
      </c>
      <c r="AD228" s="615" t="str">
        <f t="shared" si="75"/>
        <v>-</v>
      </c>
      <c r="AE228" s="73" t="str">
        <f t="shared" si="76"/>
        <v>-</v>
      </c>
      <c r="AF228" s="608" t="str">
        <f t="shared" si="82"/>
        <v>-</v>
      </c>
      <c r="AG228" s="609" t="str">
        <f t="shared" si="83"/>
        <v>-</v>
      </c>
      <c r="AH228" s="609" t="str">
        <f t="shared" si="84"/>
        <v>-</v>
      </c>
      <c r="AI228" s="609" t="str">
        <f t="shared" si="85"/>
        <v>-</v>
      </c>
      <c r="AJ228" s="609" t="str">
        <f t="shared" si="86"/>
        <v>-</v>
      </c>
      <c r="AM228" s="452"/>
      <c r="AN228" s="452"/>
      <c r="AO228" s="452"/>
      <c r="AP228" s="452"/>
      <c r="AQ228" s="452"/>
      <c r="AR228" s="452"/>
      <c r="AS228" s="452"/>
      <c r="AT228" s="452"/>
      <c r="AV228" s="453"/>
      <c r="AW228" s="454"/>
      <c r="AX228" s="455"/>
      <c r="AY228" s="455"/>
      <c r="AZ228" s="456"/>
      <c r="BB228" s="74">
        <f t="shared" si="71"/>
        <v>0</v>
      </c>
      <c r="BC228" s="11">
        <f t="shared" si="72"/>
        <v>0</v>
      </c>
      <c r="BF228" s="324"/>
      <c r="BH228" s="74">
        <f t="shared" si="73"/>
        <v>0</v>
      </c>
      <c r="BI228" s="313">
        <f t="shared" si="74"/>
        <v>0</v>
      </c>
      <c r="BL228" s="313"/>
      <c r="BQ228" s="11"/>
      <c r="BR228" s="11"/>
      <c r="BS228" s="11"/>
      <c r="BT228" s="11"/>
      <c r="CA228" s="314"/>
      <c r="CB228" s="311"/>
      <c r="CC228" s="312"/>
      <c r="CD228" s="11"/>
      <c r="CE228" s="11"/>
    </row>
    <row r="229" spans="2:83" x14ac:dyDescent="0.25">
      <c r="B229" s="129"/>
      <c r="C229" s="87"/>
      <c r="O229" s="89"/>
      <c r="P229" s="130"/>
      <c r="Q229" s="87"/>
      <c r="R229" s="78" t="s">
        <v>14</v>
      </c>
      <c r="S229" s="87"/>
      <c r="T229" s="78" t="s">
        <v>45</v>
      </c>
      <c r="U229" s="608" t="str">
        <f t="shared" si="77"/>
        <v>-</v>
      </c>
      <c r="V229" s="609" t="str">
        <f t="shared" si="78"/>
        <v>-</v>
      </c>
      <c r="W229" s="609" t="str">
        <f t="shared" si="79"/>
        <v>-</v>
      </c>
      <c r="X229" s="609" t="str">
        <f t="shared" si="80"/>
        <v>-</v>
      </c>
      <c r="Y229" s="609" t="str">
        <f t="shared" si="81"/>
        <v>-</v>
      </c>
      <c r="AD229" s="615" t="str">
        <f t="shared" si="75"/>
        <v>-</v>
      </c>
      <c r="AE229" s="73" t="str">
        <f t="shared" si="76"/>
        <v>-</v>
      </c>
      <c r="AF229" s="608" t="str">
        <f t="shared" si="82"/>
        <v>-</v>
      </c>
      <c r="AG229" s="609" t="str">
        <f t="shared" si="83"/>
        <v>-</v>
      </c>
      <c r="AH229" s="609" t="str">
        <f t="shared" si="84"/>
        <v>-</v>
      </c>
      <c r="AI229" s="609" t="str">
        <f t="shared" si="85"/>
        <v>-</v>
      </c>
      <c r="AJ229" s="609" t="str">
        <f t="shared" si="86"/>
        <v>-</v>
      </c>
      <c r="AM229" s="452"/>
      <c r="AN229" s="452"/>
      <c r="AO229" s="452"/>
      <c r="AP229" s="452"/>
      <c r="AQ229" s="452"/>
      <c r="AR229" s="452"/>
      <c r="AS229" s="452"/>
      <c r="AT229" s="452"/>
      <c r="AV229" s="453"/>
      <c r="AW229" s="454"/>
      <c r="AX229" s="455"/>
      <c r="AY229" s="455"/>
      <c r="AZ229" s="456"/>
      <c r="BB229" s="74">
        <f t="shared" si="71"/>
        <v>0</v>
      </c>
      <c r="BC229" s="11">
        <f t="shared" si="72"/>
        <v>0</v>
      </c>
      <c r="BF229" s="324"/>
      <c r="BH229" s="74">
        <f t="shared" si="73"/>
        <v>0</v>
      </c>
      <c r="BI229" s="313">
        <f t="shared" si="74"/>
        <v>0</v>
      </c>
      <c r="BL229" s="313"/>
      <c r="BQ229" s="11"/>
      <c r="BR229" s="11"/>
      <c r="BS229" s="11"/>
      <c r="BT229" s="11"/>
      <c r="CA229" s="314"/>
      <c r="CB229" s="311"/>
      <c r="CC229" s="312"/>
      <c r="CD229" s="11"/>
      <c r="CE229" s="11"/>
    </row>
    <row r="230" spans="2:83" x14ac:dyDescent="0.25">
      <c r="B230" s="129"/>
      <c r="C230" s="87"/>
      <c r="O230" s="89"/>
      <c r="P230" s="130"/>
      <c r="Q230" s="87"/>
      <c r="R230" s="78" t="s">
        <v>14</v>
      </c>
      <c r="S230" s="87"/>
      <c r="T230" s="78" t="s">
        <v>45</v>
      </c>
      <c r="U230" s="608" t="str">
        <f t="shared" si="77"/>
        <v>-</v>
      </c>
      <c r="V230" s="609" t="str">
        <f t="shared" si="78"/>
        <v>-</v>
      </c>
      <c r="W230" s="609" t="str">
        <f t="shared" si="79"/>
        <v>-</v>
      </c>
      <c r="X230" s="609" t="str">
        <f t="shared" si="80"/>
        <v>-</v>
      </c>
      <c r="Y230" s="609" t="str">
        <f t="shared" si="81"/>
        <v>-</v>
      </c>
      <c r="AD230" s="615" t="str">
        <f t="shared" si="75"/>
        <v>-</v>
      </c>
      <c r="AE230" s="73" t="str">
        <f t="shared" si="76"/>
        <v>-</v>
      </c>
      <c r="AF230" s="608" t="str">
        <f t="shared" si="82"/>
        <v>-</v>
      </c>
      <c r="AG230" s="609" t="str">
        <f t="shared" si="83"/>
        <v>-</v>
      </c>
      <c r="AH230" s="609" t="str">
        <f t="shared" si="84"/>
        <v>-</v>
      </c>
      <c r="AI230" s="609" t="str">
        <f t="shared" si="85"/>
        <v>-</v>
      </c>
      <c r="AJ230" s="609" t="str">
        <f t="shared" si="86"/>
        <v>-</v>
      </c>
      <c r="AM230" s="452"/>
      <c r="AN230" s="452"/>
      <c r="AO230" s="452"/>
      <c r="AP230" s="452"/>
      <c r="AQ230" s="452"/>
      <c r="AR230" s="452"/>
      <c r="AS230" s="452"/>
      <c r="AT230" s="452"/>
      <c r="AV230" s="453"/>
      <c r="AW230" s="454"/>
      <c r="AX230" s="455"/>
      <c r="AY230" s="455"/>
      <c r="AZ230" s="456"/>
      <c r="BB230" s="74">
        <f t="shared" si="71"/>
        <v>0</v>
      </c>
      <c r="BC230" s="11">
        <f t="shared" si="72"/>
        <v>0</v>
      </c>
      <c r="BF230" s="324"/>
      <c r="BH230" s="74">
        <f t="shared" si="73"/>
        <v>0</v>
      </c>
      <c r="BI230" s="313">
        <f t="shared" si="74"/>
        <v>0</v>
      </c>
      <c r="BL230" s="313"/>
      <c r="BQ230" s="11"/>
      <c r="BR230" s="11"/>
      <c r="BS230" s="11"/>
      <c r="BT230" s="11"/>
      <c r="CA230" s="314"/>
      <c r="CB230" s="311"/>
      <c r="CC230" s="312"/>
      <c r="CD230" s="11"/>
      <c r="CE230" s="11"/>
    </row>
    <row r="231" spans="2:83" x14ac:dyDescent="0.25">
      <c r="B231" s="129"/>
      <c r="C231" s="87"/>
      <c r="O231" s="89"/>
      <c r="P231" s="130"/>
      <c r="Q231" s="87"/>
      <c r="R231" s="78" t="s">
        <v>14</v>
      </c>
      <c r="S231" s="87"/>
      <c r="T231" s="78" t="s">
        <v>45</v>
      </c>
      <c r="U231" s="608" t="str">
        <f t="shared" si="77"/>
        <v>-</v>
      </c>
      <c r="V231" s="609" t="str">
        <f t="shared" si="78"/>
        <v>-</v>
      </c>
      <c r="W231" s="609" t="str">
        <f t="shared" si="79"/>
        <v>-</v>
      </c>
      <c r="X231" s="609" t="str">
        <f t="shared" si="80"/>
        <v>-</v>
      </c>
      <c r="Y231" s="609" t="str">
        <f t="shared" si="81"/>
        <v>-</v>
      </c>
      <c r="AD231" s="615" t="str">
        <f t="shared" si="75"/>
        <v>-</v>
      </c>
      <c r="AE231" s="73" t="str">
        <f t="shared" si="76"/>
        <v>-</v>
      </c>
      <c r="AF231" s="608" t="str">
        <f t="shared" si="82"/>
        <v>-</v>
      </c>
      <c r="AG231" s="609" t="str">
        <f t="shared" si="83"/>
        <v>-</v>
      </c>
      <c r="AH231" s="609" t="str">
        <f t="shared" si="84"/>
        <v>-</v>
      </c>
      <c r="AI231" s="609" t="str">
        <f t="shared" si="85"/>
        <v>-</v>
      </c>
      <c r="AJ231" s="609" t="str">
        <f t="shared" si="86"/>
        <v>-</v>
      </c>
      <c r="AM231" s="452"/>
      <c r="AN231" s="452"/>
      <c r="AO231" s="452"/>
      <c r="AP231" s="452"/>
      <c r="AQ231" s="452"/>
      <c r="AR231" s="452"/>
      <c r="AS231" s="452"/>
      <c r="AT231" s="452"/>
      <c r="AV231" s="453"/>
      <c r="AW231" s="454"/>
      <c r="AX231" s="455"/>
      <c r="AY231" s="455"/>
      <c r="AZ231" s="456"/>
      <c r="BB231" s="74">
        <f t="shared" si="71"/>
        <v>0</v>
      </c>
      <c r="BC231" s="11">
        <f t="shared" si="72"/>
        <v>0</v>
      </c>
      <c r="BF231" s="324"/>
      <c r="BH231" s="74">
        <f t="shared" si="73"/>
        <v>0</v>
      </c>
      <c r="BI231" s="313">
        <f t="shared" si="74"/>
        <v>0</v>
      </c>
      <c r="BL231" s="313"/>
      <c r="BQ231" s="11"/>
      <c r="BR231" s="11"/>
      <c r="BS231" s="11"/>
      <c r="BT231" s="11"/>
      <c r="CA231" s="314"/>
      <c r="CB231" s="311"/>
      <c r="CC231" s="312"/>
      <c r="CD231" s="11"/>
      <c r="CE231" s="11"/>
    </row>
    <row r="232" spans="2:83" x14ac:dyDescent="0.25">
      <c r="B232" s="129"/>
      <c r="C232" s="87"/>
      <c r="O232" s="89"/>
      <c r="P232" s="130"/>
      <c r="Q232" s="87"/>
      <c r="R232" s="78" t="s">
        <v>14</v>
      </c>
      <c r="S232" s="87"/>
      <c r="T232" s="78" t="s">
        <v>45</v>
      </c>
      <c r="U232" s="608" t="str">
        <f t="shared" si="77"/>
        <v>-</v>
      </c>
      <c r="V232" s="609" t="str">
        <f t="shared" si="78"/>
        <v>-</v>
      </c>
      <c r="W232" s="609" t="str">
        <f t="shared" si="79"/>
        <v>-</v>
      </c>
      <c r="X232" s="609" t="str">
        <f t="shared" si="80"/>
        <v>-</v>
      </c>
      <c r="Y232" s="609" t="str">
        <f t="shared" si="81"/>
        <v>-</v>
      </c>
      <c r="AD232" s="615" t="str">
        <f t="shared" si="75"/>
        <v>-</v>
      </c>
      <c r="AE232" s="73" t="str">
        <f t="shared" si="76"/>
        <v>-</v>
      </c>
      <c r="AF232" s="608" t="str">
        <f t="shared" si="82"/>
        <v>-</v>
      </c>
      <c r="AG232" s="609" t="str">
        <f t="shared" si="83"/>
        <v>-</v>
      </c>
      <c r="AH232" s="609" t="str">
        <f t="shared" si="84"/>
        <v>-</v>
      </c>
      <c r="AI232" s="609" t="str">
        <f t="shared" si="85"/>
        <v>-</v>
      </c>
      <c r="AJ232" s="609" t="str">
        <f t="shared" si="86"/>
        <v>-</v>
      </c>
      <c r="AM232" s="452"/>
      <c r="AN232" s="452"/>
      <c r="AO232" s="452"/>
      <c r="AP232" s="452"/>
      <c r="AQ232" s="452"/>
      <c r="AR232" s="452"/>
      <c r="AS232" s="452"/>
      <c r="AT232" s="452"/>
      <c r="AV232" s="453"/>
      <c r="AW232" s="454"/>
      <c r="AX232" s="455"/>
      <c r="AY232" s="455"/>
      <c r="AZ232" s="456"/>
      <c r="BB232" s="74">
        <f t="shared" si="71"/>
        <v>0</v>
      </c>
      <c r="BC232" s="11">
        <f t="shared" si="72"/>
        <v>0</v>
      </c>
      <c r="BF232" s="324"/>
      <c r="BH232" s="74">
        <f t="shared" si="73"/>
        <v>0</v>
      </c>
      <c r="BI232" s="313">
        <f t="shared" si="74"/>
        <v>0</v>
      </c>
      <c r="BL232" s="313"/>
      <c r="BQ232" s="11"/>
      <c r="BR232" s="11"/>
      <c r="BS232" s="11"/>
      <c r="BT232" s="11"/>
      <c r="CA232" s="314"/>
      <c r="CB232" s="311"/>
      <c r="CC232" s="312"/>
      <c r="CD232" s="11"/>
      <c r="CE232" s="11"/>
    </row>
    <row r="233" spans="2:83" x14ac:dyDescent="0.25">
      <c r="B233" s="129"/>
      <c r="C233" s="87"/>
      <c r="O233" s="89"/>
      <c r="P233" s="130"/>
      <c r="Q233" s="87"/>
      <c r="R233" s="78" t="s">
        <v>14</v>
      </c>
      <c r="S233" s="87"/>
      <c r="T233" s="78" t="s">
        <v>45</v>
      </c>
      <c r="U233" s="608" t="str">
        <f t="shared" si="77"/>
        <v>-</v>
      </c>
      <c r="V233" s="609" t="str">
        <f t="shared" si="78"/>
        <v>-</v>
      </c>
      <c r="W233" s="609" t="str">
        <f t="shared" si="79"/>
        <v>-</v>
      </c>
      <c r="X233" s="609" t="str">
        <f t="shared" si="80"/>
        <v>-</v>
      </c>
      <c r="Y233" s="609" t="str">
        <f t="shared" si="81"/>
        <v>-</v>
      </c>
      <c r="AD233" s="615" t="str">
        <f t="shared" si="75"/>
        <v>-</v>
      </c>
      <c r="AE233" s="73" t="str">
        <f t="shared" si="76"/>
        <v>-</v>
      </c>
      <c r="AF233" s="608" t="str">
        <f t="shared" si="82"/>
        <v>-</v>
      </c>
      <c r="AG233" s="609" t="str">
        <f t="shared" si="83"/>
        <v>-</v>
      </c>
      <c r="AH233" s="609" t="str">
        <f t="shared" si="84"/>
        <v>-</v>
      </c>
      <c r="AI233" s="609" t="str">
        <f t="shared" si="85"/>
        <v>-</v>
      </c>
      <c r="AJ233" s="609" t="str">
        <f t="shared" si="86"/>
        <v>-</v>
      </c>
      <c r="AM233" s="452"/>
      <c r="AN233" s="452"/>
      <c r="AO233" s="452"/>
      <c r="AP233" s="452"/>
      <c r="AQ233" s="452"/>
      <c r="AR233" s="452"/>
      <c r="AS233" s="452"/>
      <c r="AT233" s="452"/>
      <c r="AV233" s="453"/>
      <c r="AW233" s="454"/>
      <c r="AX233" s="455"/>
      <c r="AY233" s="455"/>
      <c r="AZ233" s="456"/>
      <c r="BB233" s="74">
        <f t="shared" si="71"/>
        <v>0</v>
      </c>
      <c r="BC233" s="11">
        <f t="shared" si="72"/>
        <v>0</v>
      </c>
      <c r="BF233" s="324"/>
      <c r="BH233" s="74">
        <f t="shared" si="73"/>
        <v>0</v>
      </c>
      <c r="BI233" s="313">
        <f t="shared" si="74"/>
        <v>0</v>
      </c>
      <c r="BL233" s="313"/>
      <c r="BQ233" s="11"/>
      <c r="BR233" s="11"/>
      <c r="BS233" s="11"/>
      <c r="BT233" s="11"/>
      <c r="CA233" s="314"/>
      <c r="CB233" s="311"/>
      <c r="CC233" s="312"/>
      <c r="CD233" s="11"/>
      <c r="CE233" s="11"/>
    </row>
    <row r="234" spans="2:83" x14ac:dyDescent="0.25">
      <c r="B234" s="129"/>
      <c r="C234" s="87"/>
      <c r="O234" s="89"/>
      <c r="P234" s="130"/>
      <c r="Q234" s="87"/>
      <c r="R234" s="78" t="s">
        <v>14</v>
      </c>
      <c r="S234" s="87"/>
      <c r="T234" s="78" t="s">
        <v>45</v>
      </c>
      <c r="U234" s="608" t="str">
        <f t="shared" si="77"/>
        <v>-</v>
      </c>
      <c r="V234" s="609" t="str">
        <f t="shared" si="78"/>
        <v>-</v>
      </c>
      <c r="W234" s="609" t="str">
        <f t="shared" si="79"/>
        <v>-</v>
      </c>
      <c r="X234" s="609" t="str">
        <f t="shared" si="80"/>
        <v>-</v>
      </c>
      <c r="Y234" s="609" t="str">
        <f t="shared" si="81"/>
        <v>-</v>
      </c>
      <c r="AD234" s="615" t="str">
        <f t="shared" si="75"/>
        <v>-</v>
      </c>
      <c r="AE234" s="73" t="str">
        <f t="shared" si="76"/>
        <v>-</v>
      </c>
      <c r="AF234" s="608" t="str">
        <f t="shared" si="82"/>
        <v>-</v>
      </c>
      <c r="AG234" s="609" t="str">
        <f t="shared" si="83"/>
        <v>-</v>
      </c>
      <c r="AH234" s="609" t="str">
        <f t="shared" si="84"/>
        <v>-</v>
      </c>
      <c r="AI234" s="609" t="str">
        <f t="shared" si="85"/>
        <v>-</v>
      </c>
      <c r="AJ234" s="609" t="str">
        <f t="shared" si="86"/>
        <v>-</v>
      </c>
      <c r="AM234" s="452"/>
      <c r="AN234" s="452"/>
      <c r="AO234" s="452"/>
      <c r="AP234" s="452"/>
      <c r="AQ234" s="452"/>
      <c r="AR234" s="452"/>
      <c r="AS234" s="452"/>
      <c r="AT234" s="452"/>
      <c r="AV234" s="453"/>
      <c r="AW234" s="454"/>
      <c r="AX234" s="455"/>
      <c r="AY234" s="455"/>
      <c r="AZ234" s="456"/>
      <c r="BB234" s="74">
        <f t="shared" si="71"/>
        <v>0</v>
      </c>
      <c r="BC234" s="11">
        <f t="shared" si="72"/>
        <v>0</v>
      </c>
      <c r="BF234" s="324"/>
      <c r="BH234" s="74">
        <f t="shared" si="73"/>
        <v>0</v>
      </c>
      <c r="BI234" s="313">
        <f t="shared" si="74"/>
        <v>0</v>
      </c>
      <c r="BL234" s="313"/>
      <c r="BQ234" s="11"/>
      <c r="BR234" s="11"/>
      <c r="BS234" s="11"/>
      <c r="BT234" s="11"/>
      <c r="CA234" s="314"/>
      <c r="CB234" s="311"/>
      <c r="CC234" s="312"/>
      <c r="CD234" s="11"/>
      <c r="CE234" s="11"/>
    </row>
    <row r="235" spans="2:83" x14ac:dyDescent="0.25">
      <c r="B235" s="129"/>
      <c r="C235" s="87"/>
      <c r="O235" s="89"/>
      <c r="P235" s="130"/>
      <c r="Q235" s="87"/>
      <c r="R235" s="78" t="s">
        <v>14</v>
      </c>
      <c r="S235" s="87"/>
      <c r="T235" s="78" t="s">
        <v>45</v>
      </c>
      <c r="U235" s="608" t="str">
        <f t="shared" si="77"/>
        <v>-</v>
      </c>
      <c r="V235" s="609" t="str">
        <f t="shared" si="78"/>
        <v>-</v>
      </c>
      <c r="W235" s="609" t="str">
        <f t="shared" si="79"/>
        <v>-</v>
      </c>
      <c r="X235" s="609" t="str">
        <f t="shared" si="80"/>
        <v>-</v>
      </c>
      <c r="Y235" s="609" t="str">
        <f t="shared" si="81"/>
        <v>-</v>
      </c>
      <c r="AD235" s="615" t="str">
        <f t="shared" si="75"/>
        <v>-</v>
      </c>
      <c r="AE235" s="73" t="str">
        <f t="shared" si="76"/>
        <v>-</v>
      </c>
      <c r="AF235" s="608" t="str">
        <f t="shared" si="82"/>
        <v>-</v>
      </c>
      <c r="AG235" s="609" t="str">
        <f t="shared" si="83"/>
        <v>-</v>
      </c>
      <c r="AH235" s="609" t="str">
        <f t="shared" si="84"/>
        <v>-</v>
      </c>
      <c r="AI235" s="609" t="str">
        <f t="shared" si="85"/>
        <v>-</v>
      </c>
      <c r="AJ235" s="609" t="str">
        <f t="shared" si="86"/>
        <v>-</v>
      </c>
      <c r="AM235" s="452"/>
      <c r="AN235" s="452"/>
      <c r="AO235" s="452"/>
      <c r="AP235" s="452"/>
      <c r="AQ235" s="452"/>
      <c r="AR235" s="452"/>
      <c r="AS235" s="452"/>
      <c r="AT235" s="452"/>
      <c r="AV235" s="453"/>
      <c r="AW235" s="454"/>
      <c r="AX235" s="455"/>
      <c r="AY235" s="455"/>
      <c r="AZ235" s="456"/>
      <c r="BB235" s="74">
        <f t="shared" si="71"/>
        <v>0</v>
      </c>
      <c r="BC235" s="11">
        <f t="shared" si="72"/>
        <v>0</v>
      </c>
      <c r="BF235" s="324"/>
      <c r="BH235" s="74">
        <f t="shared" si="73"/>
        <v>0</v>
      </c>
      <c r="BI235" s="313">
        <f t="shared" si="74"/>
        <v>0</v>
      </c>
      <c r="BL235" s="313"/>
      <c r="BQ235" s="11"/>
      <c r="BR235" s="11"/>
      <c r="BS235" s="11"/>
      <c r="BT235" s="11"/>
      <c r="CA235" s="314"/>
      <c r="CB235" s="311"/>
      <c r="CC235" s="312"/>
      <c r="CD235" s="11"/>
      <c r="CE235" s="11"/>
    </row>
    <row r="236" spans="2:83" x14ac:dyDescent="0.25">
      <c r="B236" s="129"/>
      <c r="C236" s="87"/>
      <c r="O236" s="89"/>
      <c r="P236" s="130"/>
      <c r="Q236" s="87"/>
      <c r="R236" s="78" t="s">
        <v>14</v>
      </c>
      <c r="S236" s="87"/>
      <c r="T236" s="78" t="s">
        <v>45</v>
      </c>
      <c r="U236" s="608" t="str">
        <f t="shared" si="77"/>
        <v>-</v>
      </c>
      <c r="V236" s="609" t="str">
        <f t="shared" si="78"/>
        <v>-</v>
      </c>
      <c r="W236" s="609" t="str">
        <f t="shared" si="79"/>
        <v>-</v>
      </c>
      <c r="X236" s="609" t="str">
        <f t="shared" si="80"/>
        <v>-</v>
      </c>
      <c r="Y236" s="609" t="str">
        <f t="shared" si="81"/>
        <v>-</v>
      </c>
      <c r="AD236" s="615" t="str">
        <f t="shared" si="75"/>
        <v>-</v>
      </c>
      <c r="AE236" s="73" t="str">
        <f t="shared" si="76"/>
        <v>-</v>
      </c>
      <c r="AF236" s="608" t="str">
        <f t="shared" si="82"/>
        <v>-</v>
      </c>
      <c r="AG236" s="609" t="str">
        <f t="shared" si="83"/>
        <v>-</v>
      </c>
      <c r="AH236" s="609" t="str">
        <f t="shared" si="84"/>
        <v>-</v>
      </c>
      <c r="AI236" s="609" t="str">
        <f t="shared" si="85"/>
        <v>-</v>
      </c>
      <c r="AJ236" s="609" t="str">
        <f t="shared" si="86"/>
        <v>-</v>
      </c>
      <c r="AM236" s="452"/>
      <c r="AN236" s="452"/>
      <c r="AO236" s="452"/>
      <c r="AP236" s="452"/>
      <c r="AQ236" s="452"/>
      <c r="AR236" s="452"/>
      <c r="AS236" s="452"/>
      <c r="AT236" s="452"/>
      <c r="AV236" s="453"/>
      <c r="AW236" s="454"/>
      <c r="AX236" s="455"/>
      <c r="AY236" s="455"/>
      <c r="AZ236" s="456"/>
      <c r="BB236" s="74">
        <f t="shared" si="71"/>
        <v>0</v>
      </c>
      <c r="BC236" s="11">
        <f t="shared" si="72"/>
        <v>0</v>
      </c>
      <c r="BF236" s="324"/>
      <c r="BH236" s="74">
        <f t="shared" si="73"/>
        <v>0</v>
      </c>
      <c r="BI236" s="313">
        <f t="shared" si="74"/>
        <v>0</v>
      </c>
      <c r="BL236" s="313"/>
      <c r="BQ236" s="11"/>
      <c r="BR236" s="11"/>
      <c r="BS236" s="11"/>
      <c r="BT236" s="11"/>
      <c r="CA236" s="314"/>
      <c r="CB236" s="311"/>
      <c r="CC236" s="312"/>
      <c r="CD236" s="11"/>
      <c r="CE236" s="11"/>
    </row>
    <row r="237" spans="2:83" x14ac:dyDescent="0.25">
      <c r="B237" s="129"/>
      <c r="C237" s="87"/>
      <c r="O237" s="89"/>
      <c r="P237" s="130"/>
      <c r="Q237" s="87"/>
      <c r="R237" s="78" t="s">
        <v>14</v>
      </c>
      <c r="S237" s="87"/>
      <c r="T237" s="78" t="s">
        <v>45</v>
      </c>
      <c r="U237" s="608" t="str">
        <f t="shared" si="77"/>
        <v>-</v>
      </c>
      <c r="V237" s="609" t="str">
        <f t="shared" si="78"/>
        <v>-</v>
      </c>
      <c r="W237" s="609" t="str">
        <f t="shared" si="79"/>
        <v>-</v>
      </c>
      <c r="X237" s="609" t="str">
        <f t="shared" si="80"/>
        <v>-</v>
      </c>
      <c r="Y237" s="609" t="str">
        <f t="shared" si="81"/>
        <v>-</v>
      </c>
      <c r="AD237" s="615" t="str">
        <f t="shared" si="75"/>
        <v>-</v>
      </c>
      <c r="AE237" s="73" t="str">
        <f t="shared" si="76"/>
        <v>-</v>
      </c>
      <c r="AF237" s="608" t="str">
        <f t="shared" si="82"/>
        <v>-</v>
      </c>
      <c r="AG237" s="609" t="str">
        <f t="shared" si="83"/>
        <v>-</v>
      </c>
      <c r="AH237" s="609" t="str">
        <f t="shared" si="84"/>
        <v>-</v>
      </c>
      <c r="AI237" s="609" t="str">
        <f t="shared" si="85"/>
        <v>-</v>
      </c>
      <c r="AJ237" s="609" t="str">
        <f t="shared" si="86"/>
        <v>-</v>
      </c>
      <c r="AM237" s="452"/>
      <c r="AN237" s="452"/>
      <c r="AO237" s="452"/>
      <c r="AP237" s="452"/>
      <c r="AQ237" s="452"/>
      <c r="AR237" s="452"/>
      <c r="AS237" s="452"/>
      <c r="AT237" s="452"/>
      <c r="AV237" s="453"/>
      <c r="AW237" s="454"/>
      <c r="AX237" s="455"/>
      <c r="AY237" s="455"/>
      <c r="AZ237" s="456"/>
      <c r="BB237" s="74">
        <f t="shared" si="71"/>
        <v>0</v>
      </c>
      <c r="BC237" s="11">
        <f t="shared" si="72"/>
        <v>0</v>
      </c>
      <c r="BF237" s="324"/>
      <c r="BH237" s="74">
        <f t="shared" si="73"/>
        <v>0</v>
      </c>
      <c r="BI237" s="313">
        <f t="shared" si="74"/>
        <v>0</v>
      </c>
      <c r="BL237" s="313"/>
      <c r="BQ237" s="11"/>
      <c r="BR237" s="11"/>
      <c r="BS237" s="11"/>
      <c r="BT237" s="11"/>
      <c r="CA237" s="314"/>
      <c r="CB237" s="311"/>
      <c r="CC237" s="312"/>
      <c r="CD237" s="11"/>
      <c r="CE237" s="11"/>
    </row>
    <row r="238" spans="2:83" x14ac:dyDescent="0.25">
      <c r="B238" s="129"/>
      <c r="C238" s="87"/>
      <c r="O238" s="89"/>
      <c r="P238" s="130"/>
      <c r="Q238" s="87"/>
      <c r="R238" s="78" t="s">
        <v>14</v>
      </c>
      <c r="S238" s="87"/>
      <c r="T238" s="78" t="s">
        <v>45</v>
      </c>
      <c r="U238" s="608" t="str">
        <f t="shared" si="77"/>
        <v>-</v>
      </c>
      <c r="V238" s="609" t="str">
        <f t="shared" si="78"/>
        <v>-</v>
      </c>
      <c r="W238" s="609" t="str">
        <f t="shared" si="79"/>
        <v>-</v>
      </c>
      <c r="X238" s="609" t="str">
        <f t="shared" si="80"/>
        <v>-</v>
      </c>
      <c r="Y238" s="609" t="str">
        <f t="shared" si="81"/>
        <v>-</v>
      </c>
      <c r="AD238" s="615" t="str">
        <f t="shared" si="75"/>
        <v>-</v>
      </c>
      <c r="AE238" s="73" t="str">
        <f t="shared" si="76"/>
        <v>-</v>
      </c>
      <c r="AF238" s="608" t="str">
        <f t="shared" si="82"/>
        <v>-</v>
      </c>
      <c r="AG238" s="609" t="str">
        <f t="shared" si="83"/>
        <v>-</v>
      </c>
      <c r="AH238" s="609" t="str">
        <f t="shared" si="84"/>
        <v>-</v>
      </c>
      <c r="AI238" s="609" t="str">
        <f t="shared" si="85"/>
        <v>-</v>
      </c>
      <c r="AJ238" s="609" t="str">
        <f t="shared" si="86"/>
        <v>-</v>
      </c>
      <c r="AM238" s="452"/>
      <c r="AN238" s="452"/>
      <c r="AO238" s="452"/>
      <c r="AP238" s="452"/>
      <c r="AQ238" s="452"/>
      <c r="AR238" s="452"/>
      <c r="AS238" s="452"/>
      <c r="AT238" s="452"/>
      <c r="AV238" s="453"/>
      <c r="AW238" s="454"/>
      <c r="AX238" s="455"/>
      <c r="AY238" s="455"/>
      <c r="AZ238" s="456"/>
      <c r="BB238" s="74">
        <f t="shared" si="71"/>
        <v>0</v>
      </c>
      <c r="BC238" s="11">
        <f t="shared" si="72"/>
        <v>0</v>
      </c>
      <c r="BF238" s="324"/>
      <c r="BH238" s="74">
        <f t="shared" si="73"/>
        <v>0</v>
      </c>
      <c r="BI238" s="313">
        <f t="shared" si="74"/>
        <v>0</v>
      </c>
      <c r="BL238" s="313"/>
      <c r="BQ238" s="11"/>
      <c r="BR238" s="11"/>
      <c r="BS238" s="11"/>
      <c r="BT238" s="11"/>
      <c r="CA238" s="314"/>
      <c r="CB238" s="311"/>
      <c r="CC238" s="312"/>
      <c r="CD238" s="11"/>
      <c r="CE238" s="11"/>
    </row>
    <row r="239" spans="2:83" x14ac:dyDescent="0.25">
      <c r="B239" s="129"/>
      <c r="C239" s="87"/>
      <c r="O239" s="89"/>
      <c r="P239" s="130"/>
      <c r="Q239" s="87"/>
      <c r="R239" s="78" t="s">
        <v>14</v>
      </c>
      <c r="S239" s="87"/>
      <c r="T239" s="78" t="s">
        <v>45</v>
      </c>
      <c r="U239" s="608" t="str">
        <f t="shared" si="77"/>
        <v>-</v>
      </c>
      <c r="V239" s="609" t="str">
        <f t="shared" si="78"/>
        <v>-</v>
      </c>
      <c r="W239" s="609" t="str">
        <f t="shared" si="79"/>
        <v>-</v>
      </c>
      <c r="X239" s="609" t="str">
        <f t="shared" si="80"/>
        <v>-</v>
      </c>
      <c r="Y239" s="609" t="str">
        <f t="shared" si="81"/>
        <v>-</v>
      </c>
      <c r="AD239" s="615" t="str">
        <f t="shared" si="75"/>
        <v>-</v>
      </c>
      <c r="AE239" s="73" t="str">
        <f t="shared" si="76"/>
        <v>-</v>
      </c>
      <c r="AF239" s="608" t="str">
        <f t="shared" si="82"/>
        <v>-</v>
      </c>
      <c r="AG239" s="609" t="str">
        <f t="shared" si="83"/>
        <v>-</v>
      </c>
      <c r="AH239" s="609" t="str">
        <f t="shared" si="84"/>
        <v>-</v>
      </c>
      <c r="AI239" s="609" t="str">
        <f t="shared" si="85"/>
        <v>-</v>
      </c>
      <c r="AJ239" s="609" t="str">
        <f t="shared" si="86"/>
        <v>-</v>
      </c>
      <c r="AM239" s="452"/>
      <c r="AN239" s="452"/>
      <c r="AO239" s="452"/>
      <c r="AP239" s="452"/>
      <c r="AQ239" s="452"/>
      <c r="AR239" s="452"/>
      <c r="AS239" s="452"/>
      <c r="AT239" s="452"/>
      <c r="AV239" s="453"/>
      <c r="AW239" s="454"/>
      <c r="AX239" s="455"/>
      <c r="AY239" s="455"/>
      <c r="AZ239" s="456"/>
      <c r="BB239" s="74">
        <f t="shared" si="71"/>
        <v>0</v>
      </c>
      <c r="BC239" s="11">
        <f t="shared" si="72"/>
        <v>0</v>
      </c>
      <c r="BF239" s="324"/>
      <c r="BH239" s="74">
        <f t="shared" si="73"/>
        <v>0</v>
      </c>
      <c r="BI239" s="313">
        <f t="shared" si="74"/>
        <v>0</v>
      </c>
      <c r="BL239" s="313"/>
      <c r="BQ239" s="11"/>
      <c r="BR239" s="11"/>
      <c r="BS239" s="11"/>
      <c r="BT239" s="11"/>
      <c r="CA239" s="314"/>
      <c r="CB239" s="311"/>
      <c r="CC239" s="312"/>
      <c r="CD239" s="11"/>
      <c r="CE239" s="11"/>
    </row>
    <row r="240" spans="2:83" x14ac:dyDescent="0.25">
      <c r="B240" s="129"/>
      <c r="C240" s="87"/>
      <c r="O240" s="89"/>
      <c r="P240" s="130"/>
      <c r="Q240" s="87"/>
      <c r="R240" s="78" t="s">
        <v>14</v>
      </c>
      <c r="S240" s="87"/>
      <c r="T240" s="78" t="s">
        <v>45</v>
      </c>
      <c r="U240" s="608" t="str">
        <f t="shared" si="77"/>
        <v>-</v>
      </c>
      <c r="V240" s="609" t="str">
        <f t="shared" si="78"/>
        <v>-</v>
      </c>
      <c r="W240" s="609" t="str">
        <f t="shared" si="79"/>
        <v>-</v>
      </c>
      <c r="X240" s="609" t="str">
        <f t="shared" si="80"/>
        <v>-</v>
      </c>
      <c r="Y240" s="609" t="str">
        <f t="shared" si="81"/>
        <v>-</v>
      </c>
      <c r="AD240" s="615" t="str">
        <f t="shared" si="75"/>
        <v>-</v>
      </c>
      <c r="AE240" s="73" t="str">
        <f t="shared" si="76"/>
        <v>-</v>
      </c>
      <c r="AF240" s="608" t="str">
        <f t="shared" si="82"/>
        <v>-</v>
      </c>
      <c r="AG240" s="609" t="str">
        <f t="shared" si="83"/>
        <v>-</v>
      </c>
      <c r="AH240" s="609" t="str">
        <f t="shared" si="84"/>
        <v>-</v>
      </c>
      <c r="AI240" s="609" t="str">
        <f t="shared" si="85"/>
        <v>-</v>
      </c>
      <c r="AJ240" s="609" t="str">
        <f t="shared" si="86"/>
        <v>-</v>
      </c>
      <c r="AM240" s="452"/>
      <c r="AN240" s="452"/>
      <c r="AO240" s="452"/>
      <c r="AP240" s="452"/>
      <c r="AQ240" s="452"/>
      <c r="AR240" s="452"/>
      <c r="AS240" s="452"/>
      <c r="AT240" s="452"/>
      <c r="AV240" s="453"/>
      <c r="AW240" s="454"/>
      <c r="AX240" s="455"/>
      <c r="AY240" s="455"/>
      <c r="AZ240" s="456"/>
      <c r="BB240" s="74">
        <f t="shared" si="71"/>
        <v>0</v>
      </c>
      <c r="BC240" s="11">
        <f t="shared" si="72"/>
        <v>0</v>
      </c>
      <c r="BF240" s="324"/>
      <c r="BH240" s="74">
        <f t="shared" si="73"/>
        <v>0</v>
      </c>
      <c r="BI240" s="313">
        <f t="shared" si="74"/>
        <v>0</v>
      </c>
      <c r="BL240" s="313"/>
      <c r="BQ240" s="11"/>
      <c r="BR240" s="11"/>
      <c r="BS240" s="11"/>
      <c r="BT240" s="11"/>
      <c r="CA240" s="314"/>
      <c r="CB240" s="311"/>
      <c r="CC240" s="312"/>
      <c r="CD240" s="11"/>
      <c r="CE240" s="11"/>
    </row>
    <row r="241" spans="2:83" x14ac:dyDescent="0.25">
      <c r="B241" s="129"/>
      <c r="C241" s="87"/>
      <c r="O241" s="89"/>
      <c r="P241" s="130"/>
      <c r="Q241" s="87"/>
      <c r="R241" s="78" t="s">
        <v>14</v>
      </c>
      <c r="S241" s="87"/>
      <c r="T241" s="78" t="s">
        <v>45</v>
      </c>
      <c r="U241" s="608" t="str">
        <f t="shared" si="77"/>
        <v>-</v>
      </c>
      <c r="V241" s="609" t="str">
        <f t="shared" si="78"/>
        <v>-</v>
      </c>
      <c r="W241" s="609" t="str">
        <f t="shared" si="79"/>
        <v>-</v>
      </c>
      <c r="X241" s="609" t="str">
        <f t="shared" si="80"/>
        <v>-</v>
      </c>
      <c r="Y241" s="609" t="str">
        <f t="shared" si="81"/>
        <v>-</v>
      </c>
      <c r="AD241" s="615" t="str">
        <f t="shared" si="75"/>
        <v>-</v>
      </c>
      <c r="AE241" s="73" t="str">
        <f t="shared" si="76"/>
        <v>-</v>
      </c>
      <c r="AF241" s="608" t="str">
        <f t="shared" si="82"/>
        <v>-</v>
      </c>
      <c r="AG241" s="609" t="str">
        <f t="shared" si="83"/>
        <v>-</v>
      </c>
      <c r="AH241" s="609" t="str">
        <f t="shared" si="84"/>
        <v>-</v>
      </c>
      <c r="AI241" s="609" t="str">
        <f t="shared" si="85"/>
        <v>-</v>
      </c>
      <c r="AJ241" s="609" t="str">
        <f t="shared" si="86"/>
        <v>-</v>
      </c>
      <c r="AM241" s="452"/>
      <c r="AN241" s="452"/>
      <c r="AO241" s="452"/>
      <c r="AP241" s="452"/>
      <c r="AQ241" s="452"/>
      <c r="AR241" s="452"/>
      <c r="AS241" s="452"/>
      <c r="AT241" s="452"/>
      <c r="AV241" s="453"/>
      <c r="AW241" s="454"/>
      <c r="AX241" s="455"/>
      <c r="AY241" s="455"/>
      <c r="AZ241" s="456"/>
      <c r="BB241" s="74">
        <f t="shared" si="71"/>
        <v>0</v>
      </c>
      <c r="BC241" s="11">
        <f t="shared" si="72"/>
        <v>0</v>
      </c>
      <c r="BF241" s="324"/>
      <c r="BH241" s="74">
        <f t="shared" si="73"/>
        <v>0</v>
      </c>
      <c r="BI241" s="313">
        <f t="shared" si="74"/>
        <v>0</v>
      </c>
      <c r="BL241" s="313"/>
      <c r="BQ241" s="11"/>
      <c r="BR241" s="11"/>
      <c r="BS241" s="11"/>
      <c r="BT241" s="11"/>
      <c r="CA241" s="314"/>
      <c r="CB241" s="311"/>
      <c r="CC241" s="312"/>
      <c r="CD241" s="11"/>
      <c r="CE241" s="11"/>
    </row>
    <row r="242" spans="2:83" x14ac:dyDescent="0.25">
      <c r="B242" s="129"/>
      <c r="C242" s="87"/>
      <c r="O242" s="89"/>
      <c r="P242" s="130"/>
      <c r="Q242" s="87"/>
      <c r="R242" s="78" t="s">
        <v>14</v>
      </c>
      <c r="S242" s="87"/>
      <c r="T242" s="78" t="s">
        <v>45</v>
      </c>
      <c r="U242" s="608" t="str">
        <f t="shared" si="77"/>
        <v>-</v>
      </c>
      <c r="V242" s="609" t="str">
        <f t="shared" si="78"/>
        <v>-</v>
      </c>
      <c r="W242" s="609" t="str">
        <f t="shared" si="79"/>
        <v>-</v>
      </c>
      <c r="X242" s="609" t="str">
        <f t="shared" si="80"/>
        <v>-</v>
      </c>
      <c r="Y242" s="609" t="str">
        <f t="shared" si="81"/>
        <v>-</v>
      </c>
      <c r="AD242" s="615" t="str">
        <f t="shared" si="75"/>
        <v>-</v>
      </c>
      <c r="AE242" s="73" t="str">
        <f t="shared" si="76"/>
        <v>-</v>
      </c>
      <c r="AF242" s="608" t="str">
        <f t="shared" si="82"/>
        <v>-</v>
      </c>
      <c r="AG242" s="609" t="str">
        <f t="shared" si="83"/>
        <v>-</v>
      </c>
      <c r="AH242" s="609" t="str">
        <f t="shared" si="84"/>
        <v>-</v>
      </c>
      <c r="AI242" s="609" t="str">
        <f t="shared" si="85"/>
        <v>-</v>
      </c>
      <c r="AJ242" s="609" t="str">
        <f t="shared" si="86"/>
        <v>-</v>
      </c>
      <c r="AM242" s="452"/>
      <c r="AN242" s="452"/>
      <c r="AO242" s="452"/>
      <c r="AP242" s="452"/>
      <c r="AQ242" s="452"/>
      <c r="AR242" s="452"/>
      <c r="AS242" s="452"/>
      <c r="AT242" s="452"/>
      <c r="AV242" s="454"/>
      <c r="AW242" s="454"/>
      <c r="AX242" s="455"/>
      <c r="AY242" s="455"/>
      <c r="AZ242" s="456"/>
      <c r="BB242" s="74">
        <f t="shared" si="71"/>
        <v>0</v>
      </c>
      <c r="BC242" s="11">
        <f t="shared" si="72"/>
        <v>0</v>
      </c>
      <c r="BF242" s="324"/>
      <c r="BH242" s="74">
        <f t="shared" si="73"/>
        <v>0</v>
      </c>
      <c r="BI242" s="313">
        <f t="shared" si="74"/>
        <v>0</v>
      </c>
      <c r="BL242" s="313"/>
      <c r="BQ242" s="11"/>
      <c r="BR242" s="11"/>
      <c r="BS242" s="11"/>
      <c r="BT242" s="11"/>
      <c r="CA242" s="314"/>
      <c r="CB242" s="311"/>
      <c r="CC242" s="312"/>
      <c r="CD242" s="11"/>
      <c r="CE242" s="11"/>
    </row>
    <row r="243" spans="2:83" x14ac:dyDescent="0.25">
      <c r="B243" s="129"/>
      <c r="C243" s="87"/>
      <c r="O243" s="89"/>
      <c r="P243" s="130"/>
      <c r="Q243" s="87"/>
      <c r="R243" s="78" t="s">
        <v>14</v>
      </c>
      <c r="S243" s="87"/>
      <c r="T243" s="78" t="s">
        <v>45</v>
      </c>
      <c r="U243" s="608" t="str">
        <f t="shared" si="77"/>
        <v>-</v>
      </c>
      <c r="V243" s="609" t="str">
        <f t="shared" si="78"/>
        <v>-</v>
      </c>
      <c r="W243" s="609" t="str">
        <f t="shared" si="79"/>
        <v>-</v>
      </c>
      <c r="X243" s="609" t="str">
        <f t="shared" si="80"/>
        <v>-</v>
      </c>
      <c r="Y243" s="609" t="str">
        <f t="shared" si="81"/>
        <v>-</v>
      </c>
      <c r="AD243" s="615" t="str">
        <f t="shared" si="75"/>
        <v>-</v>
      </c>
      <c r="AE243" s="73" t="str">
        <f t="shared" si="76"/>
        <v>-</v>
      </c>
      <c r="AF243" s="608" t="str">
        <f t="shared" si="82"/>
        <v>-</v>
      </c>
      <c r="AG243" s="609" t="str">
        <f t="shared" si="83"/>
        <v>-</v>
      </c>
      <c r="AH243" s="609" t="str">
        <f t="shared" si="84"/>
        <v>-</v>
      </c>
      <c r="AI243" s="609" t="str">
        <f t="shared" si="85"/>
        <v>-</v>
      </c>
      <c r="AJ243" s="609" t="str">
        <f t="shared" si="86"/>
        <v>-</v>
      </c>
      <c r="AM243" s="452"/>
      <c r="AN243" s="452"/>
      <c r="AO243" s="452"/>
      <c r="AP243" s="452"/>
      <c r="AQ243" s="452"/>
      <c r="AR243" s="452"/>
      <c r="AS243" s="452"/>
      <c r="AT243" s="452"/>
      <c r="AV243" s="454"/>
      <c r="AW243" s="454"/>
      <c r="AX243" s="455"/>
      <c r="AY243" s="455"/>
      <c r="AZ243" s="456"/>
      <c r="BB243" s="74">
        <f t="shared" si="71"/>
        <v>0</v>
      </c>
      <c r="BC243" s="11">
        <f t="shared" si="72"/>
        <v>0</v>
      </c>
      <c r="BF243" s="324"/>
      <c r="BH243" s="74">
        <f t="shared" si="73"/>
        <v>0</v>
      </c>
      <c r="BI243" s="313">
        <f t="shared" si="74"/>
        <v>0</v>
      </c>
      <c r="BL243" s="313"/>
      <c r="BQ243" s="11"/>
      <c r="BR243" s="11"/>
      <c r="BS243" s="11"/>
      <c r="BT243" s="11"/>
      <c r="CA243" s="314"/>
      <c r="CB243" s="311"/>
      <c r="CC243" s="312"/>
      <c r="CD243" s="11"/>
      <c r="CE243" s="11"/>
    </row>
    <row r="244" spans="2:83" x14ac:dyDescent="0.25">
      <c r="B244" s="129"/>
      <c r="C244" s="87"/>
      <c r="O244" s="89"/>
      <c r="P244" s="130"/>
      <c r="Q244" s="87"/>
      <c r="R244" s="78" t="s">
        <v>14</v>
      </c>
      <c r="S244" s="87"/>
      <c r="T244" s="78" t="s">
        <v>45</v>
      </c>
      <c r="U244" s="608" t="str">
        <f t="shared" si="77"/>
        <v>-</v>
      </c>
      <c r="V244" s="609" t="str">
        <f t="shared" si="78"/>
        <v>-</v>
      </c>
      <c r="W244" s="609" t="str">
        <f t="shared" si="79"/>
        <v>-</v>
      </c>
      <c r="X244" s="609" t="str">
        <f t="shared" si="80"/>
        <v>-</v>
      </c>
      <c r="Y244" s="609" t="str">
        <f t="shared" si="81"/>
        <v>-</v>
      </c>
      <c r="AD244" s="615" t="str">
        <f t="shared" si="75"/>
        <v>-</v>
      </c>
      <c r="AE244" s="73" t="str">
        <f t="shared" si="76"/>
        <v>-</v>
      </c>
      <c r="AF244" s="608" t="str">
        <f t="shared" si="82"/>
        <v>-</v>
      </c>
      <c r="AG244" s="609" t="str">
        <f t="shared" si="83"/>
        <v>-</v>
      </c>
      <c r="AH244" s="609" t="str">
        <f t="shared" si="84"/>
        <v>-</v>
      </c>
      <c r="AI244" s="609" t="str">
        <f t="shared" si="85"/>
        <v>-</v>
      </c>
      <c r="AJ244" s="609" t="str">
        <f t="shared" si="86"/>
        <v>-</v>
      </c>
      <c r="AM244" s="452"/>
      <c r="AN244" s="452"/>
      <c r="AO244" s="452"/>
      <c r="AP244" s="452"/>
      <c r="AQ244" s="452"/>
      <c r="AR244" s="452"/>
      <c r="AS244" s="452"/>
      <c r="AT244" s="452"/>
      <c r="AV244" s="454"/>
      <c r="AW244" s="454"/>
      <c r="AX244" s="455"/>
      <c r="AY244" s="455"/>
      <c r="AZ244" s="456"/>
      <c r="BB244" s="74">
        <f t="shared" si="71"/>
        <v>0</v>
      </c>
      <c r="BC244" s="11">
        <f t="shared" si="72"/>
        <v>0</v>
      </c>
      <c r="BF244" s="324"/>
      <c r="BH244" s="74">
        <f t="shared" si="73"/>
        <v>0</v>
      </c>
      <c r="BI244" s="313">
        <f t="shared" si="74"/>
        <v>0</v>
      </c>
      <c r="BL244" s="313"/>
      <c r="BQ244" s="11"/>
      <c r="BR244" s="11"/>
      <c r="BS244" s="11"/>
      <c r="BT244" s="11"/>
      <c r="CA244" s="314"/>
      <c r="CB244" s="311"/>
      <c r="CC244" s="312"/>
      <c r="CD244" s="11"/>
      <c r="CE244" s="11"/>
    </row>
    <row r="245" spans="2:83" x14ac:dyDescent="0.25">
      <c r="B245" s="129"/>
      <c r="C245" s="87"/>
      <c r="O245" s="89"/>
      <c r="P245" s="130"/>
      <c r="Q245" s="87"/>
      <c r="R245" s="78" t="s">
        <v>14</v>
      </c>
      <c r="S245" s="87"/>
      <c r="T245" s="78" t="s">
        <v>45</v>
      </c>
      <c r="U245" s="608" t="str">
        <f t="shared" si="77"/>
        <v>-</v>
      </c>
      <c r="V245" s="609" t="str">
        <f t="shared" si="78"/>
        <v>-</v>
      </c>
      <c r="W245" s="609" t="str">
        <f t="shared" si="79"/>
        <v>-</v>
      </c>
      <c r="X245" s="609" t="str">
        <f t="shared" si="80"/>
        <v>-</v>
      </c>
      <c r="Y245" s="609" t="str">
        <f t="shared" si="81"/>
        <v>-</v>
      </c>
      <c r="AD245" s="615" t="str">
        <f t="shared" si="75"/>
        <v>-</v>
      </c>
      <c r="AE245" s="73" t="str">
        <f t="shared" si="76"/>
        <v>-</v>
      </c>
      <c r="AF245" s="608" t="str">
        <f t="shared" si="82"/>
        <v>-</v>
      </c>
      <c r="AG245" s="609" t="str">
        <f t="shared" si="83"/>
        <v>-</v>
      </c>
      <c r="AH245" s="609" t="str">
        <f t="shared" si="84"/>
        <v>-</v>
      </c>
      <c r="AI245" s="609" t="str">
        <f t="shared" si="85"/>
        <v>-</v>
      </c>
      <c r="AJ245" s="609" t="str">
        <f t="shared" si="86"/>
        <v>-</v>
      </c>
      <c r="AM245" s="452"/>
      <c r="AN245" s="452"/>
      <c r="AO245" s="452"/>
      <c r="AP245" s="452"/>
      <c r="AQ245" s="452"/>
      <c r="AR245" s="452"/>
      <c r="AS245" s="452"/>
      <c r="AT245" s="452"/>
      <c r="AV245" s="454"/>
      <c r="AW245" s="454"/>
      <c r="AX245" s="455"/>
      <c r="AY245" s="455"/>
      <c r="AZ245" s="456"/>
      <c r="BB245" s="74">
        <f t="shared" si="71"/>
        <v>0</v>
      </c>
      <c r="BC245" s="11">
        <f t="shared" si="72"/>
        <v>0</v>
      </c>
      <c r="BF245" s="324"/>
      <c r="BH245" s="74">
        <f t="shared" si="73"/>
        <v>0</v>
      </c>
      <c r="BI245" s="313">
        <f t="shared" si="74"/>
        <v>0</v>
      </c>
      <c r="BL245" s="313"/>
      <c r="BQ245" s="11"/>
      <c r="BR245" s="11"/>
      <c r="BS245" s="11"/>
      <c r="BT245" s="11"/>
      <c r="CA245" s="314"/>
      <c r="CB245" s="311"/>
      <c r="CC245" s="312"/>
      <c r="CD245" s="11"/>
      <c r="CE245" s="11"/>
    </row>
    <row r="246" spans="2:83" x14ac:dyDescent="0.25">
      <c r="B246" s="129"/>
      <c r="C246" s="87"/>
      <c r="O246" s="89"/>
      <c r="P246" s="130"/>
      <c r="Q246" s="87"/>
      <c r="R246" s="78" t="s">
        <v>14</v>
      </c>
      <c r="S246" s="87"/>
      <c r="T246" s="78" t="s">
        <v>45</v>
      </c>
      <c r="U246" s="608" t="str">
        <f t="shared" si="77"/>
        <v>-</v>
      </c>
      <c r="V246" s="609" t="str">
        <f t="shared" si="78"/>
        <v>-</v>
      </c>
      <c r="W246" s="609" t="str">
        <f t="shared" si="79"/>
        <v>-</v>
      </c>
      <c r="X246" s="609" t="str">
        <f t="shared" si="80"/>
        <v>-</v>
      </c>
      <c r="Y246" s="609" t="str">
        <f t="shared" si="81"/>
        <v>-</v>
      </c>
      <c r="AD246" s="615" t="str">
        <f t="shared" si="75"/>
        <v>-</v>
      </c>
      <c r="AE246" s="73" t="str">
        <f t="shared" si="76"/>
        <v>-</v>
      </c>
      <c r="AF246" s="608" t="str">
        <f t="shared" si="82"/>
        <v>-</v>
      </c>
      <c r="AG246" s="609" t="str">
        <f t="shared" si="83"/>
        <v>-</v>
      </c>
      <c r="AH246" s="609" t="str">
        <f t="shared" si="84"/>
        <v>-</v>
      </c>
      <c r="AI246" s="609" t="str">
        <f t="shared" si="85"/>
        <v>-</v>
      </c>
      <c r="AJ246" s="609" t="str">
        <f t="shared" si="86"/>
        <v>-</v>
      </c>
      <c r="AM246" s="452"/>
      <c r="AN246" s="452"/>
      <c r="AO246" s="452"/>
      <c r="AP246" s="452"/>
      <c r="AQ246" s="452"/>
      <c r="AR246" s="452"/>
      <c r="AS246" s="452"/>
      <c r="AT246" s="452"/>
      <c r="AV246" s="454"/>
      <c r="AW246" s="454"/>
      <c r="AX246" s="455"/>
      <c r="AY246" s="455"/>
      <c r="AZ246" s="456"/>
      <c r="BB246" s="74">
        <f t="shared" si="71"/>
        <v>0</v>
      </c>
      <c r="BC246" s="11">
        <f t="shared" si="72"/>
        <v>0</v>
      </c>
      <c r="BF246" s="324"/>
      <c r="BH246" s="74">
        <f t="shared" si="73"/>
        <v>0</v>
      </c>
      <c r="BI246" s="313">
        <f t="shared" si="74"/>
        <v>0</v>
      </c>
      <c r="BL246" s="313"/>
      <c r="BQ246" s="11"/>
      <c r="BR246" s="11"/>
      <c r="BS246" s="11"/>
      <c r="BT246" s="11"/>
      <c r="CA246" s="314"/>
      <c r="CB246" s="311"/>
      <c r="CC246" s="312"/>
      <c r="CD246" s="11"/>
      <c r="CE246" s="11"/>
    </row>
    <row r="247" spans="2:83" x14ac:dyDescent="0.25">
      <c r="B247" s="129"/>
      <c r="C247" s="87"/>
      <c r="O247" s="89"/>
      <c r="P247" s="130"/>
      <c r="Q247" s="87"/>
      <c r="R247" s="78" t="s">
        <v>14</v>
      </c>
      <c r="S247" s="87"/>
      <c r="T247" s="78" t="s">
        <v>45</v>
      </c>
      <c r="U247" s="608" t="str">
        <f t="shared" si="77"/>
        <v>-</v>
      </c>
      <c r="V247" s="609" t="str">
        <f t="shared" si="78"/>
        <v>-</v>
      </c>
      <c r="W247" s="609" t="str">
        <f t="shared" si="79"/>
        <v>-</v>
      </c>
      <c r="X247" s="609" t="str">
        <f t="shared" si="80"/>
        <v>-</v>
      </c>
      <c r="Y247" s="609" t="str">
        <f t="shared" si="81"/>
        <v>-</v>
      </c>
      <c r="AD247" s="615" t="str">
        <f t="shared" si="75"/>
        <v>-</v>
      </c>
      <c r="AE247" s="73" t="str">
        <f t="shared" si="76"/>
        <v>-</v>
      </c>
      <c r="AF247" s="608" t="str">
        <f t="shared" si="82"/>
        <v>-</v>
      </c>
      <c r="AG247" s="609" t="str">
        <f t="shared" si="83"/>
        <v>-</v>
      </c>
      <c r="AH247" s="609" t="str">
        <f t="shared" si="84"/>
        <v>-</v>
      </c>
      <c r="AI247" s="609" t="str">
        <f t="shared" si="85"/>
        <v>-</v>
      </c>
      <c r="AJ247" s="609" t="str">
        <f t="shared" si="86"/>
        <v>-</v>
      </c>
      <c r="AM247" s="452"/>
      <c r="AN247" s="452"/>
      <c r="AO247" s="452"/>
      <c r="AP247" s="452"/>
      <c r="AQ247" s="452"/>
      <c r="AR247" s="452"/>
      <c r="AS247" s="452"/>
      <c r="AT247" s="452"/>
      <c r="AV247" s="454"/>
      <c r="AW247" s="454"/>
      <c r="AX247" s="455"/>
      <c r="AY247" s="455"/>
      <c r="AZ247" s="456"/>
      <c r="BB247" s="74">
        <f t="shared" si="71"/>
        <v>0</v>
      </c>
      <c r="BC247" s="11">
        <f t="shared" si="72"/>
        <v>0</v>
      </c>
      <c r="BF247" s="324"/>
      <c r="BH247" s="74">
        <f t="shared" si="73"/>
        <v>0</v>
      </c>
      <c r="BI247" s="313">
        <f t="shared" si="74"/>
        <v>0</v>
      </c>
      <c r="BL247" s="313"/>
      <c r="BQ247" s="11"/>
      <c r="BR247" s="11"/>
      <c r="BS247" s="11"/>
      <c r="BT247" s="11"/>
      <c r="CA247" s="314"/>
      <c r="CB247" s="311"/>
      <c r="CC247" s="312"/>
      <c r="CD247" s="11"/>
      <c r="CE247" s="11"/>
    </row>
    <row r="248" spans="2:83" x14ac:dyDescent="0.25">
      <c r="B248" s="129"/>
      <c r="C248" s="87"/>
      <c r="O248" s="89"/>
      <c r="P248" s="130"/>
      <c r="Q248" s="87"/>
      <c r="R248" s="78" t="s">
        <v>14</v>
      </c>
      <c r="S248" s="87"/>
      <c r="T248" s="78" t="s">
        <v>45</v>
      </c>
      <c r="U248" s="608" t="str">
        <f t="shared" si="77"/>
        <v>-</v>
      </c>
      <c r="V248" s="609" t="str">
        <f t="shared" si="78"/>
        <v>-</v>
      </c>
      <c r="W248" s="609" t="str">
        <f t="shared" si="79"/>
        <v>-</v>
      </c>
      <c r="X248" s="609" t="str">
        <f t="shared" si="80"/>
        <v>-</v>
      </c>
      <c r="Y248" s="609" t="str">
        <f t="shared" si="81"/>
        <v>-</v>
      </c>
      <c r="AD248" s="615" t="str">
        <f t="shared" si="75"/>
        <v>-</v>
      </c>
      <c r="AE248" s="73" t="str">
        <f t="shared" si="76"/>
        <v>-</v>
      </c>
      <c r="AF248" s="608" t="str">
        <f t="shared" si="82"/>
        <v>-</v>
      </c>
      <c r="AG248" s="609" t="str">
        <f t="shared" si="83"/>
        <v>-</v>
      </c>
      <c r="AH248" s="609" t="str">
        <f t="shared" si="84"/>
        <v>-</v>
      </c>
      <c r="AI248" s="609" t="str">
        <f t="shared" si="85"/>
        <v>-</v>
      </c>
      <c r="AJ248" s="609" t="str">
        <f t="shared" si="86"/>
        <v>-</v>
      </c>
      <c r="AM248" s="452"/>
      <c r="AN248" s="452"/>
      <c r="AO248" s="452"/>
      <c r="AP248" s="452"/>
      <c r="AQ248" s="452"/>
      <c r="AR248" s="452"/>
      <c r="AS248" s="452"/>
      <c r="AT248" s="452"/>
      <c r="AV248" s="454"/>
      <c r="AW248" s="454"/>
      <c r="AX248" s="455"/>
      <c r="AY248" s="455"/>
      <c r="AZ248" s="456"/>
      <c r="BB248" s="74">
        <f t="shared" si="71"/>
        <v>0</v>
      </c>
      <c r="BC248" s="11">
        <f t="shared" si="72"/>
        <v>0</v>
      </c>
      <c r="BF248" s="324"/>
      <c r="BH248" s="74">
        <f t="shared" si="73"/>
        <v>0</v>
      </c>
      <c r="BI248" s="313">
        <f t="shared" si="74"/>
        <v>0</v>
      </c>
      <c r="BL248" s="313"/>
      <c r="BQ248" s="11"/>
      <c r="BR248" s="11"/>
      <c r="BS248" s="11"/>
      <c r="BT248" s="11"/>
      <c r="CA248" s="314"/>
      <c r="CB248" s="311"/>
      <c r="CC248" s="312"/>
      <c r="CD248" s="11"/>
      <c r="CE248" s="11"/>
    </row>
    <row r="249" spans="2:83" x14ac:dyDescent="0.25">
      <c r="B249" s="129"/>
      <c r="C249" s="87"/>
      <c r="O249" s="89"/>
      <c r="P249" s="130"/>
      <c r="Q249" s="87"/>
      <c r="R249" s="78" t="s">
        <v>14</v>
      </c>
      <c r="S249" s="87"/>
      <c r="T249" s="78" t="s">
        <v>45</v>
      </c>
      <c r="U249" s="608" t="str">
        <f t="shared" si="77"/>
        <v>-</v>
      </c>
      <c r="V249" s="609" t="str">
        <f t="shared" si="78"/>
        <v>-</v>
      </c>
      <c r="W249" s="609" t="str">
        <f t="shared" si="79"/>
        <v>-</v>
      </c>
      <c r="X249" s="609" t="str">
        <f t="shared" si="80"/>
        <v>-</v>
      </c>
      <c r="Y249" s="609" t="str">
        <f t="shared" si="81"/>
        <v>-</v>
      </c>
      <c r="AD249" s="615" t="str">
        <f t="shared" si="75"/>
        <v>-</v>
      </c>
      <c r="AE249" s="73" t="str">
        <f t="shared" si="76"/>
        <v>-</v>
      </c>
      <c r="AF249" s="608" t="str">
        <f t="shared" si="82"/>
        <v>-</v>
      </c>
      <c r="AG249" s="609" t="str">
        <f t="shared" si="83"/>
        <v>-</v>
      </c>
      <c r="AH249" s="609" t="str">
        <f t="shared" si="84"/>
        <v>-</v>
      </c>
      <c r="AI249" s="609" t="str">
        <f t="shared" si="85"/>
        <v>-</v>
      </c>
      <c r="AJ249" s="609" t="str">
        <f t="shared" si="86"/>
        <v>-</v>
      </c>
      <c r="AM249" s="452"/>
      <c r="AN249" s="452"/>
      <c r="AO249" s="452"/>
      <c r="AP249" s="452"/>
      <c r="AQ249" s="452"/>
      <c r="AR249" s="452"/>
      <c r="AS249" s="452"/>
      <c r="AT249" s="452"/>
      <c r="AV249" s="454"/>
      <c r="AW249" s="454"/>
      <c r="AX249" s="455"/>
      <c r="AY249" s="455"/>
      <c r="AZ249" s="456"/>
      <c r="BB249" s="74">
        <f t="shared" si="71"/>
        <v>0</v>
      </c>
      <c r="BC249" s="11">
        <f t="shared" si="72"/>
        <v>0</v>
      </c>
      <c r="BF249" s="324"/>
      <c r="BH249" s="74">
        <f t="shared" si="73"/>
        <v>0</v>
      </c>
      <c r="BI249" s="313">
        <f t="shared" si="74"/>
        <v>0</v>
      </c>
      <c r="BL249" s="313"/>
      <c r="BQ249" s="11"/>
      <c r="BR249" s="11"/>
      <c r="BS249" s="11"/>
      <c r="BT249" s="11"/>
      <c r="CA249" s="314"/>
      <c r="CB249" s="311"/>
      <c r="CC249" s="312"/>
      <c r="CD249" s="11"/>
      <c r="CE249" s="11"/>
    </row>
    <row r="250" spans="2:83" x14ac:dyDescent="0.25">
      <c r="B250" s="129"/>
      <c r="C250" s="87"/>
      <c r="O250" s="89"/>
      <c r="P250" s="130"/>
      <c r="Q250" s="87"/>
      <c r="R250" s="78" t="s">
        <v>14</v>
      </c>
      <c r="S250" s="87"/>
      <c r="T250" s="78" t="s">
        <v>45</v>
      </c>
      <c r="U250" s="608" t="str">
        <f t="shared" si="77"/>
        <v>-</v>
      </c>
      <c r="V250" s="609" t="str">
        <f t="shared" si="78"/>
        <v>-</v>
      </c>
      <c r="W250" s="609" t="str">
        <f t="shared" si="79"/>
        <v>-</v>
      </c>
      <c r="X250" s="609" t="str">
        <f t="shared" si="80"/>
        <v>-</v>
      </c>
      <c r="Y250" s="609" t="str">
        <f t="shared" si="81"/>
        <v>-</v>
      </c>
      <c r="AD250" s="615" t="str">
        <f t="shared" si="75"/>
        <v>-</v>
      </c>
      <c r="AE250" s="73" t="str">
        <f t="shared" si="76"/>
        <v>-</v>
      </c>
      <c r="AF250" s="608" t="str">
        <f t="shared" si="82"/>
        <v>-</v>
      </c>
      <c r="AG250" s="609" t="str">
        <f t="shared" si="83"/>
        <v>-</v>
      </c>
      <c r="AH250" s="609" t="str">
        <f t="shared" si="84"/>
        <v>-</v>
      </c>
      <c r="AI250" s="609" t="str">
        <f t="shared" si="85"/>
        <v>-</v>
      </c>
      <c r="AJ250" s="609" t="str">
        <f t="shared" si="86"/>
        <v>-</v>
      </c>
      <c r="AM250" s="452"/>
      <c r="AN250" s="452"/>
      <c r="AO250" s="452"/>
      <c r="AP250" s="452"/>
      <c r="AQ250" s="452"/>
      <c r="AR250" s="452"/>
      <c r="AS250" s="452"/>
      <c r="AT250" s="452"/>
      <c r="AV250" s="454"/>
      <c r="AW250" s="454"/>
      <c r="AX250" s="455"/>
      <c r="AY250" s="455"/>
      <c r="AZ250" s="456"/>
      <c r="BB250" s="74">
        <f t="shared" si="71"/>
        <v>0</v>
      </c>
      <c r="BC250" s="11">
        <f t="shared" si="72"/>
        <v>0</v>
      </c>
      <c r="BF250" s="324"/>
      <c r="BH250" s="74">
        <f t="shared" si="73"/>
        <v>0</v>
      </c>
      <c r="BI250" s="313">
        <f t="shared" si="74"/>
        <v>0</v>
      </c>
      <c r="BL250" s="313"/>
      <c r="BQ250" s="11"/>
      <c r="BR250" s="11"/>
      <c r="BS250" s="11"/>
      <c r="BT250" s="11"/>
      <c r="CA250" s="314"/>
      <c r="CB250" s="311"/>
      <c r="CC250" s="312"/>
      <c r="CD250" s="11"/>
      <c r="CE250" s="11"/>
    </row>
    <row r="251" spans="2:83" x14ac:dyDescent="0.25">
      <c r="B251" s="129"/>
      <c r="C251" s="87"/>
      <c r="O251" s="89"/>
      <c r="P251" s="130"/>
      <c r="Q251" s="87"/>
      <c r="R251" s="78" t="s">
        <v>14</v>
      </c>
      <c r="S251" s="87"/>
      <c r="T251" s="78" t="s">
        <v>45</v>
      </c>
      <c r="U251" s="608" t="str">
        <f t="shared" si="77"/>
        <v>-</v>
      </c>
      <c r="V251" s="609" t="str">
        <f t="shared" si="78"/>
        <v>-</v>
      </c>
      <c r="W251" s="609" t="str">
        <f t="shared" si="79"/>
        <v>-</v>
      </c>
      <c r="X251" s="609" t="str">
        <f t="shared" si="80"/>
        <v>-</v>
      </c>
      <c r="Y251" s="609" t="str">
        <f t="shared" si="81"/>
        <v>-</v>
      </c>
      <c r="AD251" s="615" t="str">
        <f t="shared" si="75"/>
        <v>-</v>
      </c>
      <c r="AE251" s="73" t="str">
        <f t="shared" si="76"/>
        <v>-</v>
      </c>
      <c r="AF251" s="608" t="str">
        <f t="shared" si="82"/>
        <v>-</v>
      </c>
      <c r="AG251" s="609" t="str">
        <f t="shared" si="83"/>
        <v>-</v>
      </c>
      <c r="AH251" s="609" t="str">
        <f t="shared" si="84"/>
        <v>-</v>
      </c>
      <c r="AI251" s="609" t="str">
        <f t="shared" si="85"/>
        <v>-</v>
      </c>
      <c r="AJ251" s="609" t="str">
        <f t="shared" si="86"/>
        <v>-</v>
      </c>
      <c r="AM251" s="452"/>
      <c r="AN251" s="452"/>
      <c r="AO251" s="452"/>
      <c r="AP251" s="452"/>
      <c r="AQ251" s="452"/>
      <c r="AR251" s="452"/>
      <c r="AS251" s="452"/>
      <c r="AT251" s="452"/>
      <c r="AV251" s="454"/>
      <c r="AW251" s="454"/>
      <c r="AX251" s="455"/>
      <c r="AY251" s="455"/>
      <c r="AZ251" s="456"/>
      <c r="BB251" s="74">
        <f t="shared" si="71"/>
        <v>0</v>
      </c>
      <c r="BC251" s="11">
        <f t="shared" si="72"/>
        <v>0</v>
      </c>
      <c r="BF251" s="324"/>
      <c r="BH251" s="74">
        <f t="shared" si="73"/>
        <v>0</v>
      </c>
      <c r="BI251" s="313">
        <f t="shared" si="74"/>
        <v>0</v>
      </c>
      <c r="BQ251" s="11"/>
      <c r="BR251" s="11"/>
      <c r="BS251" s="11"/>
      <c r="BT251" s="11"/>
      <c r="CA251" s="314"/>
      <c r="CB251" s="311"/>
      <c r="CC251" s="312"/>
      <c r="CD251" s="11"/>
      <c r="CE251" s="11"/>
    </row>
    <row r="252" spans="2:83" x14ac:dyDescent="0.25">
      <c r="B252" s="129"/>
      <c r="C252" s="87"/>
      <c r="O252" s="89"/>
      <c r="P252" s="130"/>
      <c r="Q252" s="87"/>
      <c r="R252" s="78" t="s">
        <v>14</v>
      </c>
      <c r="S252" s="87"/>
      <c r="T252" s="78" t="s">
        <v>45</v>
      </c>
      <c r="U252" s="608" t="str">
        <f t="shared" si="77"/>
        <v>-</v>
      </c>
      <c r="V252" s="609" t="str">
        <f t="shared" si="78"/>
        <v>-</v>
      </c>
      <c r="W252" s="609" t="str">
        <f t="shared" si="79"/>
        <v>-</v>
      </c>
      <c r="X252" s="609" t="str">
        <f t="shared" si="80"/>
        <v>-</v>
      </c>
      <c r="Y252" s="609" t="str">
        <f t="shared" si="81"/>
        <v>-</v>
      </c>
      <c r="AD252" s="615" t="str">
        <f t="shared" si="75"/>
        <v>-</v>
      </c>
      <c r="AE252" s="73" t="str">
        <f t="shared" si="76"/>
        <v>-</v>
      </c>
      <c r="AF252" s="608" t="str">
        <f t="shared" si="82"/>
        <v>-</v>
      </c>
      <c r="AG252" s="609" t="str">
        <f t="shared" si="83"/>
        <v>-</v>
      </c>
      <c r="AH252" s="609" t="str">
        <f t="shared" si="84"/>
        <v>-</v>
      </c>
      <c r="AI252" s="609" t="str">
        <f t="shared" si="85"/>
        <v>-</v>
      </c>
      <c r="AJ252" s="609" t="str">
        <f t="shared" si="86"/>
        <v>-</v>
      </c>
      <c r="AM252" s="452"/>
      <c r="AN252" s="452"/>
      <c r="AO252" s="452"/>
      <c r="AP252" s="452"/>
      <c r="AQ252" s="452"/>
      <c r="AR252" s="452"/>
      <c r="AS252" s="452"/>
      <c r="AT252" s="452"/>
      <c r="AV252" s="454"/>
      <c r="AW252" s="454"/>
      <c r="AX252" s="455"/>
      <c r="AY252" s="455"/>
      <c r="AZ252" s="456"/>
      <c r="BB252" s="74">
        <f t="shared" si="71"/>
        <v>0</v>
      </c>
      <c r="BC252" s="11">
        <f t="shared" si="72"/>
        <v>0</v>
      </c>
      <c r="BF252" s="324"/>
      <c r="BH252" s="74">
        <f t="shared" si="73"/>
        <v>0</v>
      </c>
      <c r="BI252" s="313">
        <f t="shared" si="74"/>
        <v>0</v>
      </c>
      <c r="BQ252" s="11"/>
      <c r="BR252" s="11"/>
      <c r="BS252" s="11"/>
      <c r="BT252" s="11"/>
      <c r="CA252" s="314"/>
      <c r="CB252" s="311"/>
      <c r="CC252" s="312"/>
      <c r="CD252" s="11"/>
      <c r="CE252" s="11"/>
    </row>
    <row r="253" spans="2:83" x14ac:dyDescent="0.25">
      <c r="B253" s="129"/>
      <c r="C253" s="87"/>
      <c r="O253" s="89"/>
      <c r="P253" s="130"/>
      <c r="Q253" s="87"/>
      <c r="R253" s="78" t="s">
        <v>14</v>
      </c>
      <c r="S253" s="87"/>
      <c r="T253" s="78" t="s">
        <v>45</v>
      </c>
      <c r="U253" s="608" t="str">
        <f t="shared" si="77"/>
        <v>-</v>
      </c>
      <c r="V253" s="609" t="str">
        <f t="shared" si="78"/>
        <v>-</v>
      </c>
      <c r="W253" s="609" t="str">
        <f t="shared" si="79"/>
        <v>-</v>
      </c>
      <c r="X253" s="609" t="str">
        <f t="shared" si="80"/>
        <v>-</v>
      </c>
      <c r="Y253" s="609" t="str">
        <f t="shared" si="81"/>
        <v>-</v>
      </c>
      <c r="AD253" s="615" t="str">
        <f t="shared" si="75"/>
        <v>-</v>
      </c>
      <c r="AE253" s="73" t="str">
        <f t="shared" si="76"/>
        <v>-</v>
      </c>
      <c r="AF253" s="608" t="str">
        <f t="shared" si="82"/>
        <v>-</v>
      </c>
      <c r="AG253" s="609" t="str">
        <f t="shared" si="83"/>
        <v>-</v>
      </c>
      <c r="AH253" s="609" t="str">
        <f t="shared" si="84"/>
        <v>-</v>
      </c>
      <c r="AI253" s="609" t="str">
        <f t="shared" si="85"/>
        <v>-</v>
      </c>
      <c r="AJ253" s="609" t="str">
        <f t="shared" si="86"/>
        <v>-</v>
      </c>
      <c r="AM253" s="452"/>
      <c r="AN253" s="452"/>
      <c r="AO253" s="452"/>
      <c r="AP253" s="452"/>
      <c r="AQ253" s="452"/>
      <c r="AR253" s="452"/>
      <c r="AS253" s="452"/>
      <c r="AT253" s="452"/>
      <c r="AV253" s="454"/>
      <c r="AW253" s="454"/>
      <c r="AX253" s="455"/>
      <c r="AY253" s="455"/>
      <c r="AZ253" s="456"/>
      <c r="BB253" s="74">
        <f t="shared" si="71"/>
        <v>0</v>
      </c>
      <c r="BC253" s="11">
        <f t="shared" si="72"/>
        <v>0</v>
      </c>
      <c r="BF253" s="324"/>
      <c r="BH253" s="74">
        <f t="shared" si="73"/>
        <v>0</v>
      </c>
      <c r="BI253" s="313">
        <f t="shared" si="74"/>
        <v>0</v>
      </c>
      <c r="BQ253" s="11"/>
      <c r="BR253" s="11"/>
      <c r="BS253" s="11"/>
      <c r="BT253" s="11"/>
      <c r="CA253" s="314"/>
      <c r="CB253" s="311"/>
      <c r="CC253" s="312"/>
      <c r="CD253" s="11"/>
      <c r="CE253" s="11"/>
    </row>
    <row r="254" spans="2:83" x14ac:dyDescent="0.25">
      <c r="B254" s="129"/>
      <c r="C254" s="87"/>
      <c r="O254" s="89"/>
      <c r="P254" s="130"/>
      <c r="Q254" s="87"/>
      <c r="R254" s="78" t="s">
        <v>14</v>
      </c>
      <c r="S254" s="87"/>
      <c r="T254" s="78" t="s">
        <v>45</v>
      </c>
      <c r="U254" s="608" t="str">
        <f t="shared" si="77"/>
        <v>-</v>
      </c>
      <c r="V254" s="609" t="str">
        <f t="shared" si="78"/>
        <v>-</v>
      </c>
      <c r="W254" s="609" t="str">
        <f t="shared" si="79"/>
        <v>-</v>
      </c>
      <c r="X254" s="609" t="str">
        <f t="shared" si="80"/>
        <v>-</v>
      </c>
      <c r="Y254" s="609" t="str">
        <f t="shared" si="81"/>
        <v>-</v>
      </c>
      <c r="AD254" s="615" t="str">
        <f t="shared" si="75"/>
        <v>-</v>
      </c>
      <c r="AE254" s="73" t="str">
        <f t="shared" si="76"/>
        <v>-</v>
      </c>
      <c r="AF254" s="608" t="str">
        <f t="shared" si="82"/>
        <v>-</v>
      </c>
      <c r="AG254" s="609" t="str">
        <f t="shared" si="83"/>
        <v>-</v>
      </c>
      <c r="AH254" s="609" t="str">
        <f t="shared" si="84"/>
        <v>-</v>
      </c>
      <c r="AI254" s="609" t="str">
        <f t="shared" si="85"/>
        <v>-</v>
      </c>
      <c r="AJ254" s="609" t="str">
        <f t="shared" si="86"/>
        <v>-</v>
      </c>
      <c r="AM254" s="452"/>
      <c r="AN254" s="452"/>
      <c r="AO254" s="452"/>
      <c r="AP254" s="452"/>
      <c r="AQ254" s="452"/>
      <c r="AR254" s="452"/>
      <c r="AS254" s="452"/>
      <c r="AT254" s="452"/>
      <c r="AV254" s="454"/>
      <c r="AW254" s="454"/>
      <c r="AX254" s="455"/>
      <c r="AY254" s="455"/>
      <c r="AZ254" s="456"/>
      <c r="BB254" s="74">
        <f t="shared" si="71"/>
        <v>0</v>
      </c>
      <c r="BC254" s="11">
        <f t="shared" si="72"/>
        <v>0</v>
      </c>
      <c r="BF254" s="324"/>
      <c r="BH254" s="74">
        <f t="shared" si="73"/>
        <v>0</v>
      </c>
      <c r="BI254" s="313">
        <f t="shared" si="74"/>
        <v>0</v>
      </c>
      <c r="BQ254" s="11"/>
      <c r="BR254" s="11"/>
      <c r="BS254" s="11"/>
      <c r="BT254" s="11"/>
      <c r="CA254" s="314"/>
      <c r="CB254" s="311"/>
      <c r="CC254" s="312"/>
      <c r="CD254" s="11"/>
      <c r="CE254" s="11"/>
    </row>
    <row r="255" spans="2:83" x14ac:dyDescent="0.25">
      <c r="B255" s="129"/>
      <c r="C255" s="87"/>
      <c r="O255" s="89"/>
      <c r="P255" s="130"/>
      <c r="Q255" s="87"/>
      <c r="R255" s="78" t="s">
        <v>14</v>
      </c>
      <c r="S255" s="87"/>
      <c r="T255" s="78" t="s">
        <v>45</v>
      </c>
      <c r="U255" s="608" t="str">
        <f t="shared" si="77"/>
        <v>-</v>
      </c>
      <c r="V255" s="609" t="str">
        <f t="shared" si="78"/>
        <v>-</v>
      </c>
      <c r="W255" s="609" t="str">
        <f t="shared" si="79"/>
        <v>-</v>
      </c>
      <c r="X255" s="609" t="str">
        <f t="shared" si="80"/>
        <v>-</v>
      </c>
      <c r="Y255" s="609" t="str">
        <f t="shared" si="81"/>
        <v>-</v>
      </c>
      <c r="AD255" s="615" t="str">
        <f t="shared" si="75"/>
        <v>-</v>
      </c>
      <c r="AE255" s="73" t="str">
        <f t="shared" si="76"/>
        <v>-</v>
      </c>
      <c r="AF255" s="608" t="str">
        <f t="shared" si="82"/>
        <v>-</v>
      </c>
      <c r="AG255" s="609" t="str">
        <f t="shared" si="83"/>
        <v>-</v>
      </c>
      <c r="AH255" s="609" t="str">
        <f t="shared" si="84"/>
        <v>-</v>
      </c>
      <c r="AI255" s="609" t="str">
        <f t="shared" si="85"/>
        <v>-</v>
      </c>
      <c r="AJ255" s="609" t="str">
        <f t="shared" si="86"/>
        <v>-</v>
      </c>
      <c r="AM255" s="452"/>
      <c r="AN255" s="452"/>
      <c r="AO255" s="452"/>
      <c r="AP255" s="452"/>
      <c r="AQ255" s="452"/>
      <c r="AR255" s="452"/>
      <c r="AS255" s="452"/>
      <c r="AT255" s="452"/>
      <c r="AV255" s="454"/>
      <c r="AW255" s="454"/>
      <c r="AX255" s="455"/>
      <c r="AY255" s="455"/>
      <c r="AZ255" s="456"/>
      <c r="BB255" s="74">
        <f t="shared" si="71"/>
        <v>0</v>
      </c>
      <c r="BC255" s="11">
        <f t="shared" si="72"/>
        <v>0</v>
      </c>
      <c r="BF255" s="324"/>
      <c r="BH255" s="74">
        <f t="shared" si="73"/>
        <v>0</v>
      </c>
      <c r="BI255" s="313">
        <f t="shared" si="74"/>
        <v>0</v>
      </c>
      <c r="BQ255" s="11"/>
      <c r="BR255" s="11"/>
      <c r="BS255" s="11"/>
      <c r="BT255" s="11"/>
      <c r="CA255" s="314"/>
      <c r="CB255" s="311"/>
      <c r="CC255" s="312"/>
      <c r="CD255" s="11"/>
      <c r="CE255" s="11"/>
    </row>
    <row r="256" spans="2:83" x14ac:dyDescent="0.25">
      <c r="B256" s="129"/>
      <c r="C256" s="87"/>
      <c r="O256" s="89"/>
      <c r="P256" s="130"/>
      <c r="Q256" s="87"/>
      <c r="R256" s="78" t="s">
        <v>14</v>
      </c>
      <c r="S256" s="87"/>
      <c r="T256" s="78" t="s">
        <v>45</v>
      </c>
      <c r="U256" s="608" t="str">
        <f t="shared" si="77"/>
        <v>-</v>
      </c>
      <c r="V256" s="609" t="str">
        <f t="shared" si="78"/>
        <v>-</v>
      </c>
      <c r="W256" s="609" t="str">
        <f t="shared" si="79"/>
        <v>-</v>
      </c>
      <c r="X256" s="609" t="str">
        <f t="shared" si="80"/>
        <v>-</v>
      </c>
      <c r="Y256" s="609" t="str">
        <f t="shared" si="81"/>
        <v>-</v>
      </c>
      <c r="AD256" s="615" t="str">
        <f t="shared" si="75"/>
        <v>-</v>
      </c>
      <c r="AE256" s="73" t="str">
        <f t="shared" si="76"/>
        <v>-</v>
      </c>
      <c r="AF256" s="608" t="str">
        <f t="shared" si="82"/>
        <v>-</v>
      </c>
      <c r="AG256" s="609" t="str">
        <f t="shared" si="83"/>
        <v>-</v>
      </c>
      <c r="AH256" s="609" t="str">
        <f t="shared" si="84"/>
        <v>-</v>
      </c>
      <c r="AI256" s="609" t="str">
        <f t="shared" si="85"/>
        <v>-</v>
      </c>
      <c r="AJ256" s="609" t="str">
        <f t="shared" si="86"/>
        <v>-</v>
      </c>
      <c r="AM256" s="452"/>
      <c r="AN256" s="452"/>
      <c r="AO256" s="452"/>
      <c r="AP256" s="452"/>
      <c r="AQ256" s="452"/>
      <c r="AR256" s="452"/>
      <c r="AS256" s="452"/>
      <c r="AT256" s="452"/>
      <c r="AV256" s="454"/>
      <c r="AW256" s="454"/>
      <c r="AX256" s="455"/>
      <c r="AY256" s="455"/>
      <c r="AZ256" s="456"/>
      <c r="BB256" s="74">
        <f t="shared" si="71"/>
        <v>0</v>
      </c>
      <c r="BC256" s="11">
        <f t="shared" si="72"/>
        <v>0</v>
      </c>
      <c r="BF256" s="324"/>
      <c r="BH256" s="74">
        <f t="shared" si="73"/>
        <v>0</v>
      </c>
      <c r="BI256" s="313">
        <f t="shared" si="74"/>
        <v>0</v>
      </c>
      <c r="BQ256" s="11"/>
      <c r="BR256" s="11"/>
      <c r="BS256" s="11"/>
      <c r="BT256" s="11"/>
      <c r="CA256" s="314"/>
      <c r="CB256" s="311"/>
      <c r="CC256" s="312"/>
      <c r="CD256" s="11"/>
      <c r="CE256" s="11"/>
    </row>
    <row r="257" spans="2:83" x14ac:dyDescent="0.25">
      <c r="B257" s="129"/>
      <c r="C257" s="87"/>
      <c r="O257" s="89"/>
      <c r="P257" s="130"/>
      <c r="Q257" s="87"/>
      <c r="R257" s="78" t="s">
        <v>14</v>
      </c>
      <c r="S257" s="87"/>
      <c r="T257" s="78" t="s">
        <v>45</v>
      </c>
      <c r="U257" s="608" t="str">
        <f t="shared" si="77"/>
        <v>-</v>
      </c>
      <c r="V257" s="609" t="str">
        <f t="shared" si="78"/>
        <v>-</v>
      </c>
      <c r="W257" s="609" t="str">
        <f t="shared" si="79"/>
        <v>-</v>
      </c>
      <c r="X257" s="609" t="str">
        <f t="shared" si="80"/>
        <v>-</v>
      </c>
      <c r="Y257" s="609" t="str">
        <f t="shared" si="81"/>
        <v>-</v>
      </c>
      <c r="AD257" s="615" t="str">
        <f t="shared" si="75"/>
        <v>-</v>
      </c>
      <c r="AE257" s="73" t="str">
        <f t="shared" si="76"/>
        <v>-</v>
      </c>
      <c r="AF257" s="608" t="str">
        <f t="shared" si="82"/>
        <v>-</v>
      </c>
      <c r="AG257" s="609" t="str">
        <f t="shared" si="83"/>
        <v>-</v>
      </c>
      <c r="AH257" s="609" t="str">
        <f t="shared" si="84"/>
        <v>-</v>
      </c>
      <c r="AI257" s="609" t="str">
        <f t="shared" si="85"/>
        <v>-</v>
      </c>
      <c r="AJ257" s="609" t="str">
        <f t="shared" si="86"/>
        <v>-</v>
      </c>
      <c r="AM257" s="452"/>
      <c r="AN257" s="452"/>
      <c r="AO257" s="452"/>
      <c r="AP257" s="452"/>
      <c r="AQ257" s="452"/>
      <c r="AR257" s="452"/>
      <c r="AS257" s="452"/>
      <c r="AT257" s="452"/>
      <c r="AV257" s="454"/>
      <c r="AW257" s="454"/>
      <c r="AX257" s="455"/>
      <c r="AY257" s="455"/>
      <c r="AZ257" s="456"/>
      <c r="BB257" s="74">
        <f t="shared" si="71"/>
        <v>0</v>
      </c>
      <c r="BC257" s="11">
        <f t="shared" si="72"/>
        <v>0</v>
      </c>
      <c r="BF257" s="324"/>
      <c r="BH257" s="74">
        <f t="shared" si="73"/>
        <v>0</v>
      </c>
      <c r="BI257" s="313">
        <f t="shared" si="74"/>
        <v>0</v>
      </c>
      <c r="BQ257" s="11"/>
      <c r="BR257" s="11"/>
      <c r="BS257" s="11"/>
      <c r="BT257" s="11"/>
      <c r="CA257" s="314"/>
      <c r="CB257" s="311"/>
      <c r="CC257" s="312"/>
      <c r="CD257" s="11"/>
      <c r="CE257" s="11"/>
    </row>
    <row r="258" spans="2:83" x14ac:dyDescent="0.25">
      <c r="B258" s="129"/>
      <c r="C258" s="87"/>
      <c r="O258" s="89"/>
      <c r="P258" s="130"/>
      <c r="Q258" s="87"/>
      <c r="R258" s="78" t="s">
        <v>14</v>
      </c>
      <c r="S258" s="87"/>
      <c r="T258" s="78" t="s">
        <v>45</v>
      </c>
      <c r="U258" s="608" t="str">
        <f t="shared" si="77"/>
        <v>-</v>
      </c>
      <c r="V258" s="609" t="str">
        <f t="shared" si="78"/>
        <v>-</v>
      </c>
      <c r="W258" s="609" t="str">
        <f t="shared" si="79"/>
        <v>-</v>
      </c>
      <c r="X258" s="609" t="str">
        <f t="shared" si="80"/>
        <v>-</v>
      </c>
      <c r="Y258" s="609" t="str">
        <f t="shared" si="81"/>
        <v>-</v>
      </c>
      <c r="AD258" s="615" t="str">
        <f t="shared" si="75"/>
        <v>-</v>
      </c>
      <c r="AE258" s="73" t="str">
        <f t="shared" si="76"/>
        <v>-</v>
      </c>
      <c r="AF258" s="608" t="str">
        <f t="shared" si="82"/>
        <v>-</v>
      </c>
      <c r="AG258" s="609" t="str">
        <f t="shared" si="83"/>
        <v>-</v>
      </c>
      <c r="AH258" s="609" t="str">
        <f t="shared" si="84"/>
        <v>-</v>
      </c>
      <c r="AI258" s="609" t="str">
        <f t="shared" si="85"/>
        <v>-</v>
      </c>
      <c r="AJ258" s="609" t="str">
        <f t="shared" si="86"/>
        <v>-</v>
      </c>
      <c r="AM258" s="452"/>
      <c r="AN258" s="452"/>
      <c r="AO258" s="452"/>
      <c r="AP258" s="452"/>
      <c r="AQ258" s="452"/>
      <c r="AR258" s="452"/>
      <c r="AS258" s="452"/>
      <c r="AT258" s="452"/>
      <c r="AV258" s="454"/>
      <c r="AW258" s="454"/>
      <c r="AX258" s="455"/>
      <c r="AY258" s="455"/>
      <c r="AZ258" s="456"/>
      <c r="BB258" s="74">
        <f t="shared" si="71"/>
        <v>0</v>
      </c>
      <c r="BC258" s="11">
        <f t="shared" si="72"/>
        <v>0</v>
      </c>
      <c r="BF258" s="324"/>
      <c r="BH258" s="74">
        <f t="shared" si="73"/>
        <v>0</v>
      </c>
      <c r="BI258" s="313">
        <f t="shared" si="74"/>
        <v>0</v>
      </c>
      <c r="BQ258" s="11"/>
      <c r="BR258" s="11"/>
      <c r="BS258" s="11"/>
      <c r="BT258" s="11"/>
      <c r="CA258" s="314"/>
      <c r="CB258" s="311"/>
      <c r="CC258" s="312"/>
      <c r="CD258" s="11"/>
      <c r="CE258" s="11"/>
    </row>
    <row r="259" spans="2:83" x14ac:dyDescent="0.25">
      <c r="B259" s="129"/>
      <c r="C259" s="87"/>
      <c r="O259" s="89"/>
      <c r="P259" s="130"/>
      <c r="Q259" s="87"/>
      <c r="R259" s="78" t="s">
        <v>14</v>
      </c>
      <c r="S259" s="87"/>
      <c r="T259" s="78" t="s">
        <v>45</v>
      </c>
      <c r="U259" s="608" t="str">
        <f t="shared" si="77"/>
        <v>-</v>
      </c>
      <c r="V259" s="609" t="str">
        <f t="shared" si="78"/>
        <v>-</v>
      </c>
      <c r="W259" s="609" t="str">
        <f t="shared" si="79"/>
        <v>-</v>
      </c>
      <c r="X259" s="609" t="str">
        <f t="shared" si="80"/>
        <v>-</v>
      </c>
      <c r="Y259" s="609" t="str">
        <f t="shared" si="81"/>
        <v>-</v>
      </c>
      <c r="AD259" s="615" t="str">
        <f t="shared" si="75"/>
        <v>-</v>
      </c>
      <c r="AE259" s="73" t="str">
        <f t="shared" si="76"/>
        <v>-</v>
      </c>
      <c r="AF259" s="608" t="str">
        <f t="shared" si="82"/>
        <v>-</v>
      </c>
      <c r="AG259" s="609" t="str">
        <f t="shared" si="83"/>
        <v>-</v>
      </c>
      <c r="AH259" s="609" t="str">
        <f t="shared" si="84"/>
        <v>-</v>
      </c>
      <c r="AI259" s="609" t="str">
        <f t="shared" si="85"/>
        <v>-</v>
      </c>
      <c r="AJ259" s="609" t="str">
        <f t="shared" si="86"/>
        <v>-</v>
      </c>
      <c r="AM259" s="452"/>
      <c r="AN259" s="452"/>
      <c r="AO259" s="452"/>
      <c r="AP259" s="452"/>
      <c r="AQ259" s="452"/>
      <c r="AR259" s="452"/>
      <c r="AS259" s="452"/>
      <c r="AT259" s="452"/>
      <c r="AV259" s="454"/>
      <c r="AW259" s="454"/>
      <c r="AX259" s="455"/>
      <c r="AY259" s="455"/>
      <c r="AZ259" s="456"/>
      <c r="BB259" s="74">
        <f t="shared" ref="BB259:BB300" si="87">IFERROR((AO259*10)+AP259, "--")</f>
        <v>0</v>
      </c>
      <c r="BC259" s="11">
        <f t="shared" ref="BC259:BC300" si="88">AQ259</f>
        <v>0</v>
      </c>
      <c r="BF259" s="324"/>
      <c r="BH259" s="74">
        <f t="shared" ref="BH259:BH300" si="89">IFERROR((AX259*10)+AY259, "--")</f>
        <v>0</v>
      </c>
      <c r="BI259" s="313">
        <f t="shared" ref="BI259:BI300" si="90">AZ259</f>
        <v>0</v>
      </c>
      <c r="BQ259" s="11"/>
      <c r="BR259" s="11"/>
      <c r="BS259" s="11"/>
      <c r="BT259" s="11"/>
      <c r="CA259" s="314"/>
      <c r="CB259" s="311"/>
      <c r="CC259" s="312"/>
      <c r="CD259" s="11"/>
      <c r="CE259" s="11"/>
    </row>
    <row r="260" spans="2:83" x14ac:dyDescent="0.25">
      <c r="B260" s="129"/>
      <c r="C260" s="87"/>
      <c r="O260" s="89"/>
      <c r="P260" s="130"/>
      <c r="Q260" s="87"/>
      <c r="R260" s="78" t="s">
        <v>14</v>
      </c>
      <c r="S260" s="87"/>
      <c r="T260" s="78" t="s">
        <v>45</v>
      </c>
      <c r="U260" s="608" t="str">
        <f t="shared" si="77"/>
        <v>-</v>
      </c>
      <c r="V260" s="609" t="str">
        <f t="shared" si="78"/>
        <v>-</v>
      </c>
      <c r="W260" s="609" t="str">
        <f t="shared" si="79"/>
        <v>-</v>
      </c>
      <c r="X260" s="609" t="str">
        <f t="shared" si="80"/>
        <v>-</v>
      </c>
      <c r="Y260" s="609" t="str">
        <f t="shared" si="81"/>
        <v>-</v>
      </c>
      <c r="AD260" s="615" t="str">
        <f t="shared" si="75"/>
        <v>-</v>
      </c>
      <c r="AE260" s="73" t="str">
        <f t="shared" si="76"/>
        <v>-</v>
      </c>
      <c r="AF260" s="608" t="str">
        <f t="shared" si="82"/>
        <v>-</v>
      </c>
      <c r="AG260" s="609" t="str">
        <f t="shared" si="83"/>
        <v>-</v>
      </c>
      <c r="AH260" s="609" t="str">
        <f t="shared" si="84"/>
        <v>-</v>
      </c>
      <c r="AI260" s="609" t="str">
        <f t="shared" si="85"/>
        <v>-</v>
      </c>
      <c r="AJ260" s="609" t="str">
        <f t="shared" si="86"/>
        <v>-</v>
      </c>
      <c r="AM260" s="452"/>
      <c r="AN260" s="452"/>
      <c r="AO260" s="452"/>
      <c r="AP260" s="452"/>
      <c r="AQ260" s="452"/>
      <c r="AR260" s="452"/>
      <c r="AS260" s="452"/>
      <c r="AT260" s="452"/>
      <c r="AV260" s="454"/>
      <c r="AW260" s="454"/>
      <c r="AX260" s="455"/>
      <c r="AY260" s="455"/>
      <c r="AZ260" s="456"/>
      <c r="BB260" s="74">
        <f t="shared" si="87"/>
        <v>0</v>
      </c>
      <c r="BC260" s="11">
        <f t="shared" si="88"/>
        <v>0</v>
      </c>
      <c r="BF260" s="324"/>
      <c r="BH260" s="74">
        <f t="shared" si="89"/>
        <v>0</v>
      </c>
      <c r="BI260" s="313">
        <f t="shared" si="90"/>
        <v>0</v>
      </c>
      <c r="BQ260" s="11"/>
      <c r="BR260" s="11"/>
      <c r="BS260" s="11"/>
      <c r="BT260" s="11"/>
      <c r="CA260" s="314"/>
      <c r="CB260" s="311"/>
      <c r="CC260" s="312"/>
      <c r="CD260" s="11"/>
      <c r="CE260" s="11"/>
    </row>
    <row r="261" spans="2:83" x14ac:dyDescent="0.25">
      <c r="B261" s="129"/>
      <c r="C261" s="87"/>
      <c r="O261" s="89"/>
      <c r="P261" s="130"/>
      <c r="Q261" s="87"/>
      <c r="R261" s="78" t="s">
        <v>14</v>
      </c>
      <c r="S261" s="87"/>
      <c r="T261" s="78" t="s">
        <v>45</v>
      </c>
      <c r="U261" s="608" t="str">
        <f t="shared" si="77"/>
        <v>-</v>
      </c>
      <c r="V261" s="609" t="str">
        <f t="shared" si="78"/>
        <v>-</v>
      </c>
      <c r="W261" s="609" t="str">
        <f t="shared" si="79"/>
        <v>-</v>
      </c>
      <c r="X261" s="609" t="str">
        <f t="shared" si="80"/>
        <v>-</v>
      </c>
      <c r="Y261" s="609" t="str">
        <f t="shared" si="81"/>
        <v>-</v>
      </c>
      <c r="AD261" s="615" t="str">
        <f t="shared" si="75"/>
        <v>-</v>
      </c>
      <c r="AE261" s="73" t="str">
        <f t="shared" si="76"/>
        <v>-</v>
      </c>
      <c r="AF261" s="608" t="str">
        <f t="shared" si="82"/>
        <v>-</v>
      </c>
      <c r="AG261" s="609" t="str">
        <f t="shared" si="83"/>
        <v>-</v>
      </c>
      <c r="AH261" s="609" t="str">
        <f t="shared" si="84"/>
        <v>-</v>
      </c>
      <c r="AI261" s="609" t="str">
        <f t="shared" si="85"/>
        <v>-</v>
      </c>
      <c r="AJ261" s="609" t="str">
        <f t="shared" si="86"/>
        <v>-</v>
      </c>
      <c r="AM261" s="452"/>
      <c r="AN261" s="452"/>
      <c r="AO261" s="452"/>
      <c r="AP261" s="452"/>
      <c r="AQ261" s="452"/>
      <c r="AR261" s="452"/>
      <c r="AS261" s="452"/>
      <c r="AT261" s="452"/>
      <c r="AV261" s="454"/>
      <c r="AW261" s="454"/>
      <c r="AX261" s="455"/>
      <c r="AY261" s="455"/>
      <c r="AZ261" s="456"/>
      <c r="BB261" s="74">
        <f t="shared" si="87"/>
        <v>0</v>
      </c>
      <c r="BC261" s="11">
        <f t="shared" si="88"/>
        <v>0</v>
      </c>
      <c r="BF261" s="324"/>
      <c r="BH261" s="74">
        <f t="shared" si="89"/>
        <v>0</v>
      </c>
      <c r="BI261" s="313">
        <f t="shared" si="90"/>
        <v>0</v>
      </c>
      <c r="BQ261" s="11"/>
      <c r="BR261" s="11"/>
      <c r="BS261" s="11"/>
      <c r="BT261" s="11"/>
      <c r="CA261" s="314"/>
      <c r="CB261" s="311"/>
      <c r="CC261" s="312"/>
      <c r="CD261" s="11"/>
      <c r="CE261" s="11"/>
    </row>
    <row r="262" spans="2:83" x14ac:dyDescent="0.25">
      <c r="B262" s="129"/>
      <c r="C262" s="87"/>
      <c r="O262" s="89"/>
      <c r="P262" s="130"/>
      <c r="Q262" s="87"/>
      <c r="R262" s="78" t="s">
        <v>14</v>
      </c>
      <c r="S262" s="87"/>
      <c r="T262" s="78" t="s">
        <v>45</v>
      </c>
      <c r="U262" s="608" t="str">
        <f t="shared" si="77"/>
        <v>-</v>
      </c>
      <c r="V262" s="609" t="str">
        <f t="shared" si="78"/>
        <v>-</v>
      </c>
      <c r="W262" s="609" t="str">
        <f t="shared" si="79"/>
        <v>-</v>
      </c>
      <c r="X262" s="609" t="str">
        <f t="shared" si="80"/>
        <v>-</v>
      </c>
      <c r="Y262" s="609" t="str">
        <f t="shared" si="81"/>
        <v>-</v>
      </c>
      <c r="AD262" s="615" t="str">
        <f t="shared" ref="AD262:AD300" si="91">IF(AM259="", "-", AM259)</f>
        <v>-</v>
      </c>
      <c r="AE262" s="73" t="str">
        <f t="shared" ref="AE262:AE300" si="92">IF(AT259="", "-", AT259)</f>
        <v>-</v>
      </c>
      <c r="AF262" s="608" t="str">
        <f t="shared" si="82"/>
        <v>-</v>
      </c>
      <c r="AG262" s="609" t="str">
        <f t="shared" si="83"/>
        <v>-</v>
      </c>
      <c r="AH262" s="609" t="str">
        <f t="shared" si="84"/>
        <v>-</v>
      </c>
      <c r="AI262" s="609" t="str">
        <f t="shared" si="85"/>
        <v>-</v>
      </c>
      <c r="AJ262" s="609" t="str">
        <f t="shared" si="86"/>
        <v>-</v>
      </c>
      <c r="AM262" s="452"/>
      <c r="AN262" s="452"/>
      <c r="AO262" s="452"/>
      <c r="AP262" s="452"/>
      <c r="AQ262" s="452"/>
      <c r="AR262" s="452"/>
      <c r="AS262" s="452"/>
      <c r="AT262" s="452"/>
      <c r="AV262" s="454"/>
      <c r="AW262" s="454"/>
      <c r="AX262" s="455"/>
      <c r="AY262" s="455"/>
      <c r="AZ262" s="456"/>
      <c r="BB262" s="74">
        <f t="shared" si="87"/>
        <v>0</v>
      </c>
      <c r="BC262" s="11">
        <f t="shared" si="88"/>
        <v>0</v>
      </c>
      <c r="BF262" s="324"/>
      <c r="BH262" s="74">
        <f t="shared" si="89"/>
        <v>0</v>
      </c>
      <c r="BI262" s="313">
        <f t="shared" si="90"/>
        <v>0</v>
      </c>
      <c r="BQ262" s="11"/>
      <c r="BR262" s="11"/>
      <c r="BS262" s="11"/>
      <c r="BT262" s="11"/>
      <c r="CA262" s="314"/>
      <c r="CB262" s="311"/>
      <c r="CC262" s="312"/>
      <c r="CD262" s="11"/>
      <c r="CE262" s="11"/>
    </row>
    <row r="263" spans="2:83" x14ac:dyDescent="0.25">
      <c r="B263" s="129"/>
      <c r="C263" s="87"/>
      <c r="O263" s="89"/>
      <c r="P263" s="130"/>
      <c r="Q263" s="87"/>
      <c r="R263" s="78" t="s">
        <v>14</v>
      </c>
      <c r="S263" s="87"/>
      <c r="T263" s="78" t="s">
        <v>45</v>
      </c>
      <c r="U263" s="608" t="str">
        <f t="shared" si="77"/>
        <v>-</v>
      </c>
      <c r="V263" s="609" t="str">
        <f t="shared" si="78"/>
        <v>-</v>
      </c>
      <c r="W263" s="609" t="str">
        <f t="shared" si="79"/>
        <v>-</v>
      </c>
      <c r="X263" s="609" t="str">
        <f t="shared" si="80"/>
        <v>-</v>
      </c>
      <c r="Y263" s="609" t="str">
        <f t="shared" si="81"/>
        <v>-</v>
      </c>
      <c r="AD263" s="615" t="str">
        <f t="shared" si="91"/>
        <v>-</v>
      </c>
      <c r="AE263" s="73" t="str">
        <f t="shared" si="92"/>
        <v>-</v>
      </c>
      <c r="AF263" s="608" t="str">
        <f t="shared" si="82"/>
        <v>-</v>
      </c>
      <c r="AG263" s="609" t="str">
        <f t="shared" si="83"/>
        <v>-</v>
      </c>
      <c r="AH263" s="609" t="str">
        <f t="shared" si="84"/>
        <v>-</v>
      </c>
      <c r="AI263" s="609" t="str">
        <f t="shared" si="85"/>
        <v>-</v>
      </c>
      <c r="AJ263" s="609" t="str">
        <f t="shared" si="86"/>
        <v>-</v>
      </c>
      <c r="AM263" s="452"/>
      <c r="AN263" s="452"/>
      <c r="AO263" s="452"/>
      <c r="AP263" s="452"/>
      <c r="AQ263" s="452"/>
      <c r="AR263" s="452"/>
      <c r="AS263" s="452"/>
      <c r="AT263" s="452"/>
      <c r="AV263" s="454"/>
      <c r="AW263" s="454"/>
      <c r="AX263" s="455"/>
      <c r="AY263" s="455"/>
      <c r="AZ263" s="456"/>
      <c r="BB263" s="74">
        <f t="shared" si="87"/>
        <v>0</v>
      </c>
      <c r="BC263" s="11">
        <f t="shared" si="88"/>
        <v>0</v>
      </c>
      <c r="BF263" s="324"/>
      <c r="BH263" s="74">
        <f t="shared" si="89"/>
        <v>0</v>
      </c>
      <c r="BI263" s="313">
        <f t="shared" si="90"/>
        <v>0</v>
      </c>
      <c r="BQ263" s="11"/>
      <c r="BR263" s="11"/>
      <c r="BS263" s="11"/>
      <c r="BT263" s="11"/>
      <c r="CA263" s="314"/>
      <c r="CB263" s="311"/>
      <c r="CC263" s="312"/>
      <c r="CD263" s="11"/>
      <c r="CE263" s="11"/>
    </row>
    <row r="264" spans="2:83" x14ac:dyDescent="0.25">
      <c r="B264" s="129"/>
      <c r="C264" s="87"/>
      <c r="O264" s="89"/>
      <c r="P264" s="130"/>
      <c r="Q264" s="87"/>
      <c r="R264" s="78" t="s">
        <v>14</v>
      </c>
      <c r="S264" s="87"/>
      <c r="T264" s="78" t="s">
        <v>45</v>
      </c>
      <c r="U264" s="608" t="str">
        <f t="shared" si="77"/>
        <v>-</v>
      </c>
      <c r="V264" s="609" t="str">
        <f t="shared" si="78"/>
        <v>-</v>
      </c>
      <c r="W264" s="609" t="str">
        <f t="shared" si="79"/>
        <v>-</v>
      </c>
      <c r="X264" s="609" t="str">
        <f t="shared" si="80"/>
        <v>-</v>
      </c>
      <c r="Y264" s="609" t="str">
        <f t="shared" si="81"/>
        <v>-</v>
      </c>
      <c r="AD264" s="615" t="str">
        <f t="shared" si="91"/>
        <v>-</v>
      </c>
      <c r="AE264" s="73" t="str">
        <f t="shared" si="92"/>
        <v>-</v>
      </c>
      <c r="AF264" s="608" t="str">
        <f t="shared" si="82"/>
        <v>-</v>
      </c>
      <c r="AG264" s="609" t="str">
        <f t="shared" si="83"/>
        <v>-</v>
      </c>
      <c r="AH264" s="609" t="str">
        <f t="shared" si="84"/>
        <v>-</v>
      </c>
      <c r="AI264" s="609" t="str">
        <f t="shared" si="85"/>
        <v>-</v>
      </c>
      <c r="AJ264" s="609" t="str">
        <f t="shared" si="86"/>
        <v>-</v>
      </c>
      <c r="AM264" s="452"/>
      <c r="AN264" s="452"/>
      <c r="AO264" s="452"/>
      <c r="AP264" s="452"/>
      <c r="AQ264" s="452"/>
      <c r="AR264" s="452"/>
      <c r="AS264" s="452"/>
      <c r="AT264" s="452"/>
      <c r="AV264" s="454"/>
      <c r="AW264" s="454"/>
      <c r="AX264" s="455"/>
      <c r="AY264" s="455"/>
      <c r="AZ264" s="456"/>
      <c r="BB264" s="74">
        <f t="shared" si="87"/>
        <v>0</v>
      </c>
      <c r="BC264" s="11">
        <f t="shared" si="88"/>
        <v>0</v>
      </c>
      <c r="BF264" s="324"/>
      <c r="BH264" s="74">
        <f t="shared" si="89"/>
        <v>0</v>
      </c>
      <c r="BI264" s="313">
        <f t="shared" si="90"/>
        <v>0</v>
      </c>
      <c r="BQ264" s="11"/>
      <c r="BR264" s="11"/>
      <c r="BS264" s="11"/>
      <c r="BT264" s="11"/>
      <c r="CA264" s="314"/>
      <c r="CB264" s="311"/>
      <c r="CC264" s="312"/>
      <c r="CD264" s="11"/>
      <c r="CE264" s="11"/>
    </row>
    <row r="265" spans="2:83" x14ac:dyDescent="0.25">
      <c r="B265" s="129"/>
      <c r="C265" s="87"/>
      <c r="O265" s="89"/>
      <c r="P265" s="130"/>
      <c r="Q265" s="87"/>
      <c r="R265" s="78" t="s">
        <v>14</v>
      </c>
      <c r="S265" s="87"/>
      <c r="T265" s="78" t="s">
        <v>45</v>
      </c>
      <c r="U265" s="608" t="str">
        <f t="shared" si="77"/>
        <v>-</v>
      </c>
      <c r="V265" s="609" t="str">
        <f t="shared" si="78"/>
        <v>-</v>
      </c>
      <c r="W265" s="609" t="str">
        <f t="shared" si="79"/>
        <v>-</v>
      </c>
      <c r="X265" s="609" t="str">
        <f t="shared" si="80"/>
        <v>-</v>
      </c>
      <c r="Y265" s="609" t="str">
        <f t="shared" si="81"/>
        <v>-</v>
      </c>
      <c r="AD265" s="615" t="str">
        <f t="shared" si="91"/>
        <v>-</v>
      </c>
      <c r="AE265" s="73" t="str">
        <f t="shared" si="92"/>
        <v>-</v>
      </c>
      <c r="AF265" s="608" t="str">
        <f t="shared" si="82"/>
        <v>-</v>
      </c>
      <c r="AG265" s="609" t="str">
        <f t="shared" si="83"/>
        <v>-</v>
      </c>
      <c r="AH265" s="609" t="str">
        <f t="shared" si="84"/>
        <v>-</v>
      </c>
      <c r="AI265" s="609" t="str">
        <f t="shared" si="85"/>
        <v>-</v>
      </c>
      <c r="AJ265" s="609" t="str">
        <f t="shared" si="86"/>
        <v>-</v>
      </c>
      <c r="AM265" s="452"/>
      <c r="AN265" s="452"/>
      <c r="AO265" s="452"/>
      <c r="AP265" s="452"/>
      <c r="AQ265" s="452"/>
      <c r="AR265" s="452"/>
      <c r="AS265" s="452"/>
      <c r="AT265" s="452"/>
      <c r="AV265" s="454"/>
      <c r="AW265" s="454"/>
      <c r="AX265" s="455"/>
      <c r="AY265" s="455"/>
      <c r="AZ265" s="456"/>
      <c r="BB265" s="74">
        <f t="shared" si="87"/>
        <v>0</v>
      </c>
      <c r="BC265" s="11">
        <f t="shared" si="88"/>
        <v>0</v>
      </c>
      <c r="BF265" s="324"/>
      <c r="BH265" s="74">
        <f t="shared" si="89"/>
        <v>0</v>
      </c>
      <c r="BI265" s="313">
        <f t="shared" si="90"/>
        <v>0</v>
      </c>
      <c r="BQ265" s="11"/>
      <c r="BR265" s="11"/>
      <c r="BS265" s="11"/>
      <c r="BT265" s="11"/>
      <c r="CA265" s="314"/>
      <c r="CB265" s="311"/>
      <c r="CC265" s="312"/>
      <c r="CD265" s="11"/>
      <c r="CE265" s="11"/>
    </row>
    <row r="266" spans="2:83" x14ac:dyDescent="0.25">
      <c r="B266" s="129"/>
      <c r="C266" s="87"/>
      <c r="O266" s="89"/>
      <c r="P266" s="130"/>
      <c r="Q266" s="87"/>
      <c r="R266" s="78" t="s">
        <v>14</v>
      </c>
      <c r="S266" s="87"/>
      <c r="T266" s="78" t="s">
        <v>45</v>
      </c>
      <c r="U266" s="608" t="str">
        <f t="shared" si="77"/>
        <v>-</v>
      </c>
      <c r="V266" s="609" t="str">
        <f t="shared" si="78"/>
        <v>-</v>
      </c>
      <c r="W266" s="609" t="str">
        <f t="shared" si="79"/>
        <v>-</v>
      </c>
      <c r="X266" s="609" t="str">
        <f t="shared" si="80"/>
        <v>-</v>
      </c>
      <c r="Y266" s="609" t="str">
        <f t="shared" si="81"/>
        <v>-</v>
      </c>
      <c r="AD266" s="615" t="str">
        <f t="shared" si="91"/>
        <v>-</v>
      </c>
      <c r="AE266" s="73" t="str">
        <f t="shared" si="92"/>
        <v>-</v>
      </c>
      <c r="AF266" s="608" t="str">
        <f t="shared" si="82"/>
        <v>-</v>
      </c>
      <c r="AG266" s="609" t="str">
        <f t="shared" si="83"/>
        <v>-</v>
      </c>
      <c r="AH266" s="609" t="str">
        <f t="shared" si="84"/>
        <v>-</v>
      </c>
      <c r="AI266" s="609" t="str">
        <f t="shared" si="85"/>
        <v>-</v>
      </c>
      <c r="AJ266" s="609" t="str">
        <f t="shared" si="86"/>
        <v>-</v>
      </c>
      <c r="AM266" s="452"/>
      <c r="AN266" s="452"/>
      <c r="AO266" s="452"/>
      <c r="AP266" s="452"/>
      <c r="AQ266" s="452"/>
      <c r="AR266" s="452"/>
      <c r="AS266" s="452"/>
      <c r="AT266" s="452"/>
      <c r="AV266" s="454"/>
      <c r="AW266" s="454"/>
      <c r="AX266" s="455"/>
      <c r="AY266" s="455"/>
      <c r="AZ266" s="456"/>
      <c r="BB266" s="74">
        <f t="shared" si="87"/>
        <v>0</v>
      </c>
      <c r="BC266" s="11">
        <f t="shared" si="88"/>
        <v>0</v>
      </c>
      <c r="BF266" s="324"/>
      <c r="BH266" s="74">
        <f t="shared" si="89"/>
        <v>0</v>
      </c>
      <c r="BI266" s="313">
        <f t="shared" si="90"/>
        <v>0</v>
      </c>
      <c r="BQ266" s="11"/>
      <c r="BR266" s="11"/>
      <c r="BS266" s="11"/>
      <c r="BT266" s="11"/>
      <c r="CA266" s="314"/>
      <c r="CB266" s="311"/>
      <c r="CC266" s="312"/>
      <c r="CD266" s="11"/>
      <c r="CE266" s="11"/>
    </row>
    <row r="267" spans="2:83" x14ac:dyDescent="0.25">
      <c r="B267" s="129"/>
      <c r="C267" s="87"/>
      <c r="O267" s="89"/>
      <c r="P267" s="130"/>
      <c r="Q267" s="87"/>
      <c r="R267" s="78" t="s">
        <v>14</v>
      </c>
      <c r="S267" s="87"/>
      <c r="T267" s="78" t="s">
        <v>45</v>
      </c>
      <c r="U267" s="608" t="str">
        <f t="shared" si="77"/>
        <v>-</v>
      </c>
      <c r="V267" s="609" t="str">
        <f t="shared" si="78"/>
        <v>-</v>
      </c>
      <c r="W267" s="609" t="str">
        <f t="shared" si="79"/>
        <v>-</v>
      </c>
      <c r="X267" s="609" t="str">
        <f t="shared" si="80"/>
        <v>-</v>
      </c>
      <c r="Y267" s="609" t="str">
        <f t="shared" si="81"/>
        <v>-</v>
      </c>
      <c r="AD267" s="615" t="str">
        <f t="shared" si="91"/>
        <v>-</v>
      </c>
      <c r="AE267" s="73" t="str">
        <f t="shared" si="92"/>
        <v>-</v>
      </c>
      <c r="AF267" s="608" t="str">
        <f t="shared" si="82"/>
        <v>-</v>
      </c>
      <c r="AG267" s="609" t="str">
        <f t="shared" si="83"/>
        <v>-</v>
      </c>
      <c r="AH267" s="609" t="str">
        <f t="shared" si="84"/>
        <v>-</v>
      </c>
      <c r="AI267" s="609" t="str">
        <f t="shared" si="85"/>
        <v>-</v>
      </c>
      <c r="AJ267" s="609" t="str">
        <f t="shared" si="86"/>
        <v>-</v>
      </c>
      <c r="AM267" s="452"/>
      <c r="AN267" s="452"/>
      <c r="AO267" s="452"/>
      <c r="AP267" s="452"/>
      <c r="AQ267" s="452"/>
      <c r="AR267" s="452"/>
      <c r="AS267" s="452"/>
      <c r="AT267" s="452"/>
      <c r="AV267" s="454"/>
      <c r="AW267" s="454"/>
      <c r="AX267" s="455"/>
      <c r="AY267" s="455"/>
      <c r="AZ267" s="456"/>
      <c r="BB267" s="74">
        <f t="shared" si="87"/>
        <v>0</v>
      </c>
      <c r="BC267" s="11">
        <f t="shared" si="88"/>
        <v>0</v>
      </c>
      <c r="BF267" s="324"/>
      <c r="BH267" s="74">
        <f t="shared" si="89"/>
        <v>0</v>
      </c>
      <c r="BI267" s="313">
        <f t="shared" si="90"/>
        <v>0</v>
      </c>
      <c r="BQ267" s="11"/>
      <c r="BR267" s="11"/>
      <c r="BS267" s="11"/>
      <c r="BT267" s="11"/>
      <c r="CA267" s="314"/>
      <c r="CB267" s="311"/>
      <c r="CC267" s="312"/>
      <c r="CD267" s="11"/>
      <c r="CE267" s="11"/>
    </row>
    <row r="268" spans="2:83" x14ac:dyDescent="0.25">
      <c r="B268" s="129"/>
      <c r="C268" s="87"/>
      <c r="O268" s="89"/>
      <c r="P268" s="130"/>
      <c r="Q268" s="87"/>
      <c r="R268" s="78" t="s">
        <v>14</v>
      </c>
      <c r="S268" s="87"/>
      <c r="T268" s="78" t="s">
        <v>45</v>
      </c>
      <c r="U268" s="608" t="str">
        <f t="shared" si="77"/>
        <v>-</v>
      </c>
      <c r="V268" s="609" t="str">
        <f t="shared" si="78"/>
        <v>-</v>
      </c>
      <c r="W268" s="609" t="str">
        <f t="shared" si="79"/>
        <v>-</v>
      </c>
      <c r="X268" s="609" t="str">
        <f t="shared" si="80"/>
        <v>-</v>
      </c>
      <c r="Y268" s="609" t="str">
        <f t="shared" si="81"/>
        <v>-</v>
      </c>
      <c r="AD268" s="615" t="str">
        <f t="shared" si="91"/>
        <v>-</v>
      </c>
      <c r="AE268" s="73" t="str">
        <f t="shared" si="92"/>
        <v>-</v>
      </c>
      <c r="AF268" s="608" t="str">
        <f t="shared" si="82"/>
        <v>-</v>
      </c>
      <c r="AG268" s="609" t="str">
        <f t="shared" si="83"/>
        <v>-</v>
      </c>
      <c r="AH268" s="609" t="str">
        <f t="shared" si="84"/>
        <v>-</v>
      </c>
      <c r="AI268" s="609" t="str">
        <f t="shared" si="85"/>
        <v>-</v>
      </c>
      <c r="AJ268" s="609" t="str">
        <f t="shared" si="86"/>
        <v>-</v>
      </c>
      <c r="AM268" s="452"/>
      <c r="AN268" s="452"/>
      <c r="AO268" s="452"/>
      <c r="AP268" s="452"/>
      <c r="AQ268" s="452"/>
      <c r="AR268" s="452"/>
      <c r="AS268" s="452"/>
      <c r="AT268" s="452"/>
      <c r="AV268" s="454"/>
      <c r="AW268" s="454"/>
      <c r="AX268" s="455"/>
      <c r="AY268" s="455"/>
      <c r="AZ268" s="456"/>
      <c r="BB268" s="74">
        <f t="shared" si="87"/>
        <v>0</v>
      </c>
      <c r="BC268" s="11">
        <f t="shared" si="88"/>
        <v>0</v>
      </c>
      <c r="BF268" s="324"/>
      <c r="BH268" s="74">
        <f t="shared" si="89"/>
        <v>0</v>
      </c>
      <c r="BI268" s="313">
        <f t="shared" si="90"/>
        <v>0</v>
      </c>
      <c r="BQ268" s="11"/>
      <c r="BR268" s="11"/>
      <c r="BS268" s="11"/>
      <c r="BT268" s="11"/>
      <c r="CA268" s="314"/>
      <c r="CB268" s="311"/>
      <c r="CC268" s="312"/>
      <c r="CD268" s="11"/>
      <c r="CE268" s="11"/>
    </row>
    <row r="269" spans="2:83" x14ac:dyDescent="0.25">
      <c r="B269" s="129"/>
      <c r="C269" s="87"/>
      <c r="O269" s="89"/>
      <c r="P269" s="130"/>
      <c r="Q269" s="87"/>
      <c r="R269" s="78" t="s">
        <v>14</v>
      </c>
      <c r="S269" s="87"/>
      <c r="T269" s="78" t="s">
        <v>45</v>
      </c>
      <c r="U269" s="608" t="str">
        <f t="shared" si="77"/>
        <v>-</v>
      </c>
      <c r="V269" s="609" t="str">
        <f t="shared" si="78"/>
        <v>-</v>
      </c>
      <c r="W269" s="609" t="str">
        <f t="shared" si="79"/>
        <v>-</v>
      </c>
      <c r="X269" s="609" t="str">
        <f t="shared" si="80"/>
        <v>-</v>
      </c>
      <c r="Y269" s="609" t="str">
        <f t="shared" si="81"/>
        <v>-</v>
      </c>
      <c r="AD269" s="615" t="str">
        <f t="shared" si="91"/>
        <v>-</v>
      </c>
      <c r="AE269" s="73" t="str">
        <f t="shared" si="92"/>
        <v>-</v>
      </c>
      <c r="AF269" s="608" t="str">
        <f t="shared" si="82"/>
        <v>-</v>
      </c>
      <c r="AG269" s="609" t="str">
        <f t="shared" si="83"/>
        <v>-</v>
      </c>
      <c r="AH269" s="609" t="str">
        <f t="shared" si="84"/>
        <v>-</v>
      </c>
      <c r="AI269" s="609" t="str">
        <f t="shared" si="85"/>
        <v>-</v>
      </c>
      <c r="AJ269" s="609" t="str">
        <f t="shared" si="86"/>
        <v>-</v>
      </c>
      <c r="AM269" s="452"/>
      <c r="AN269" s="452"/>
      <c r="AO269" s="452"/>
      <c r="AP269" s="452"/>
      <c r="AQ269" s="452"/>
      <c r="AR269" s="452"/>
      <c r="AS269" s="452"/>
      <c r="AT269" s="452"/>
      <c r="AV269" s="454"/>
      <c r="AW269" s="454"/>
      <c r="AX269" s="455"/>
      <c r="AY269" s="455"/>
      <c r="AZ269" s="456"/>
      <c r="BB269" s="74">
        <f t="shared" si="87"/>
        <v>0</v>
      </c>
      <c r="BC269" s="11">
        <f t="shared" si="88"/>
        <v>0</v>
      </c>
      <c r="BF269" s="324"/>
      <c r="BH269" s="74">
        <f t="shared" si="89"/>
        <v>0</v>
      </c>
      <c r="BI269" s="313">
        <f t="shared" si="90"/>
        <v>0</v>
      </c>
      <c r="BQ269" s="11"/>
      <c r="BR269" s="11"/>
      <c r="BS269" s="11"/>
      <c r="BT269" s="11"/>
      <c r="CA269" s="314"/>
      <c r="CB269" s="311"/>
      <c r="CC269" s="312"/>
      <c r="CD269" s="11"/>
      <c r="CE269" s="11"/>
    </row>
    <row r="270" spans="2:83" x14ac:dyDescent="0.25">
      <c r="B270" s="129"/>
      <c r="C270" s="87"/>
      <c r="O270" s="89"/>
      <c r="P270" s="130"/>
      <c r="Q270" s="87"/>
      <c r="R270" s="78" t="s">
        <v>14</v>
      </c>
      <c r="S270" s="87"/>
      <c r="T270" s="78" t="s">
        <v>45</v>
      </c>
      <c r="U270" s="608" t="str">
        <f t="shared" si="77"/>
        <v>-</v>
      </c>
      <c r="V270" s="609" t="str">
        <f t="shared" si="78"/>
        <v>-</v>
      </c>
      <c r="W270" s="609" t="str">
        <f t="shared" si="79"/>
        <v>-</v>
      </c>
      <c r="X270" s="609" t="str">
        <f t="shared" si="80"/>
        <v>-</v>
      </c>
      <c r="Y270" s="609" t="str">
        <f t="shared" si="81"/>
        <v>-</v>
      </c>
      <c r="AD270" s="615" t="str">
        <f t="shared" si="91"/>
        <v>-</v>
      </c>
      <c r="AE270" s="73" t="str">
        <f t="shared" si="92"/>
        <v>-</v>
      </c>
      <c r="AF270" s="608" t="str">
        <f t="shared" si="82"/>
        <v>-</v>
      </c>
      <c r="AG270" s="609" t="str">
        <f t="shared" si="83"/>
        <v>-</v>
      </c>
      <c r="AH270" s="609" t="str">
        <f t="shared" si="84"/>
        <v>-</v>
      </c>
      <c r="AI270" s="609" t="str">
        <f t="shared" si="85"/>
        <v>-</v>
      </c>
      <c r="AJ270" s="609" t="str">
        <f t="shared" si="86"/>
        <v>-</v>
      </c>
      <c r="AM270" s="452"/>
      <c r="AN270" s="452"/>
      <c r="AO270" s="452"/>
      <c r="AP270" s="452"/>
      <c r="AQ270" s="452"/>
      <c r="AR270" s="452"/>
      <c r="AS270" s="452"/>
      <c r="AT270" s="452"/>
      <c r="AV270" s="454"/>
      <c r="AW270" s="454"/>
      <c r="AX270" s="455"/>
      <c r="AY270" s="455"/>
      <c r="AZ270" s="456"/>
      <c r="BB270" s="74">
        <f t="shared" si="87"/>
        <v>0</v>
      </c>
      <c r="BC270" s="11">
        <f t="shared" si="88"/>
        <v>0</v>
      </c>
      <c r="BF270" s="324"/>
      <c r="BH270" s="74">
        <f t="shared" si="89"/>
        <v>0</v>
      </c>
      <c r="BI270" s="313">
        <f t="shared" si="90"/>
        <v>0</v>
      </c>
      <c r="BQ270" s="11"/>
      <c r="BR270" s="11"/>
      <c r="BS270" s="11"/>
      <c r="BT270" s="11"/>
      <c r="CA270" s="314"/>
      <c r="CB270" s="311"/>
      <c r="CC270" s="312"/>
      <c r="CD270" s="11"/>
      <c r="CE270" s="11"/>
    </row>
    <row r="271" spans="2:83" x14ac:dyDescent="0.25">
      <c r="B271" s="129"/>
      <c r="C271" s="87"/>
      <c r="O271" s="89"/>
      <c r="P271" s="130"/>
      <c r="Q271" s="87"/>
      <c r="R271" s="78" t="s">
        <v>14</v>
      </c>
      <c r="S271" s="87"/>
      <c r="T271" s="78" t="s">
        <v>45</v>
      </c>
      <c r="U271" s="608" t="str">
        <f t="shared" si="77"/>
        <v>-</v>
      </c>
      <c r="V271" s="609" t="str">
        <f t="shared" si="78"/>
        <v>-</v>
      </c>
      <c r="W271" s="609" t="str">
        <f t="shared" si="79"/>
        <v>-</v>
      </c>
      <c r="X271" s="609" t="str">
        <f t="shared" si="80"/>
        <v>-</v>
      </c>
      <c r="Y271" s="609" t="str">
        <f t="shared" si="81"/>
        <v>-</v>
      </c>
      <c r="AD271" s="615" t="str">
        <f t="shared" si="91"/>
        <v>-</v>
      </c>
      <c r="AE271" s="73" t="str">
        <f t="shared" si="92"/>
        <v>-</v>
      </c>
      <c r="AF271" s="608" t="str">
        <f t="shared" si="82"/>
        <v>-</v>
      </c>
      <c r="AG271" s="609" t="str">
        <f t="shared" si="83"/>
        <v>-</v>
      </c>
      <c r="AH271" s="609" t="str">
        <f t="shared" si="84"/>
        <v>-</v>
      </c>
      <c r="AI271" s="609" t="str">
        <f t="shared" si="85"/>
        <v>-</v>
      </c>
      <c r="AJ271" s="609" t="str">
        <f t="shared" si="86"/>
        <v>-</v>
      </c>
      <c r="AM271" s="452"/>
      <c r="AN271" s="452"/>
      <c r="AO271" s="452"/>
      <c r="AP271" s="452"/>
      <c r="AQ271" s="452"/>
      <c r="AR271" s="452"/>
      <c r="AS271" s="452"/>
      <c r="AT271" s="452"/>
      <c r="AV271" s="454"/>
      <c r="AW271" s="454"/>
      <c r="AX271" s="455"/>
      <c r="AY271" s="455"/>
      <c r="AZ271" s="456"/>
      <c r="BB271" s="74">
        <f t="shared" si="87"/>
        <v>0</v>
      </c>
      <c r="BC271" s="11">
        <f t="shared" si="88"/>
        <v>0</v>
      </c>
      <c r="BF271" s="324"/>
      <c r="BH271" s="74">
        <f t="shared" si="89"/>
        <v>0</v>
      </c>
      <c r="BI271" s="313">
        <f t="shared" si="90"/>
        <v>0</v>
      </c>
      <c r="BQ271" s="11"/>
      <c r="BR271" s="11"/>
      <c r="BS271" s="11"/>
      <c r="BT271" s="11"/>
      <c r="CA271" s="314"/>
      <c r="CB271" s="311"/>
      <c r="CC271" s="312"/>
      <c r="CD271" s="11"/>
      <c r="CE271" s="11"/>
    </row>
    <row r="272" spans="2:83" x14ac:dyDescent="0.25">
      <c r="B272" s="129"/>
      <c r="C272" s="87"/>
      <c r="O272" s="89"/>
      <c r="P272" s="130"/>
      <c r="Q272" s="87"/>
      <c r="R272" s="78" t="s">
        <v>14</v>
      </c>
      <c r="S272" s="87"/>
      <c r="T272" s="78" t="s">
        <v>45</v>
      </c>
      <c r="U272" s="608" t="str">
        <f t="shared" si="77"/>
        <v>-</v>
      </c>
      <c r="V272" s="609" t="str">
        <f t="shared" si="78"/>
        <v>-</v>
      </c>
      <c r="W272" s="609" t="str">
        <f t="shared" si="79"/>
        <v>-</v>
      </c>
      <c r="X272" s="609" t="str">
        <f t="shared" si="80"/>
        <v>-</v>
      </c>
      <c r="Y272" s="609" t="str">
        <f t="shared" si="81"/>
        <v>-</v>
      </c>
      <c r="AD272" s="615" t="str">
        <f t="shared" si="91"/>
        <v>-</v>
      </c>
      <c r="AE272" s="73" t="str">
        <f t="shared" si="92"/>
        <v>-</v>
      </c>
      <c r="AF272" s="608" t="str">
        <f t="shared" si="82"/>
        <v>-</v>
      </c>
      <c r="AG272" s="609" t="str">
        <f t="shared" si="83"/>
        <v>-</v>
      </c>
      <c r="AH272" s="609" t="str">
        <f t="shared" si="84"/>
        <v>-</v>
      </c>
      <c r="AI272" s="609" t="str">
        <f t="shared" si="85"/>
        <v>-</v>
      </c>
      <c r="AJ272" s="609" t="str">
        <f t="shared" si="86"/>
        <v>-</v>
      </c>
      <c r="AM272" s="452"/>
      <c r="AN272" s="452"/>
      <c r="AO272" s="452"/>
      <c r="AP272" s="452"/>
      <c r="AQ272" s="452"/>
      <c r="AR272" s="452"/>
      <c r="AS272" s="452"/>
      <c r="AT272" s="452"/>
      <c r="AV272" s="454"/>
      <c r="AW272" s="454"/>
      <c r="AX272" s="455"/>
      <c r="AY272" s="455"/>
      <c r="AZ272" s="456"/>
      <c r="BB272" s="74">
        <f t="shared" si="87"/>
        <v>0</v>
      </c>
      <c r="BC272" s="11">
        <f t="shared" si="88"/>
        <v>0</v>
      </c>
      <c r="BF272" s="324"/>
      <c r="BH272" s="74">
        <f t="shared" si="89"/>
        <v>0</v>
      </c>
      <c r="BI272" s="313">
        <f t="shared" si="90"/>
        <v>0</v>
      </c>
      <c r="BQ272" s="11"/>
      <c r="BR272" s="11"/>
      <c r="BS272" s="11"/>
      <c r="BT272" s="11"/>
      <c r="CA272" s="314"/>
      <c r="CB272" s="311"/>
      <c r="CC272" s="312"/>
      <c r="CD272" s="11"/>
      <c r="CE272" s="11"/>
    </row>
    <row r="273" spans="2:83" x14ac:dyDescent="0.25">
      <c r="B273" s="129"/>
      <c r="C273" s="87"/>
      <c r="O273" s="89"/>
      <c r="P273" s="130"/>
      <c r="Q273" s="87"/>
      <c r="R273" s="78" t="s">
        <v>14</v>
      </c>
      <c r="S273" s="87"/>
      <c r="T273" s="78" t="s">
        <v>45</v>
      </c>
      <c r="U273" s="608" t="str">
        <f t="shared" si="77"/>
        <v>-</v>
      </c>
      <c r="V273" s="609" t="str">
        <f t="shared" si="78"/>
        <v>-</v>
      </c>
      <c r="W273" s="609" t="str">
        <f t="shared" si="79"/>
        <v>-</v>
      </c>
      <c r="X273" s="609" t="str">
        <f t="shared" si="80"/>
        <v>-</v>
      </c>
      <c r="Y273" s="609" t="str">
        <f t="shared" si="81"/>
        <v>-</v>
      </c>
      <c r="AD273" s="615" t="str">
        <f t="shared" si="91"/>
        <v>-</v>
      </c>
      <c r="AE273" s="73" t="str">
        <f t="shared" si="92"/>
        <v>-</v>
      </c>
      <c r="AF273" s="608" t="str">
        <f t="shared" si="82"/>
        <v>-</v>
      </c>
      <c r="AG273" s="609" t="str">
        <f t="shared" si="83"/>
        <v>-</v>
      </c>
      <c r="AH273" s="609" t="str">
        <f t="shared" si="84"/>
        <v>-</v>
      </c>
      <c r="AI273" s="609" t="str">
        <f t="shared" si="85"/>
        <v>-</v>
      </c>
      <c r="AJ273" s="609" t="str">
        <f t="shared" si="86"/>
        <v>-</v>
      </c>
      <c r="AM273" s="452"/>
      <c r="AN273" s="452"/>
      <c r="AO273" s="452"/>
      <c r="AP273" s="452"/>
      <c r="AQ273" s="452"/>
      <c r="AR273" s="452"/>
      <c r="AS273" s="452"/>
      <c r="AT273" s="452"/>
      <c r="AV273" s="454"/>
      <c r="AW273" s="454"/>
      <c r="AX273" s="455"/>
      <c r="AY273" s="455"/>
      <c r="AZ273" s="456"/>
      <c r="BB273" s="74">
        <f t="shared" si="87"/>
        <v>0</v>
      </c>
      <c r="BC273" s="11">
        <f t="shared" si="88"/>
        <v>0</v>
      </c>
      <c r="BF273" s="324"/>
      <c r="BH273" s="74">
        <f t="shared" si="89"/>
        <v>0</v>
      </c>
      <c r="BI273" s="313">
        <f t="shared" si="90"/>
        <v>0</v>
      </c>
      <c r="BQ273" s="11"/>
      <c r="BR273" s="11"/>
      <c r="BS273" s="11"/>
      <c r="BT273" s="11"/>
      <c r="CA273" s="314"/>
      <c r="CB273" s="311"/>
      <c r="CC273" s="312"/>
      <c r="CD273" s="11"/>
      <c r="CE273" s="11"/>
    </row>
    <row r="274" spans="2:83" x14ac:dyDescent="0.25">
      <c r="B274" s="129"/>
      <c r="C274" s="87"/>
      <c r="O274" s="89"/>
      <c r="P274" s="130"/>
      <c r="Q274" s="87"/>
      <c r="R274" s="78" t="s">
        <v>14</v>
      </c>
      <c r="S274" s="87"/>
      <c r="T274" s="78" t="s">
        <v>45</v>
      </c>
      <c r="U274" s="608" t="str">
        <f t="shared" si="77"/>
        <v>-</v>
      </c>
      <c r="V274" s="609" t="str">
        <f t="shared" si="78"/>
        <v>-</v>
      </c>
      <c r="W274" s="609" t="str">
        <f t="shared" si="79"/>
        <v>-</v>
      </c>
      <c r="X274" s="609" t="str">
        <f t="shared" si="80"/>
        <v>-</v>
      </c>
      <c r="Y274" s="609" t="str">
        <f t="shared" si="81"/>
        <v>-</v>
      </c>
      <c r="AD274" s="615" t="str">
        <f t="shared" si="91"/>
        <v>-</v>
      </c>
      <c r="AE274" s="73" t="str">
        <f t="shared" si="92"/>
        <v>-</v>
      </c>
      <c r="AF274" s="608" t="str">
        <f t="shared" si="82"/>
        <v>-</v>
      </c>
      <c r="AG274" s="609" t="str">
        <f t="shared" si="83"/>
        <v>-</v>
      </c>
      <c r="AH274" s="609" t="str">
        <f t="shared" si="84"/>
        <v>-</v>
      </c>
      <c r="AI274" s="609" t="str">
        <f t="shared" si="85"/>
        <v>-</v>
      </c>
      <c r="AJ274" s="609" t="str">
        <f t="shared" si="86"/>
        <v>-</v>
      </c>
      <c r="AM274" s="452"/>
      <c r="AN274" s="452"/>
      <c r="AO274" s="452"/>
      <c r="AP274" s="452"/>
      <c r="AQ274" s="452"/>
      <c r="AR274" s="452"/>
      <c r="AS274" s="452"/>
      <c r="AT274" s="452"/>
      <c r="AV274" s="454"/>
      <c r="AW274" s="454"/>
      <c r="AX274" s="455"/>
      <c r="AY274" s="455"/>
      <c r="AZ274" s="456"/>
      <c r="BB274" s="74">
        <f t="shared" si="87"/>
        <v>0</v>
      </c>
      <c r="BC274" s="11">
        <f t="shared" si="88"/>
        <v>0</v>
      </c>
      <c r="BF274" s="324"/>
      <c r="BH274" s="74">
        <f t="shared" si="89"/>
        <v>0</v>
      </c>
      <c r="BI274" s="313">
        <f t="shared" si="90"/>
        <v>0</v>
      </c>
      <c r="BQ274" s="11"/>
      <c r="BR274" s="11"/>
      <c r="BS274" s="11"/>
      <c r="BT274" s="11"/>
      <c r="CA274" s="314"/>
      <c r="CB274" s="311"/>
      <c r="CC274" s="312"/>
      <c r="CD274" s="11"/>
      <c r="CE274" s="11"/>
    </row>
    <row r="275" spans="2:83" x14ac:dyDescent="0.25">
      <c r="B275" s="129"/>
      <c r="C275" s="87"/>
      <c r="O275" s="89"/>
      <c r="P275" s="130"/>
      <c r="Q275" s="87"/>
      <c r="R275" s="78" t="s">
        <v>14</v>
      </c>
      <c r="S275" s="87"/>
      <c r="T275" s="78" t="s">
        <v>45</v>
      </c>
      <c r="U275" s="608" t="str">
        <f t="shared" si="77"/>
        <v>-</v>
      </c>
      <c r="V275" s="609" t="str">
        <f t="shared" si="78"/>
        <v>-</v>
      </c>
      <c r="W275" s="609" t="str">
        <f t="shared" si="79"/>
        <v>-</v>
      </c>
      <c r="X275" s="609" t="str">
        <f t="shared" si="80"/>
        <v>-</v>
      </c>
      <c r="Y275" s="609" t="str">
        <f t="shared" si="81"/>
        <v>-</v>
      </c>
      <c r="AD275" s="615" t="str">
        <f t="shared" si="91"/>
        <v>-</v>
      </c>
      <c r="AE275" s="73" t="str">
        <f t="shared" si="92"/>
        <v>-</v>
      </c>
      <c r="AF275" s="608" t="str">
        <f t="shared" si="82"/>
        <v>-</v>
      </c>
      <c r="AG275" s="609" t="str">
        <f t="shared" si="83"/>
        <v>-</v>
      </c>
      <c r="AH275" s="609" t="str">
        <f t="shared" si="84"/>
        <v>-</v>
      </c>
      <c r="AI275" s="609" t="str">
        <f t="shared" si="85"/>
        <v>-</v>
      </c>
      <c r="AJ275" s="609" t="str">
        <f t="shared" si="86"/>
        <v>-</v>
      </c>
      <c r="AM275" s="452"/>
      <c r="AN275" s="452"/>
      <c r="AO275" s="452"/>
      <c r="AP275" s="452"/>
      <c r="AQ275" s="452"/>
      <c r="AR275" s="452"/>
      <c r="AS275" s="452"/>
      <c r="AT275" s="452"/>
      <c r="AV275" s="454"/>
      <c r="AW275" s="454"/>
      <c r="AX275" s="455"/>
      <c r="AY275" s="455"/>
      <c r="AZ275" s="456"/>
      <c r="BB275" s="74">
        <f t="shared" si="87"/>
        <v>0</v>
      </c>
      <c r="BC275" s="11">
        <f t="shared" si="88"/>
        <v>0</v>
      </c>
      <c r="BF275" s="324"/>
      <c r="BH275" s="74">
        <f t="shared" si="89"/>
        <v>0</v>
      </c>
      <c r="BI275" s="313">
        <f t="shared" si="90"/>
        <v>0</v>
      </c>
      <c r="BQ275" s="11"/>
      <c r="BR275" s="11"/>
      <c r="BS275" s="11"/>
      <c r="BT275" s="11"/>
      <c r="CA275" s="314"/>
      <c r="CB275" s="311"/>
      <c r="CC275" s="312"/>
      <c r="CD275" s="11"/>
      <c r="CE275" s="11"/>
    </row>
    <row r="276" spans="2:83" x14ac:dyDescent="0.25">
      <c r="B276" s="129"/>
      <c r="C276" s="87"/>
      <c r="O276" s="89"/>
      <c r="P276" s="130"/>
      <c r="Q276" s="87"/>
      <c r="R276" s="78" t="s">
        <v>14</v>
      </c>
      <c r="S276" s="87"/>
      <c r="T276" s="78" t="s">
        <v>45</v>
      </c>
      <c r="U276" s="608" t="str">
        <f t="shared" si="77"/>
        <v>-</v>
      </c>
      <c r="V276" s="609" t="str">
        <f t="shared" si="78"/>
        <v>-</v>
      </c>
      <c r="W276" s="609" t="str">
        <f t="shared" si="79"/>
        <v>-</v>
      </c>
      <c r="X276" s="609" t="str">
        <f t="shared" si="80"/>
        <v>-</v>
      </c>
      <c r="Y276" s="609" t="str">
        <f t="shared" si="81"/>
        <v>-</v>
      </c>
      <c r="AD276" s="615" t="str">
        <f t="shared" si="91"/>
        <v>-</v>
      </c>
      <c r="AE276" s="73" t="str">
        <f t="shared" si="92"/>
        <v>-</v>
      </c>
      <c r="AF276" s="608" t="str">
        <f t="shared" si="82"/>
        <v>-</v>
      </c>
      <c r="AG276" s="609" t="str">
        <f t="shared" si="83"/>
        <v>-</v>
      </c>
      <c r="AH276" s="609" t="str">
        <f t="shared" si="84"/>
        <v>-</v>
      </c>
      <c r="AI276" s="609" t="str">
        <f t="shared" si="85"/>
        <v>-</v>
      </c>
      <c r="AJ276" s="609" t="str">
        <f t="shared" si="86"/>
        <v>-</v>
      </c>
      <c r="AM276" s="452"/>
      <c r="AN276" s="452"/>
      <c r="AO276" s="452"/>
      <c r="AP276" s="452"/>
      <c r="AQ276" s="452"/>
      <c r="AR276" s="452"/>
      <c r="AS276" s="452"/>
      <c r="AT276" s="452"/>
      <c r="AV276" s="454"/>
      <c r="AW276" s="454"/>
      <c r="AX276" s="455"/>
      <c r="AY276" s="455"/>
      <c r="AZ276" s="456"/>
      <c r="BB276" s="74">
        <f t="shared" si="87"/>
        <v>0</v>
      </c>
      <c r="BC276" s="11">
        <f t="shared" si="88"/>
        <v>0</v>
      </c>
      <c r="BF276" s="324"/>
      <c r="BH276" s="74">
        <f t="shared" si="89"/>
        <v>0</v>
      </c>
      <c r="BI276" s="313">
        <f t="shared" si="90"/>
        <v>0</v>
      </c>
      <c r="BQ276" s="11"/>
      <c r="BR276" s="11"/>
      <c r="BS276" s="11"/>
      <c r="BT276" s="11"/>
      <c r="CA276" s="314"/>
      <c r="CB276" s="311"/>
      <c r="CC276" s="312"/>
      <c r="CD276" s="11"/>
      <c r="CE276" s="11"/>
    </row>
    <row r="277" spans="2:83" x14ac:dyDescent="0.25">
      <c r="B277" s="129"/>
      <c r="C277" s="87"/>
      <c r="O277" s="89"/>
      <c r="P277" s="130"/>
      <c r="Q277" s="87"/>
      <c r="R277" s="78" t="s">
        <v>14</v>
      </c>
      <c r="S277" s="87"/>
      <c r="T277" s="78" t="s">
        <v>45</v>
      </c>
      <c r="U277" s="608" t="str">
        <f t="shared" si="77"/>
        <v>-</v>
      </c>
      <c r="V277" s="609" t="str">
        <f t="shared" si="78"/>
        <v>-</v>
      </c>
      <c r="W277" s="609" t="str">
        <f t="shared" si="79"/>
        <v>-</v>
      </c>
      <c r="X277" s="609" t="str">
        <f t="shared" si="80"/>
        <v>-</v>
      </c>
      <c r="Y277" s="609" t="str">
        <f t="shared" si="81"/>
        <v>-</v>
      </c>
      <c r="AD277" s="615" t="str">
        <f t="shared" si="91"/>
        <v>-</v>
      </c>
      <c r="AE277" s="73" t="str">
        <f t="shared" si="92"/>
        <v>-</v>
      </c>
      <c r="AF277" s="608" t="str">
        <f t="shared" si="82"/>
        <v>-</v>
      </c>
      <c r="AG277" s="609" t="str">
        <f t="shared" si="83"/>
        <v>-</v>
      </c>
      <c r="AH277" s="609" t="str">
        <f t="shared" si="84"/>
        <v>-</v>
      </c>
      <c r="AI277" s="609" t="str">
        <f t="shared" si="85"/>
        <v>-</v>
      </c>
      <c r="AJ277" s="609" t="str">
        <f t="shared" si="86"/>
        <v>-</v>
      </c>
      <c r="AM277" s="452"/>
      <c r="AN277" s="452"/>
      <c r="AO277" s="452"/>
      <c r="AP277" s="452"/>
      <c r="AQ277" s="452"/>
      <c r="AR277" s="452"/>
      <c r="AS277" s="452"/>
      <c r="AT277" s="452"/>
      <c r="AV277" s="454"/>
      <c r="AW277" s="454"/>
      <c r="AX277" s="455"/>
      <c r="AY277" s="455"/>
      <c r="AZ277" s="456"/>
      <c r="BB277" s="74">
        <f t="shared" si="87"/>
        <v>0</v>
      </c>
      <c r="BC277" s="11">
        <f t="shared" si="88"/>
        <v>0</v>
      </c>
      <c r="BF277" s="324"/>
      <c r="BH277" s="74">
        <f t="shared" si="89"/>
        <v>0</v>
      </c>
      <c r="BI277" s="313">
        <f t="shared" si="90"/>
        <v>0</v>
      </c>
      <c r="BQ277" s="11"/>
      <c r="BR277" s="11"/>
      <c r="BS277" s="11"/>
      <c r="BT277" s="11"/>
      <c r="CA277" s="314"/>
      <c r="CB277" s="311"/>
      <c r="CC277" s="312"/>
      <c r="CD277" s="11"/>
      <c r="CE277" s="11"/>
    </row>
    <row r="278" spans="2:83" x14ac:dyDescent="0.25">
      <c r="B278" s="129"/>
      <c r="C278" s="87"/>
      <c r="O278" s="89"/>
      <c r="P278" s="130"/>
      <c r="Q278" s="87"/>
      <c r="R278" s="78" t="s">
        <v>14</v>
      </c>
      <c r="S278" s="87"/>
      <c r="T278" s="78" t="s">
        <v>45</v>
      </c>
      <c r="U278" s="608" t="str">
        <f t="shared" si="77"/>
        <v>-</v>
      </c>
      <c r="V278" s="609" t="str">
        <f t="shared" si="78"/>
        <v>-</v>
      </c>
      <c r="W278" s="609" t="str">
        <f t="shared" si="79"/>
        <v>-</v>
      </c>
      <c r="X278" s="609" t="str">
        <f t="shared" si="80"/>
        <v>-</v>
      </c>
      <c r="Y278" s="609" t="str">
        <f t="shared" si="81"/>
        <v>-</v>
      </c>
      <c r="AD278" s="615" t="str">
        <f t="shared" si="91"/>
        <v>-</v>
      </c>
      <c r="AE278" s="73" t="str">
        <f t="shared" si="92"/>
        <v>-</v>
      </c>
      <c r="AF278" s="608" t="str">
        <f t="shared" si="82"/>
        <v>-</v>
      </c>
      <c r="AG278" s="609" t="str">
        <f t="shared" si="83"/>
        <v>-</v>
      </c>
      <c r="AH278" s="609" t="str">
        <f t="shared" si="84"/>
        <v>-</v>
      </c>
      <c r="AI278" s="609" t="str">
        <f t="shared" si="85"/>
        <v>-</v>
      </c>
      <c r="AJ278" s="609" t="str">
        <f t="shared" si="86"/>
        <v>-</v>
      </c>
      <c r="AM278" s="452"/>
      <c r="AN278" s="452"/>
      <c r="AO278" s="452"/>
      <c r="AP278" s="452"/>
      <c r="AQ278" s="452"/>
      <c r="AR278" s="452"/>
      <c r="AS278" s="452"/>
      <c r="AT278" s="452"/>
      <c r="AV278" s="454"/>
      <c r="AW278" s="454"/>
      <c r="AX278" s="455"/>
      <c r="AY278" s="455"/>
      <c r="AZ278" s="456"/>
      <c r="BB278" s="74">
        <f t="shared" si="87"/>
        <v>0</v>
      </c>
      <c r="BC278" s="11">
        <f t="shared" si="88"/>
        <v>0</v>
      </c>
      <c r="BF278" s="324"/>
      <c r="BH278" s="74">
        <f t="shared" si="89"/>
        <v>0</v>
      </c>
      <c r="BI278" s="313">
        <f t="shared" si="90"/>
        <v>0</v>
      </c>
      <c r="BQ278" s="11"/>
      <c r="BR278" s="11"/>
      <c r="BS278" s="11"/>
      <c r="BT278" s="11"/>
      <c r="CA278" s="314"/>
      <c r="CB278" s="311"/>
      <c r="CC278" s="312"/>
      <c r="CD278" s="11"/>
      <c r="CE278" s="11"/>
    </row>
    <row r="279" spans="2:83" x14ac:dyDescent="0.25">
      <c r="B279" s="129"/>
      <c r="C279" s="87"/>
      <c r="O279" s="89"/>
      <c r="P279" s="130"/>
      <c r="Q279" s="87"/>
      <c r="R279" s="78" t="s">
        <v>14</v>
      </c>
      <c r="S279" s="87"/>
      <c r="T279" s="78" t="s">
        <v>45</v>
      </c>
      <c r="U279" s="608" t="str">
        <f t="shared" ref="U279:U300" si="93">IF(ISNUMBER(S279), HOUR(P279), "-")</f>
        <v>-</v>
      </c>
      <c r="V279" s="609" t="str">
        <f t="shared" ref="V279:V300" si="94">IF(U279=$Q$13, S279, "-")</f>
        <v>-</v>
      </c>
      <c r="W279" s="609" t="str">
        <f t="shared" ref="W279:W300" si="95">IF(U279=$R$13, S279, "-")</f>
        <v>-</v>
      </c>
      <c r="X279" s="609" t="str">
        <f t="shared" ref="X279:X300" si="96">IF(U279=$S$13, S279, "-")</f>
        <v>-</v>
      </c>
      <c r="Y279" s="609" t="str">
        <f t="shared" ref="Y279:Y300" si="97">IF(U279=$T$13, S279, "-")</f>
        <v>-</v>
      </c>
      <c r="AD279" s="615" t="str">
        <f t="shared" si="91"/>
        <v>-</v>
      </c>
      <c r="AE279" s="73" t="str">
        <f t="shared" si="92"/>
        <v>-</v>
      </c>
      <c r="AF279" s="608" t="str">
        <f t="shared" ref="AF279:AF300" si="98">IF(ISNUMBER(AE279), HOUR(AD279), "-")</f>
        <v>-</v>
      </c>
      <c r="AG279" s="609" t="str">
        <f t="shared" ref="AG279:AG300" si="99">IF(AF279=$Q$3, AE279, "-")</f>
        <v>-</v>
      </c>
      <c r="AH279" s="609" t="str">
        <f t="shared" ref="AH279:AH300" si="100">IF(AF279=$R$3, AE279, "-")</f>
        <v>-</v>
      </c>
      <c r="AI279" s="609" t="str">
        <f t="shared" ref="AI279:AI300" si="101">IF(AF279=$S$3, AE279, "-")</f>
        <v>-</v>
      </c>
      <c r="AJ279" s="609" t="str">
        <f t="shared" ref="AJ279:AJ300" si="102">IF(AF279=$T$3, AE279, "-")</f>
        <v>-</v>
      </c>
      <c r="AM279" s="452"/>
      <c r="AN279" s="452"/>
      <c r="AO279" s="452"/>
      <c r="AP279" s="452"/>
      <c r="AQ279" s="452"/>
      <c r="AR279" s="452"/>
      <c r="AS279" s="452"/>
      <c r="AT279" s="452"/>
      <c r="AV279" s="454"/>
      <c r="AW279" s="454"/>
      <c r="AX279" s="455"/>
      <c r="AY279" s="455"/>
      <c r="AZ279" s="456"/>
      <c r="BB279" s="74">
        <f t="shared" si="87"/>
        <v>0</v>
      </c>
      <c r="BC279" s="11">
        <f t="shared" si="88"/>
        <v>0</v>
      </c>
      <c r="BF279" s="324"/>
      <c r="BH279" s="74">
        <f t="shared" si="89"/>
        <v>0</v>
      </c>
      <c r="BI279" s="313">
        <f t="shared" si="90"/>
        <v>0</v>
      </c>
      <c r="BQ279" s="11"/>
      <c r="BR279" s="11"/>
      <c r="BS279" s="11"/>
      <c r="BT279" s="11"/>
      <c r="CA279" s="314"/>
      <c r="CB279" s="311"/>
      <c r="CC279" s="312"/>
      <c r="CD279" s="11"/>
      <c r="CE279" s="11"/>
    </row>
    <row r="280" spans="2:83" x14ac:dyDescent="0.25">
      <c r="B280" s="129"/>
      <c r="C280" s="87"/>
      <c r="O280" s="89"/>
      <c r="P280" s="130"/>
      <c r="Q280" s="87"/>
      <c r="R280" s="78" t="s">
        <v>14</v>
      </c>
      <c r="S280" s="87"/>
      <c r="T280" s="78" t="s">
        <v>45</v>
      </c>
      <c r="U280" s="608" t="str">
        <f t="shared" si="93"/>
        <v>-</v>
      </c>
      <c r="V280" s="609" t="str">
        <f t="shared" si="94"/>
        <v>-</v>
      </c>
      <c r="W280" s="609" t="str">
        <f t="shared" si="95"/>
        <v>-</v>
      </c>
      <c r="X280" s="609" t="str">
        <f t="shared" si="96"/>
        <v>-</v>
      </c>
      <c r="Y280" s="609" t="str">
        <f t="shared" si="97"/>
        <v>-</v>
      </c>
      <c r="AD280" s="615" t="str">
        <f t="shared" si="91"/>
        <v>-</v>
      </c>
      <c r="AE280" s="73" t="str">
        <f t="shared" si="92"/>
        <v>-</v>
      </c>
      <c r="AF280" s="608" t="str">
        <f t="shared" si="98"/>
        <v>-</v>
      </c>
      <c r="AG280" s="609" t="str">
        <f t="shared" si="99"/>
        <v>-</v>
      </c>
      <c r="AH280" s="609" t="str">
        <f t="shared" si="100"/>
        <v>-</v>
      </c>
      <c r="AI280" s="609" t="str">
        <f t="shared" si="101"/>
        <v>-</v>
      </c>
      <c r="AJ280" s="609" t="str">
        <f t="shared" si="102"/>
        <v>-</v>
      </c>
      <c r="AM280" s="452"/>
      <c r="AN280" s="452"/>
      <c r="AO280" s="452"/>
      <c r="AP280" s="452"/>
      <c r="AQ280" s="452"/>
      <c r="AR280" s="452"/>
      <c r="AS280" s="452"/>
      <c r="AT280" s="452"/>
      <c r="AV280" s="454"/>
      <c r="AW280" s="454"/>
      <c r="AX280" s="455"/>
      <c r="AY280" s="455"/>
      <c r="AZ280" s="456"/>
      <c r="BB280" s="74">
        <f t="shared" si="87"/>
        <v>0</v>
      </c>
      <c r="BC280" s="11">
        <f t="shared" si="88"/>
        <v>0</v>
      </c>
      <c r="BF280" s="324"/>
      <c r="BH280" s="74">
        <f t="shared" si="89"/>
        <v>0</v>
      </c>
      <c r="BI280" s="313">
        <f t="shared" si="90"/>
        <v>0</v>
      </c>
      <c r="BQ280" s="11"/>
      <c r="BR280" s="11"/>
      <c r="BS280" s="11"/>
      <c r="BT280" s="11"/>
      <c r="CA280" s="314"/>
      <c r="CB280" s="311"/>
      <c r="CC280" s="312"/>
      <c r="CD280" s="11"/>
      <c r="CE280" s="11"/>
    </row>
    <row r="281" spans="2:83" x14ac:dyDescent="0.25">
      <c r="B281" s="129"/>
      <c r="C281" s="87"/>
      <c r="O281" s="89"/>
      <c r="P281" s="130"/>
      <c r="Q281" s="87"/>
      <c r="R281" s="78" t="s">
        <v>14</v>
      </c>
      <c r="S281" s="87"/>
      <c r="T281" s="78" t="s">
        <v>45</v>
      </c>
      <c r="U281" s="608" t="str">
        <f t="shared" si="93"/>
        <v>-</v>
      </c>
      <c r="V281" s="609" t="str">
        <f t="shared" si="94"/>
        <v>-</v>
      </c>
      <c r="W281" s="609" t="str">
        <f t="shared" si="95"/>
        <v>-</v>
      </c>
      <c r="X281" s="609" t="str">
        <f t="shared" si="96"/>
        <v>-</v>
      </c>
      <c r="Y281" s="609" t="str">
        <f t="shared" si="97"/>
        <v>-</v>
      </c>
      <c r="AD281" s="615" t="str">
        <f t="shared" si="91"/>
        <v>-</v>
      </c>
      <c r="AE281" s="73" t="str">
        <f t="shared" si="92"/>
        <v>-</v>
      </c>
      <c r="AF281" s="608" t="str">
        <f t="shared" si="98"/>
        <v>-</v>
      </c>
      <c r="AG281" s="609" t="str">
        <f t="shared" si="99"/>
        <v>-</v>
      </c>
      <c r="AH281" s="609" t="str">
        <f t="shared" si="100"/>
        <v>-</v>
      </c>
      <c r="AI281" s="609" t="str">
        <f t="shared" si="101"/>
        <v>-</v>
      </c>
      <c r="AJ281" s="609" t="str">
        <f t="shared" si="102"/>
        <v>-</v>
      </c>
      <c r="AM281" s="452"/>
      <c r="AN281" s="452"/>
      <c r="AO281" s="452"/>
      <c r="AP281" s="452"/>
      <c r="AQ281" s="452"/>
      <c r="AR281" s="452"/>
      <c r="AS281" s="452"/>
      <c r="AT281" s="452"/>
      <c r="AV281" s="454"/>
      <c r="AW281" s="454"/>
      <c r="AX281" s="455"/>
      <c r="AY281" s="455"/>
      <c r="AZ281" s="456"/>
      <c r="BB281" s="74">
        <f t="shared" si="87"/>
        <v>0</v>
      </c>
      <c r="BC281" s="11">
        <f t="shared" si="88"/>
        <v>0</v>
      </c>
      <c r="BF281" s="324"/>
      <c r="BH281" s="74">
        <f t="shared" si="89"/>
        <v>0</v>
      </c>
      <c r="BI281" s="313">
        <f t="shared" si="90"/>
        <v>0</v>
      </c>
      <c r="BQ281" s="11"/>
      <c r="BR281" s="11"/>
      <c r="BS281" s="11"/>
      <c r="BT281" s="11"/>
      <c r="CA281" s="314"/>
      <c r="CB281" s="311"/>
      <c r="CC281" s="312"/>
      <c r="CD281" s="11"/>
      <c r="CE281" s="11"/>
    </row>
    <row r="282" spans="2:83" x14ac:dyDescent="0.25">
      <c r="B282" s="129"/>
      <c r="C282" s="87"/>
      <c r="O282" s="89"/>
      <c r="P282" s="130"/>
      <c r="Q282" s="87"/>
      <c r="R282" s="78" t="s">
        <v>14</v>
      </c>
      <c r="S282" s="87"/>
      <c r="T282" s="78" t="s">
        <v>45</v>
      </c>
      <c r="U282" s="608" t="str">
        <f t="shared" si="93"/>
        <v>-</v>
      </c>
      <c r="V282" s="609" t="str">
        <f t="shared" si="94"/>
        <v>-</v>
      </c>
      <c r="W282" s="609" t="str">
        <f t="shared" si="95"/>
        <v>-</v>
      </c>
      <c r="X282" s="609" t="str">
        <f t="shared" si="96"/>
        <v>-</v>
      </c>
      <c r="Y282" s="609" t="str">
        <f t="shared" si="97"/>
        <v>-</v>
      </c>
      <c r="AD282" s="615" t="str">
        <f t="shared" si="91"/>
        <v>-</v>
      </c>
      <c r="AE282" s="73" t="str">
        <f t="shared" si="92"/>
        <v>-</v>
      </c>
      <c r="AF282" s="608" t="str">
        <f t="shared" si="98"/>
        <v>-</v>
      </c>
      <c r="AG282" s="609" t="str">
        <f t="shared" si="99"/>
        <v>-</v>
      </c>
      <c r="AH282" s="609" t="str">
        <f t="shared" si="100"/>
        <v>-</v>
      </c>
      <c r="AI282" s="609" t="str">
        <f t="shared" si="101"/>
        <v>-</v>
      </c>
      <c r="AJ282" s="609" t="str">
        <f t="shared" si="102"/>
        <v>-</v>
      </c>
      <c r="AM282" s="452"/>
      <c r="AN282" s="452"/>
      <c r="AO282" s="452"/>
      <c r="AP282" s="452"/>
      <c r="AQ282" s="452"/>
      <c r="AR282" s="452"/>
      <c r="AS282" s="452"/>
      <c r="AT282" s="452"/>
      <c r="AV282" s="454"/>
      <c r="AW282" s="454"/>
      <c r="AX282" s="455"/>
      <c r="AY282" s="455"/>
      <c r="AZ282" s="456"/>
      <c r="BB282" s="74">
        <f t="shared" si="87"/>
        <v>0</v>
      </c>
      <c r="BC282" s="11">
        <f t="shared" si="88"/>
        <v>0</v>
      </c>
      <c r="BF282" s="324"/>
      <c r="BH282" s="74">
        <f t="shared" si="89"/>
        <v>0</v>
      </c>
      <c r="BI282" s="313">
        <f t="shared" si="90"/>
        <v>0</v>
      </c>
      <c r="BQ282" s="11"/>
      <c r="BR282" s="11"/>
      <c r="BS282" s="11"/>
      <c r="BT282" s="11"/>
      <c r="CA282" s="314"/>
      <c r="CB282" s="311"/>
      <c r="CC282" s="312"/>
      <c r="CD282" s="11"/>
      <c r="CE282" s="11"/>
    </row>
    <row r="283" spans="2:83" x14ac:dyDescent="0.25">
      <c r="B283" s="129"/>
      <c r="C283" s="87"/>
      <c r="O283" s="89"/>
      <c r="P283" s="130"/>
      <c r="Q283" s="87"/>
      <c r="R283" s="78" t="s">
        <v>14</v>
      </c>
      <c r="S283" s="87"/>
      <c r="T283" s="78" t="s">
        <v>45</v>
      </c>
      <c r="U283" s="608" t="str">
        <f t="shared" si="93"/>
        <v>-</v>
      </c>
      <c r="V283" s="609" t="str">
        <f t="shared" si="94"/>
        <v>-</v>
      </c>
      <c r="W283" s="609" t="str">
        <f t="shared" si="95"/>
        <v>-</v>
      </c>
      <c r="X283" s="609" t="str">
        <f t="shared" si="96"/>
        <v>-</v>
      </c>
      <c r="Y283" s="609" t="str">
        <f t="shared" si="97"/>
        <v>-</v>
      </c>
      <c r="AD283" s="615" t="str">
        <f t="shared" si="91"/>
        <v>-</v>
      </c>
      <c r="AE283" s="73" t="str">
        <f t="shared" si="92"/>
        <v>-</v>
      </c>
      <c r="AF283" s="608" t="str">
        <f t="shared" si="98"/>
        <v>-</v>
      </c>
      <c r="AG283" s="609" t="str">
        <f t="shared" si="99"/>
        <v>-</v>
      </c>
      <c r="AH283" s="609" t="str">
        <f t="shared" si="100"/>
        <v>-</v>
      </c>
      <c r="AI283" s="609" t="str">
        <f t="shared" si="101"/>
        <v>-</v>
      </c>
      <c r="AJ283" s="609" t="str">
        <f t="shared" si="102"/>
        <v>-</v>
      </c>
      <c r="AM283" s="452"/>
      <c r="AN283" s="452"/>
      <c r="AO283" s="452"/>
      <c r="AP283" s="452"/>
      <c r="AQ283" s="452"/>
      <c r="AR283" s="452"/>
      <c r="AS283" s="452"/>
      <c r="AT283" s="452"/>
      <c r="AV283" s="454"/>
      <c r="AW283" s="454"/>
      <c r="AX283" s="455"/>
      <c r="AY283" s="455"/>
      <c r="AZ283" s="456"/>
      <c r="BB283" s="74">
        <f t="shared" si="87"/>
        <v>0</v>
      </c>
      <c r="BC283" s="11">
        <f t="shared" si="88"/>
        <v>0</v>
      </c>
      <c r="BF283" s="324"/>
      <c r="BH283" s="74">
        <f t="shared" si="89"/>
        <v>0</v>
      </c>
      <c r="BI283" s="313">
        <f t="shared" si="90"/>
        <v>0</v>
      </c>
      <c r="BQ283" s="11"/>
      <c r="BR283" s="11"/>
      <c r="BS283" s="11"/>
      <c r="BT283" s="11"/>
      <c r="CA283" s="314"/>
      <c r="CB283" s="311"/>
      <c r="CC283" s="312"/>
      <c r="CD283" s="11"/>
      <c r="CE283" s="11"/>
    </row>
    <row r="284" spans="2:83" x14ac:dyDescent="0.25">
      <c r="B284" s="129"/>
      <c r="C284" s="87"/>
      <c r="O284" s="89"/>
      <c r="P284" s="130"/>
      <c r="Q284" s="87"/>
      <c r="R284" s="78" t="s">
        <v>14</v>
      </c>
      <c r="S284" s="87"/>
      <c r="T284" s="78" t="s">
        <v>45</v>
      </c>
      <c r="U284" s="608" t="str">
        <f t="shared" si="93"/>
        <v>-</v>
      </c>
      <c r="V284" s="609" t="str">
        <f t="shared" si="94"/>
        <v>-</v>
      </c>
      <c r="W284" s="609" t="str">
        <f t="shared" si="95"/>
        <v>-</v>
      </c>
      <c r="X284" s="609" t="str">
        <f t="shared" si="96"/>
        <v>-</v>
      </c>
      <c r="Y284" s="609" t="str">
        <f t="shared" si="97"/>
        <v>-</v>
      </c>
      <c r="AD284" s="615" t="str">
        <f t="shared" si="91"/>
        <v>-</v>
      </c>
      <c r="AE284" s="73" t="str">
        <f t="shared" si="92"/>
        <v>-</v>
      </c>
      <c r="AF284" s="608" t="str">
        <f t="shared" si="98"/>
        <v>-</v>
      </c>
      <c r="AG284" s="609" t="str">
        <f t="shared" si="99"/>
        <v>-</v>
      </c>
      <c r="AH284" s="609" t="str">
        <f t="shared" si="100"/>
        <v>-</v>
      </c>
      <c r="AI284" s="609" t="str">
        <f t="shared" si="101"/>
        <v>-</v>
      </c>
      <c r="AJ284" s="609" t="str">
        <f t="shared" si="102"/>
        <v>-</v>
      </c>
      <c r="AM284" s="452"/>
      <c r="AN284" s="452"/>
      <c r="AO284" s="452"/>
      <c r="AP284" s="452"/>
      <c r="AQ284" s="452"/>
      <c r="AR284" s="452"/>
      <c r="AS284" s="452"/>
      <c r="AT284" s="452"/>
      <c r="AV284" s="454"/>
      <c r="AW284" s="454"/>
      <c r="AX284" s="455"/>
      <c r="AY284" s="455"/>
      <c r="AZ284" s="456"/>
      <c r="BB284" s="74">
        <f t="shared" si="87"/>
        <v>0</v>
      </c>
      <c r="BC284" s="11">
        <f t="shared" si="88"/>
        <v>0</v>
      </c>
      <c r="BF284" s="324"/>
      <c r="BH284" s="74">
        <f t="shared" si="89"/>
        <v>0</v>
      </c>
      <c r="BI284" s="313">
        <f t="shared" si="90"/>
        <v>0</v>
      </c>
      <c r="BQ284" s="11"/>
      <c r="BR284" s="11"/>
      <c r="BS284" s="11"/>
      <c r="BT284" s="11"/>
      <c r="CA284" s="314"/>
      <c r="CB284" s="311"/>
      <c r="CC284" s="312"/>
      <c r="CD284" s="11"/>
      <c r="CE284" s="11"/>
    </row>
    <row r="285" spans="2:83" x14ac:dyDescent="0.25">
      <c r="B285" s="129"/>
      <c r="C285" s="87"/>
      <c r="O285" s="89"/>
      <c r="P285" s="130"/>
      <c r="Q285" s="87"/>
      <c r="R285" s="78" t="s">
        <v>14</v>
      </c>
      <c r="S285" s="87"/>
      <c r="T285" s="78" t="s">
        <v>45</v>
      </c>
      <c r="U285" s="608" t="str">
        <f t="shared" si="93"/>
        <v>-</v>
      </c>
      <c r="V285" s="609" t="str">
        <f t="shared" si="94"/>
        <v>-</v>
      </c>
      <c r="W285" s="609" t="str">
        <f t="shared" si="95"/>
        <v>-</v>
      </c>
      <c r="X285" s="609" t="str">
        <f t="shared" si="96"/>
        <v>-</v>
      </c>
      <c r="Y285" s="609" t="str">
        <f t="shared" si="97"/>
        <v>-</v>
      </c>
      <c r="AD285" s="615" t="str">
        <f t="shared" si="91"/>
        <v>-</v>
      </c>
      <c r="AE285" s="73" t="str">
        <f t="shared" si="92"/>
        <v>-</v>
      </c>
      <c r="AF285" s="608" t="str">
        <f t="shared" si="98"/>
        <v>-</v>
      </c>
      <c r="AG285" s="609" t="str">
        <f t="shared" si="99"/>
        <v>-</v>
      </c>
      <c r="AH285" s="609" t="str">
        <f t="shared" si="100"/>
        <v>-</v>
      </c>
      <c r="AI285" s="609" t="str">
        <f t="shared" si="101"/>
        <v>-</v>
      </c>
      <c r="AJ285" s="609" t="str">
        <f t="shared" si="102"/>
        <v>-</v>
      </c>
      <c r="AM285" s="452"/>
      <c r="AN285" s="452"/>
      <c r="AO285" s="452"/>
      <c r="AP285" s="452"/>
      <c r="AQ285" s="452"/>
      <c r="AR285" s="452"/>
      <c r="AS285" s="452"/>
      <c r="AT285" s="452"/>
      <c r="AV285" s="454"/>
      <c r="AW285" s="454"/>
      <c r="AX285" s="455"/>
      <c r="AY285" s="455"/>
      <c r="AZ285" s="456"/>
      <c r="BB285" s="74">
        <f t="shared" si="87"/>
        <v>0</v>
      </c>
      <c r="BC285" s="11">
        <f t="shared" si="88"/>
        <v>0</v>
      </c>
      <c r="BF285" s="324"/>
      <c r="BH285" s="74">
        <f t="shared" si="89"/>
        <v>0</v>
      </c>
      <c r="BI285" s="313">
        <f t="shared" si="90"/>
        <v>0</v>
      </c>
      <c r="BQ285" s="11"/>
      <c r="BR285" s="11"/>
      <c r="BS285" s="11"/>
      <c r="BT285" s="11"/>
      <c r="CA285" s="314"/>
      <c r="CB285" s="311"/>
      <c r="CC285" s="312"/>
      <c r="CD285" s="11"/>
      <c r="CE285" s="11"/>
    </row>
    <row r="286" spans="2:83" x14ac:dyDescent="0.25">
      <c r="B286" s="129"/>
      <c r="C286" s="87"/>
      <c r="O286" s="89"/>
      <c r="P286" s="130"/>
      <c r="Q286" s="87"/>
      <c r="R286" s="78" t="s">
        <v>14</v>
      </c>
      <c r="S286" s="87"/>
      <c r="T286" s="78" t="s">
        <v>45</v>
      </c>
      <c r="U286" s="608" t="str">
        <f t="shared" si="93"/>
        <v>-</v>
      </c>
      <c r="V286" s="609" t="str">
        <f t="shared" si="94"/>
        <v>-</v>
      </c>
      <c r="W286" s="609" t="str">
        <f t="shared" si="95"/>
        <v>-</v>
      </c>
      <c r="X286" s="609" t="str">
        <f t="shared" si="96"/>
        <v>-</v>
      </c>
      <c r="Y286" s="609" t="str">
        <f t="shared" si="97"/>
        <v>-</v>
      </c>
      <c r="AD286" s="615" t="str">
        <f t="shared" si="91"/>
        <v>-</v>
      </c>
      <c r="AE286" s="73" t="str">
        <f t="shared" si="92"/>
        <v>-</v>
      </c>
      <c r="AF286" s="608" t="str">
        <f t="shared" si="98"/>
        <v>-</v>
      </c>
      <c r="AG286" s="609" t="str">
        <f t="shared" si="99"/>
        <v>-</v>
      </c>
      <c r="AH286" s="609" t="str">
        <f t="shared" si="100"/>
        <v>-</v>
      </c>
      <c r="AI286" s="609" t="str">
        <f t="shared" si="101"/>
        <v>-</v>
      </c>
      <c r="AJ286" s="609" t="str">
        <f t="shared" si="102"/>
        <v>-</v>
      </c>
      <c r="AM286" s="452"/>
      <c r="AN286" s="452"/>
      <c r="AO286" s="452"/>
      <c r="AP286" s="452"/>
      <c r="AQ286" s="452"/>
      <c r="AR286" s="452"/>
      <c r="AS286" s="452"/>
      <c r="AT286" s="452"/>
      <c r="AV286" s="454"/>
      <c r="AW286" s="454"/>
      <c r="AX286" s="455"/>
      <c r="AY286" s="455"/>
      <c r="AZ286" s="456"/>
      <c r="BB286" s="74">
        <f t="shared" si="87"/>
        <v>0</v>
      </c>
      <c r="BC286" s="11">
        <f t="shared" si="88"/>
        <v>0</v>
      </c>
      <c r="BF286" s="324"/>
      <c r="BH286" s="74">
        <f t="shared" si="89"/>
        <v>0</v>
      </c>
      <c r="BI286" s="313">
        <f t="shared" si="90"/>
        <v>0</v>
      </c>
      <c r="BQ286" s="11"/>
      <c r="BR286" s="11"/>
      <c r="BS286" s="11"/>
      <c r="BT286" s="11"/>
      <c r="CA286" s="314"/>
      <c r="CB286" s="311"/>
      <c r="CC286" s="312"/>
      <c r="CD286" s="11"/>
      <c r="CE286" s="11"/>
    </row>
    <row r="287" spans="2:83" x14ac:dyDescent="0.25">
      <c r="B287" s="129"/>
      <c r="C287" s="87"/>
      <c r="O287" s="89"/>
      <c r="P287" s="130"/>
      <c r="Q287" s="87"/>
      <c r="R287" s="78" t="s">
        <v>14</v>
      </c>
      <c r="S287" s="87"/>
      <c r="T287" s="78" t="s">
        <v>45</v>
      </c>
      <c r="U287" s="608" t="str">
        <f t="shared" si="93"/>
        <v>-</v>
      </c>
      <c r="V287" s="609" t="str">
        <f t="shared" si="94"/>
        <v>-</v>
      </c>
      <c r="W287" s="609" t="str">
        <f t="shared" si="95"/>
        <v>-</v>
      </c>
      <c r="X287" s="609" t="str">
        <f t="shared" si="96"/>
        <v>-</v>
      </c>
      <c r="Y287" s="609" t="str">
        <f t="shared" si="97"/>
        <v>-</v>
      </c>
      <c r="AD287" s="615" t="str">
        <f t="shared" si="91"/>
        <v>-</v>
      </c>
      <c r="AE287" s="73" t="str">
        <f t="shared" si="92"/>
        <v>-</v>
      </c>
      <c r="AF287" s="608" t="str">
        <f t="shared" si="98"/>
        <v>-</v>
      </c>
      <c r="AG287" s="609" t="str">
        <f t="shared" si="99"/>
        <v>-</v>
      </c>
      <c r="AH287" s="609" t="str">
        <f t="shared" si="100"/>
        <v>-</v>
      </c>
      <c r="AI287" s="609" t="str">
        <f t="shared" si="101"/>
        <v>-</v>
      </c>
      <c r="AJ287" s="609" t="str">
        <f t="shared" si="102"/>
        <v>-</v>
      </c>
      <c r="AM287" s="452"/>
      <c r="AN287" s="452"/>
      <c r="AO287" s="452"/>
      <c r="AP287" s="452"/>
      <c r="AQ287" s="452"/>
      <c r="AR287" s="452"/>
      <c r="AS287" s="452"/>
      <c r="AT287" s="452"/>
      <c r="AV287" s="454"/>
      <c r="AW287" s="454"/>
      <c r="AX287" s="455"/>
      <c r="AY287" s="455"/>
      <c r="AZ287" s="456"/>
      <c r="BB287" s="74">
        <f t="shared" si="87"/>
        <v>0</v>
      </c>
      <c r="BC287" s="11">
        <f t="shared" si="88"/>
        <v>0</v>
      </c>
      <c r="BF287" s="324"/>
      <c r="BH287" s="74">
        <f t="shared" si="89"/>
        <v>0</v>
      </c>
      <c r="BI287" s="313">
        <f t="shared" si="90"/>
        <v>0</v>
      </c>
      <c r="BQ287" s="11"/>
      <c r="BR287" s="11"/>
      <c r="BS287" s="11"/>
      <c r="BT287" s="11"/>
      <c r="CA287" s="314"/>
      <c r="CB287" s="311"/>
      <c r="CC287" s="312"/>
      <c r="CD287" s="11"/>
      <c r="CE287" s="11"/>
    </row>
    <row r="288" spans="2:83" x14ac:dyDescent="0.25">
      <c r="B288" s="129"/>
      <c r="C288" s="87"/>
      <c r="O288" s="89"/>
      <c r="P288" s="130"/>
      <c r="Q288" s="87"/>
      <c r="R288" s="78" t="s">
        <v>14</v>
      </c>
      <c r="S288" s="87"/>
      <c r="T288" s="78" t="s">
        <v>45</v>
      </c>
      <c r="U288" s="608" t="str">
        <f t="shared" si="93"/>
        <v>-</v>
      </c>
      <c r="V288" s="609" t="str">
        <f t="shared" si="94"/>
        <v>-</v>
      </c>
      <c r="W288" s="609" t="str">
        <f t="shared" si="95"/>
        <v>-</v>
      </c>
      <c r="X288" s="609" t="str">
        <f t="shared" si="96"/>
        <v>-</v>
      </c>
      <c r="Y288" s="609" t="str">
        <f t="shared" si="97"/>
        <v>-</v>
      </c>
      <c r="AD288" s="615" t="str">
        <f t="shared" si="91"/>
        <v>-</v>
      </c>
      <c r="AE288" s="73" t="str">
        <f t="shared" si="92"/>
        <v>-</v>
      </c>
      <c r="AF288" s="608" t="str">
        <f t="shared" si="98"/>
        <v>-</v>
      </c>
      <c r="AG288" s="609" t="str">
        <f t="shared" si="99"/>
        <v>-</v>
      </c>
      <c r="AH288" s="609" t="str">
        <f t="shared" si="100"/>
        <v>-</v>
      </c>
      <c r="AI288" s="609" t="str">
        <f t="shared" si="101"/>
        <v>-</v>
      </c>
      <c r="AJ288" s="609" t="str">
        <f t="shared" si="102"/>
        <v>-</v>
      </c>
      <c r="AM288" s="452"/>
      <c r="AN288" s="452"/>
      <c r="AO288" s="452"/>
      <c r="AP288" s="452"/>
      <c r="AQ288" s="452"/>
      <c r="AR288" s="452"/>
      <c r="AS288" s="452"/>
      <c r="AT288" s="452"/>
      <c r="AV288" s="454"/>
      <c r="AW288" s="454"/>
      <c r="AX288" s="455"/>
      <c r="AY288" s="455"/>
      <c r="AZ288" s="456"/>
      <c r="BB288" s="74">
        <f t="shared" si="87"/>
        <v>0</v>
      </c>
      <c r="BC288" s="11">
        <f t="shared" si="88"/>
        <v>0</v>
      </c>
      <c r="BF288" s="324"/>
      <c r="BH288" s="74">
        <f t="shared" si="89"/>
        <v>0</v>
      </c>
      <c r="BI288" s="313">
        <f t="shared" si="90"/>
        <v>0</v>
      </c>
      <c r="BQ288" s="11"/>
      <c r="BR288" s="11"/>
      <c r="BS288" s="11"/>
      <c r="BT288" s="11"/>
      <c r="CA288" s="314"/>
      <c r="CB288" s="311"/>
      <c r="CC288" s="312"/>
      <c r="CD288" s="11"/>
      <c r="CE288" s="11"/>
    </row>
    <row r="289" spans="2:83" x14ac:dyDescent="0.25">
      <c r="B289" s="129"/>
      <c r="C289" s="87"/>
      <c r="O289" s="89"/>
      <c r="P289" s="130"/>
      <c r="Q289" s="87"/>
      <c r="R289" s="78" t="s">
        <v>14</v>
      </c>
      <c r="S289" s="87"/>
      <c r="T289" s="78" t="s">
        <v>45</v>
      </c>
      <c r="U289" s="608" t="str">
        <f t="shared" si="93"/>
        <v>-</v>
      </c>
      <c r="V289" s="609" t="str">
        <f t="shared" si="94"/>
        <v>-</v>
      </c>
      <c r="W289" s="609" t="str">
        <f t="shared" si="95"/>
        <v>-</v>
      </c>
      <c r="X289" s="609" t="str">
        <f t="shared" si="96"/>
        <v>-</v>
      </c>
      <c r="Y289" s="609" t="str">
        <f t="shared" si="97"/>
        <v>-</v>
      </c>
      <c r="AD289" s="615" t="str">
        <f t="shared" si="91"/>
        <v>-</v>
      </c>
      <c r="AE289" s="73" t="str">
        <f t="shared" si="92"/>
        <v>-</v>
      </c>
      <c r="AF289" s="608" t="str">
        <f t="shared" si="98"/>
        <v>-</v>
      </c>
      <c r="AG289" s="609" t="str">
        <f t="shared" si="99"/>
        <v>-</v>
      </c>
      <c r="AH289" s="609" t="str">
        <f t="shared" si="100"/>
        <v>-</v>
      </c>
      <c r="AI289" s="609" t="str">
        <f t="shared" si="101"/>
        <v>-</v>
      </c>
      <c r="AJ289" s="609" t="str">
        <f t="shared" si="102"/>
        <v>-</v>
      </c>
      <c r="AM289" s="452"/>
      <c r="AN289" s="452"/>
      <c r="AO289" s="452"/>
      <c r="AP289" s="452"/>
      <c r="AQ289" s="452"/>
      <c r="AR289" s="452"/>
      <c r="AS289" s="452"/>
      <c r="AT289" s="452"/>
      <c r="AV289" s="454"/>
      <c r="AW289" s="454"/>
      <c r="AX289" s="455"/>
      <c r="AY289" s="455"/>
      <c r="AZ289" s="456"/>
      <c r="BB289" s="74">
        <f t="shared" si="87"/>
        <v>0</v>
      </c>
      <c r="BC289" s="11">
        <f t="shared" si="88"/>
        <v>0</v>
      </c>
      <c r="BF289" s="324"/>
      <c r="BH289" s="74">
        <f t="shared" si="89"/>
        <v>0</v>
      </c>
      <c r="BI289" s="313">
        <f t="shared" si="90"/>
        <v>0</v>
      </c>
      <c r="BQ289" s="11"/>
      <c r="BR289" s="11"/>
      <c r="BS289" s="11"/>
      <c r="BT289" s="11"/>
      <c r="CA289" s="314"/>
      <c r="CB289" s="311"/>
      <c r="CC289" s="312"/>
      <c r="CD289" s="11"/>
      <c r="CE289" s="11"/>
    </row>
    <row r="290" spans="2:83" x14ac:dyDescent="0.25">
      <c r="B290" s="129"/>
      <c r="C290" s="87"/>
      <c r="O290" s="89"/>
      <c r="P290" s="130"/>
      <c r="Q290" s="87"/>
      <c r="R290" s="78" t="s">
        <v>14</v>
      </c>
      <c r="S290" s="87"/>
      <c r="T290" s="78" t="s">
        <v>45</v>
      </c>
      <c r="U290" s="608" t="str">
        <f t="shared" si="93"/>
        <v>-</v>
      </c>
      <c r="V290" s="609" t="str">
        <f t="shared" si="94"/>
        <v>-</v>
      </c>
      <c r="W290" s="609" t="str">
        <f t="shared" si="95"/>
        <v>-</v>
      </c>
      <c r="X290" s="609" t="str">
        <f t="shared" si="96"/>
        <v>-</v>
      </c>
      <c r="Y290" s="609" t="str">
        <f t="shared" si="97"/>
        <v>-</v>
      </c>
      <c r="AD290" s="615" t="str">
        <f t="shared" si="91"/>
        <v>-</v>
      </c>
      <c r="AE290" s="73" t="str">
        <f t="shared" si="92"/>
        <v>-</v>
      </c>
      <c r="AF290" s="608" t="str">
        <f t="shared" si="98"/>
        <v>-</v>
      </c>
      <c r="AG290" s="609" t="str">
        <f t="shared" si="99"/>
        <v>-</v>
      </c>
      <c r="AH290" s="609" t="str">
        <f t="shared" si="100"/>
        <v>-</v>
      </c>
      <c r="AI290" s="609" t="str">
        <f t="shared" si="101"/>
        <v>-</v>
      </c>
      <c r="AJ290" s="609" t="str">
        <f t="shared" si="102"/>
        <v>-</v>
      </c>
      <c r="AM290" s="452"/>
      <c r="AN290" s="452"/>
      <c r="AO290" s="452"/>
      <c r="AP290" s="452"/>
      <c r="AQ290" s="452"/>
      <c r="AR290" s="452"/>
      <c r="AS290" s="452"/>
      <c r="AT290" s="452"/>
      <c r="AV290" s="454"/>
      <c r="AW290" s="454"/>
      <c r="AX290" s="455"/>
      <c r="AY290" s="455"/>
      <c r="AZ290" s="456"/>
      <c r="BB290" s="74">
        <f t="shared" si="87"/>
        <v>0</v>
      </c>
      <c r="BC290" s="11">
        <f t="shared" si="88"/>
        <v>0</v>
      </c>
      <c r="BF290" s="324"/>
      <c r="BH290" s="74">
        <f t="shared" si="89"/>
        <v>0</v>
      </c>
      <c r="BI290" s="313">
        <f t="shared" si="90"/>
        <v>0</v>
      </c>
      <c r="BQ290" s="11"/>
      <c r="BR290" s="11"/>
      <c r="BS290" s="11"/>
      <c r="BT290" s="11"/>
      <c r="CA290" s="314"/>
      <c r="CB290" s="311"/>
      <c r="CC290" s="312"/>
      <c r="CD290" s="11"/>
      <c r="CE290" s="11"/>
    </row>
    <row r="291" spans="2:83" x14ac:dyDescent="0.25">
      <c r="B291" s="129"/>
      <c r="C291" s="87"/>
      <c r="O291" s="89"/>
      <c r="P291" s="130"/>
      <c r="Q291" s="87"/>
      <c r="R291" s="78" t="s">
        <v>14</v>
      </c>
      <c r="S291" s="87"/>
      <c r="T291" s="78" t="s">
        <v>45</v>
      </c>
      <c r="U291" s="608" t="str">
        <f t="shared" si="93"/>
        <v>-</v>
      </c>
      <c r="V291" s="609" t="str">
        <f t="shared" si="94"/>
        <v>-</v>
      </c>
      <c r="W291" s="609" t="str">
        <f t="shared" si="95"/>
        <v>-</v>
      </c>
      <c r="X291" s="609" t="str">
        <f t="shared" si="96"/>
        <v>-</v>
      </c>
      <c r="Y291" s="609" t="str">
        <f t="shared" si="97"/>
        <v>-</v>
      </c>
      <c r="AD291" s="615" t="str">
        <f t="shared" si="91"/>
        <v>-</v>
      </c>
      <c r="AE291" s="73" t="str">
        <f t="shared" si="92"/>
        <v>-</v>
      </c>
      <c r="AF291" s="608" t="str">
        <f t="shared" si="98"/>
        <v>-</v>
      </c>
      <c r="AG291" s="609" t="str">
        <f t="shared" si="99"/>
        <v>-</v>
      </c>
      <c r="AH291" s="609" t="str">
        <f t="shared" si="100"/>
        <v>-</v>
      </c>
      <c r="AI291" s="609" t="str">
        <f t="shared" si="101"/>
        <v>-</v>
      </c>
      <c r="AJ291" s="609" t="str">
        <f t="shared" si="102"/>
        <v>-</v>
      </c>
      <c r="AM291" s="452"/>
      <c r="AN291" s="452"/>
      <c r="AO291" s="452"/>
      <c r="AP291" s="452"/>
      <c r="AQ291" s="452"/>
      <c r="AR291" s="452"/>
      <c r="AS291" s="452"/>
      <c r="AT291" s="452"/>
      <c r="AV291" s="454"/>
      <c r="AW291" s="454"/>
      <c r="AX291" s="455"/>
      <c r="AY291" s="455"/>
      <c r="AZ291" s="456"/>
      <c r="BB291" s="74">
        <f t="shared" si="87"/>
        <v>0</v>
      </c>
      <c r="BC291" s="11">
        <f t="shared" si="88"/>
        <v>0</v>
      </c>
      <c r="BF291" s="324"/>
      <c r="BH291" s="74">
        <f t="shared" si="89"/>
        <v>0</v>
      </c>
      <c r="BI291" s="313">
        <f t="shared" si="90"/>
        <v>0</v>
      </c>
      <c r="BQ291" s="11"/>
      <c r="BR291" s="11"/>
      <c r="BS291" s="11"/>
      <c r="BT291" s="11"/>
      <c r="CA291" s="314"/>
      <c r="CB291" s="311"/>
      <c r="CC291" s="312"/>
      <c r="CD291" s="11"/>
      <c r="CE291" s="11"/>
    </row>
    <row r="292" spans="2:83" x14ac:dyDescent="0.25">
      <c r="B292" s="129"/>
      <c r="C292" s="87"/>
      <c r="O292" s="89"/>
      <c r="P292" s="130"/>
      <c r="Q292" s="87"/>
      <c r="R292" s="78" t="s">
        <v>14</v>
      </c>
      <c r="S292" s="87"/>
      <c r="T292" s="78" t="s">
        <v>45</v>
      </c>
      <c r="U292" s="608" t="str">
        <f t="shared" si="93"/>
        <v>-</v>
      </c>
      <c r="V292" s="609" t="str">
        <f t="shared" si="94"/>
        <v>-</v>
      </c>
      <c r="W292" s="609" t="str">
        <f t="shared" si="95"/>
        <v>-</v>
      </c>
      <c r="X292" s="609" t="str">
        <f t="shared" si="96"/>
        <v>-</v>
      </c>
      <c r="Y292" s="609" t="str">
        <f t="shared" si="97"/>
        <v>-</v>
      </c>
      <c r="AD292" s="615" t="str">
        <f t="shared" si="91"/>
        <v>-</v>
      </c>
      <c r="AE292" s="73" t="str">
        <f t="shared" si="92"/>
        <v>-</v>
      </c>
      <c r="AF292" s="608" t="str">
        <f t="shared" si="98"/>
        <v>-</v>
      </c>
      <c r="AG292" s="609" t="str">
        <f t="shared" si="99"/>
        <v>-</v>
      </c>
      <c r="AH292" s="609" t="str">
        <f t="shared" si="100"/>
        <v>-</v>
      </c>
      <c r="AI292" s="609" t="str">
        <f t="shared" si="101"/>
        <v>-</v>
      </c>
      <c r="AJ292" s="609" t="str">
        <f t="shared" si="102"/>
        <v>-</v>
      </c>
      <c r="AM292" s="452"/>
      <c r="AN292" s="452"/>
      <c r="AO292" s="452"/>
      <c r="AP292" s="452"/>
      <c r="AQ292" s="452"/>
      <c r="AR292" s="452"/>
      <c r="AS292" s="452"/>
      <c r="AT292" s="452"/>
      <c r="AV292" s="454"/>
      <c r="AW292" s="454"/>
      <c r="AX292" s="455"/>
      <c r="AY292" s="455"/>
      <c r="AZ292" s="456"/>
      <c r="BB292" s="74">
        <f t="shared" si="87"/>
        <v>0</v>
      </c>
      <c r="BC292" s="11">
        <f t="shared" si="88"/>
        <v>0</v>
      </c>
      <c r="BF292" s="324"/>
      <c r="BH292" s="74">
        <f t="shared" si="89"/>
        <v>0</v>
      </c>
      <c r="BI292" s="313">
        <f t="shared" si="90"/>
        <v>0</v>
      </c>
      <c r="BQ292" s="11"/>
      <c r="BR292" s="11"/>
      <c r="BS292" s="11"/>
      <c r="BT292" s="11"/>
      <c r="CA292" s="314"/>
      <c r="CB292" s="311"/>
      <c r="CC292" s="312"/>
      <c r="CD292" s="11"/>
      <c r="CE292" s="11"/>
    </row>
    <row r="293" spans="2:83" x14ac:dyDescent="0.25">
      <c r="B293" s="129"/>
      <c r="C293" s="87"/>
      <c r="O293" s="89"/>
      <c r="P293" s="130"/>
      <c r="Q293" s="87"/>
      <c r="R293" s="78" t="s">
        <v>14</v>
      </c>
      <c r="S293" s="87"/>
      <c r="T293" s="78" t="s">
        <v>45</v>
      </c>
      <c r="U293" s="608" t="str">
        <f t="shared" si="93"/>
        <v>-</v>
      </c>
      <c r="V293" s="609" t="str">
        <f t="shared" si="94"/>
        <v>-</v>
      </c>
      <c r="W293" s="609" t="str">
        <f t="shared" si="95"/>
        <v>-</v>
      </c>
      <c r="X293" s="609" t="str">
        <f t="shared" si="96"/>
        <v>-</v>
      </c>
      <c r="Y293" s="609" t="str">
        <f t="shared" si="97"/>
        <v>-</v>
      </c>
      <c r="AD293" s="615" t="str">
        <f t="shared" si="91"/>
        <v>-</v>
      </c>
      <c r="AE293" s="73" t="str">
        <f t="shared" si="92"/>
        <v>-</v>
      </c>
      <c r="AF293" s="608" t="str">
        <f t="shared" si="98"/>
        <v>-</v>
      </c>
      <c r="AG293" s="609" t="str">
        <f t="shared" si="99"/>
        <v>-</v>
      </c>
      <c r="AH293" s="609" t="str">
        <f t="shared" si="100"/>
        <v>-</v>
      </c>
      <c r="AI293" s="609" t="str">
        <f t="shared" si="101"/>
        <v>-</v>
      </c>
      <c r="AJ293" s="609" t="str">
        <f t="shared" si="102"/>
        <v>-</v>
      </c>
      <c r="AM293" s="452"/>
      <c r="AN293" s="452"/>
      <c r="AO293" s="452"/>
      <c r="AP293" s="452"/>
      <c r="AQ293" s="452"/>
      <c r="AR293" s="452"/>
      <c r="AS293" s="452"/>
      <c r="AT293" s="452"/>
      <c r="AV293" s="454"/>
      <c r="AW293" s="454"/>
      <c r="AX293" s="455"/>
      <c r="AY293" s="455"/>
      <c r="AZ293" s="456"/>
      <c r="BB293" s="74">
        <f t="shared" si="87"/>
        <v>0</v>
      </c>
      <c r="BC293" s="11">
        <f t="shared" si="88"/>
        <v>0</v>
      </c>
      <c r="BF293" s="324"/>
      <c r="BH293" s="74">
        <f t="shared" si="89"/>
        <v>0</v>
      </c>
      <c r="BI293" s="313">
        <f t="shared" si="90"/>
        <v>0</v>
      </c>
      <c r="BQ293" s="11"/>
      <c r="BR293" s="11"/>
      <c r="BS293" s="11"/>
      <c r="BT293" s="11"/>
      <c r="CA293" s="314"/>
      <c r="CB293" s="311"/>
      <c r="CC293" s="312"/>
      <c r="CD293" s="11"/>
      <c r="CE293" s="11"/>
    </row>
    <row r="294" spans="2:83" x14ac:dyDescent="0.25">
      <c r="B294" s="129"/>
      <c r="C294" s="87"/>
      <c r="O294" s="89"/>
      <c r="P294" s="130"/>
      <c r="Q294" s="87"/>
      <c r="R294" s="78" t="s">
        <v>14</v>
      </c>
      <c r="S294" s="87"/>
      <c r="T294" s="78" t="s">
        <v>45</v>
      </c>
      <c r="U294" s="608" t="str">
        <f t="shared" si="93"/>
        <v>-</v>
      </c>
      <c r="V294" s="609" t="str">
        <f t="shared" si="94"/>
        <v>-</v>
      </c>
      <c r="W294" s="609" t="str">
        <f t="shared" si="95"/>
        <v>-</v>
      </c>
      <c r="X294" s="609" t="str">
        <f t="shared" si="96"/>
        <v>-</v>
      </c>
      <c r="Y294" s="609" t="str">
        <f t="shared" si="97"/>
        <v>-</v>
      </c>
      <c r="AD294" s="615" t="str">
        <f t="shared" si="91"/>
        <v>-</v>
      </c>
      <c r="AE294" s="73" t="str">
        <f t="shared" si="92"/>
        <v>-</v>
      </c>
      <c r="AF294" s="608" t="str">
        <f t="shared" si="98"/>
        <v>-</v>
      </c>
      <c r="AG294" s="609" t="str">
        <f t="shared" si="99"/>
        <v>-</v>
      </c>
      <c r="AH294" s="609" t="str">
        <f t="shared" si="100"/>
        <v>-</v>
      </c>
      <c r="AI294" s="609" t="str">
        <f t="shared" si="101"/>
        <v>-</v>
      </c>
      <c r="AJ294" s="609" t="str">
        <f t="shared" si="102"/>
        <v>-</v>
      </c>
      <c r="AM294" s="452"/>
      <c r="AN294" s="452"/>
      <c r="AO294" s="452"/>
      <c r="AP294" s="452"/>
      <c r="AQ294" s="452"/>
      <c r="AR294" s="452"/>
      <c r="AS294" s="452"/>
      <c r="AT294" s="452"/>
      <c r="AV294" s="454"/>
      <c r="AW294" s="454"/>
      <c r="AX294" s="455"/>
      <c r="AY294" s="455"/>
      <c r="AZ294" s="456"/>
      <c r="BB294" s="74">
        <f t="shared" si="87"/>
        <v>0</v>
      </c>
      <c r="BC294" s="11">
        <f t="shared" si="88"/>
        <v>0</v>
      </c>
      <c r="BF294" s="324"/>
      <c r="BH294" s="74">
        <f t="shared" si="89"/>
        <v>0</v>
      </c>
      <c r="BI294" s="313">
        <f t="shared" si="90"/>
        <v>0</v>
      </c>
      <c r="BQ294" s="11"/>
      <c r="BR294" s="11"/>
      <c r="BS294" s="11"/>
      <c r="BT294" s="11"/>
      <c r="CA294" s="314"/>
      <c r="CB294" s="311"/>
      <c r="CC294" s="312"/>
      <c r="CD294" s="11"/>
      <c r="CE294" s="11"/>
    </row>
    <row r="295" spans="2:83" x14ac:dyDescent="0.25">
      <c r="B295" s="129"/>
      <c r="C295" s="87"/>
      <c r="O295" s="89"/>
      <c r="P295" s="130"/>
      <c r="Q295" s="87"/>
      <c r="R295" s="78" t="s">
        <v>14</v>
      </c>
      <c r="S295" s="87"/>
      <c r="T295" s="78" t="s">
        <v>45</v>
      </c>
      <c r="U295" s="608" t="str">
        <f t="shared" si="93"/>
        <v>-</v>
      </c>
      <c r="V295" s="609" t="str">
        <f t="shared" si="94"/>
        <v>-</v>
      </c>
      <c r="W295" s="609" t="str">
        <f t="shared" si="95"/>
        <v>-</v>
      </c>
      <c r="X295" s="609" t="str">
        <f t="shared" si="96"/>
        <v>-</v>
      </c>
      <c r="Y295" s="609" t="str">
        <f t="shared" si="97"/>
        <v>-</v>
      </c>
      <c r="AD295" s="615" t="str">
        <f t="shared" si="91"/>
        <v>-</v>
      </c>
      <c r="AE295" s="73" t="str">
        <f t="shared" si="92"/>
        <v>-</v>
      </c>
      <c r="AF295" s="608" t="str">
        <f t="shared" si="98"/>
        <v>-</v>
      </c>
      <c r="AG295" s="609" t="str">
        <f t="shared" si="99"/>
        <v>-</v>
      </c>
      <c r="AH295" s="609" t="str">
        <f t="shared" si="100"/>
        <v>-</v>
      </c>
      <c r="AI295" s="609" t="str">
        <f t="shared" si="101"/>
        <v>-</v>
      </c>
      <c r="AJ295" s="609" t="str">
        <f t="shared" si="102"/>
        <v>-</v>
      </c>
      <c r="AM295" s="452"/>
      <c r="AN295" s="452"/>
      <c r="AO295" s="452"/>
      <c r="AP295" s="452"/>
      <c r="AQ295" s="452"/>
      <c r="AR295" s="452"/>
      <c r="AS295" s="452"/>
      <c r="AT295" s="452"/>
      <c r="AV295" s="454"/>
      <c r="AW295" s="454"/>
      <c r="AX295" s="455"/>
      <c r="AY295" s="455"/>
      <c r="AZ295" s="456"/>
      <c r="BB295" s="74">
        <f t="shared" si="87"/>
        <v>0</v>
      </c>
      <c r="BC295" s="11">
        <f t="shared" si="88"/>
        <v>0</v>
      </c>
      <c r="BF295" s="324"/>
      <c r="BH295" s="74">
        <f t="shared" si="89"/>
        <v>0</v>
      </c>
      <c r="BI295" s="313">
        <f t="shared" si="90"/>
        <v>0</v>
      </c>
      <c r="BQ295" s="11"/>
      <c r="BR295" s="11"/>
      <c r="BS295" s="11"/>
      <c r="BT295" s="11"/>
      <c r="CA295" s="314"/>
      <c r="CB295" s="311"/>
      <c r="CC295" s="312"/>
      <c r="CD295" s="11"/>
      <c r="CE295" s="11"/>
    </row>
    <row r="296" spans="2:83" x14ac:dyDescent="0.25">
      <c r="B296" s="129"/>
      <c r="C296" s="87"/>
      <c r="O296" s="89"/>
      <c r="P296" s="130"/>
      <c r="Q296" s="87"/>
      <c r="R296" s="78" t="s">
        <v>14</v>
      </c>
      <c r="S296" s="87"/>
      <c r="T296" s="78" t="s">
        <v>45</v>
      </c>
      <c r="U296" s="608" t="str">
        <f t="shared" si="93"/>
        <v>-</v>
      </c>
      <c r="V296" s="609" t="str">
        <f t="shared" si="94"/>
        <v>-</v>
      </c>
      <c r="W296" s="609" t="str">
        <f t="shared" si="95"/>
        <v>-</v>
      </c>
      <c r="X296" s="609" t="str">
        <f t="shared" si="96"/>
        <v>-</v>
      </c>
      <c r="Y296" s="609" t="str">
        <f t="shared" si="97"/>
        <v>-</v>
      </c>
      <c r="AD296" s="615" t="str">
        <f t="shared" si="91"/>
        <v>-</v>
      </c>
      <c r="AE296" s="73" t="str">
        <f t="shared" si="92"/>
        <v>-</v>
      </c>
      <c r="AF296" s="608" t="str">
        <f t="shared" si="98"/>
        <v>-</v>
      </c>
      <c r="AG296" s="609" t="str">
        <f t="shared" si="99"/>
        <v>-</v>
      </c>
      <c r="AH296" s="609" t="str">
        <f t="shared" si="100"/>
        <v>-</v>
      </c>
      <c r="AI296" s="609" t="str">
        <f t="shared" si="101"/>
        <v>-</v>
      </c>
      <c r="AJ296" s="609" t="str">
        <f t="shared" si="102"/>
        <v>-</v>
      </c>
      <c r="AM296" s="452"/>
      <c r="AN296" s="452"/>
      <c r="AO296" s="452"/>
      <c r="AP296" s="452"/>
      <c r="AQ296" s="452"/>
      <c r="AR296" s="452"/>
      <c r="AS296" s="452"/>
      <c r="AT296" s="452"/>
      <c r="AV296" s="454"/>
      <c r="AW296" s="454"/>
      <c r="AX296" s="455"/>
      <c r="AY296" s="455"/>
      <c r="AZ296" s="456"/>
      <c r="BB296" s="74">
        <f t="shared" si="87"/>
        <v>0</v>
      </c>
      <c r="BC296" s="11">
        <f t="shared" si="88"/>
        <v>0</v>
      </c>
      <c r="BF296" s="324"/>
      <c r="BH296" s="74">
        <f t="shared" si="89"/>
        <v>0</v>
      </c>
      <c r="BI296" s="313">
        <f t="shared" si="90"/>
        <v>0</v>
      </c>
      <c r="BQ296" s="11"/>
      <c r="BR296" s="11"/>
      <c r="BS296" s="11"/>
      <c r="BT296" s="11"/>
      <c r="CA296" s="314"/>
      <c r="CB296" s="311"/>
      <c r="CC296" s="312"/>
      <c r="CD296" s="11"/>
      <c r="CE296" s="11"/>
    </row>
    <row r="297" spans="2:83" x14ac:dyDescent="0.25">
      <c r="B297" s="129"/>
      <c r="C297" s="87"/>
      <c r="O297" s="89"/>
      <c r="P297" s="130"/>
      <c r="Q297" s="87"/>
      <c r="R297" s="78" t="s">
        <v>14</v>
      </c>
      <c r="S297" s="87"/>
      <c r="T297" s="78" t="s">
        <v>45</v>
      </c>
      <c r="U297" s="608" t="str">
        <f t="shared" si="93"/>
        <v>-</v>
      </c>
      <c r="V297" s="609" t="str">
        <f t="shared" si="94"/>
        <v>-</v>
      </c>
      <c r="W297" s="609" t="str">
        <f t="shared" si="95"/>
        <v>-</v>
      </c>
      <c r="X297" s="609" t="str">
        <f t="shared" si="96"/>
        <v>-</v>
      </c>
      <c r="Y297" s="609" t="str">
        <f t="shared" si="97"/>
        <v>-</v>
      </c>
      <c r="AD297" s="615" t="str">
        <f t="shared" si="91"/>
        <v>-</v>
      </c>
      <c r="AE297" s="73" t="str">
        <f t="shared" si="92"/>
        <v>-</v>
      </c>
      <c r="AF297" s="608" t="str">
        <f t="shared" si="98"/>
        <v>-</v>
      </c>
      <c r="AG297" s="609" t="str">
        <f t="shared" si="99"/>
        <v>-</v>
      </c>
      <c r="AH297" s="609" t="str">
        <f t="shared" si="100"/>
        <v>-</v>
      </c>
      <c r="AI297" s="609" t="str">
        <f t="shared" si="101"/>
        <v>-</v>
      </c>
      <c r="AJ297" s="609" t="str">
        <f t="shared" si="102"/>
        <v>-</v>
      </c>
      <c r="AM297" s="452"/>
      <c r="AN297" s="452"/>
      <c r="AO297" s="452"/>
      <c r="AP297" s="452"/>
      <c r="AQ297" s="452"/>
      <c r="AR297" s="452"/>
      <c r="AS297" s="452"/>
      <c r="AT297" s="452"/>
      <c r="AV297" s="454"/>
      <c r="AW297" s="454"/>
      <c r="AX297" s="455"/>
      <c r="AY297" s="455"/>
      <c r="AZ297" s="456"/>
      <c r="BB297" s="74">
        <f t="shared" si="87"/>
        <v>0</v>
      </c>
      <c r="BC297" s="11">
        <f t="shared" si="88"/>
        <v>0</v>
      </c>
      <c r="BF297" s="324"/>
      <c r="BH297" s="74">
        <f t="shared" si="89"/>
        <v>0</v>
      </c>
      <c r="BI297" s="313">
        <f t="shared" si="90"/>
        <v>0</v>
      </c>
      <c r="BQ297" s="11"/>
      <c r="BR297" s="11"/>
      <c r="BS297" s="11"/>
      <c r="BT297" s="11"/>
      <c r="CA297" s="314"/>
      <c r="CB297" s="311"/>
      <c r="CC297" s="312"/>
      <c r="CD297" s="11"/>
      <c r="CE297" s="11"/>
    </row>
    <row r="298" spans="2:83" x14ac:dyDescent="0.25">
      <c r="B298" s="129"/>
      <c r="C298" s="87"/>
      <c r="O298" s="89"/>
      <c r="P298" s="130"/>
      <c r="Q298" s="87"/>
      <c r="R298" s="78" t="s">
        <v>14</v>
      </c>
      <c r="S298" s="87"/>
      <c r="T298" s="78" t="s">
        <v>45</v>
      </c>
      <c r="U298" s="608" t="str">
        <f t="shared" si="93"/>
        <v>-</v>
      </c>
      <c r="V298" s="609" t="str">
        <f t="shared" si="94"/>
        <v>-</v>
      </c>
      <c r="W298" s="609" t="str">
        <f t="shared" si="95"/>
        <v>-</v>
      </c>
      <c r="X298" s="609" t="str">
        <f t="shared" si="96"/>
        <v>-</v>
      </c>
      <c r="Y298" s="609" t="str">
        <f t="shared" si="97"/>
        <v>-</v>
      </c>
      <c r="AD298" s="615" t="str">
        <f t="shared" si="91"/>
        <v>-</v>
      </c>
      <c r="AE298" s="73" t="str">
        <f t="shared" si="92"/>
        <v>-</v>
      </c>
      <c r="AF298" s="608" t="str">
        <f t="shared" si="98"/>
        <v>-</v>
      </c>
      <c r="AG298" s="609" t="str">
        <f t="shared" si="99"/>
        <v>-</v>
      </c>
      <c r="AH298" s="609" t="str">
        <f t="shared" si="100"/>
        <v>-</v>
      </c>
      <c r="AI298" s="609" t="str">
        <f t="shared" si="101"/>
        <v>-</v>
      </c>
      <c r="AJ298" s="609" t="str">
        <f t="shared" si="102"/>
        <v>-</v>
      </c>
      <c r="AM298" s="452"/>
      <c r="AN298" s="452"/>
      <c r="AO298" s="452"/>
      <c r="AP298" s="452"/>
      <c r="AQ298" s="452"/>
      <c r="AR298" s="452"/>
      <c r="AS298" s="452"/>
      <c r="AT298" s="452"/>
      <c r="AV298" s="454"/>
      <c r="AW298" s="454"/>
      <c r="AX298" s="455"/>
      <c r="AY298" s="455"/>
      <c r="AZ298" s="456"/>
      <c r="BB298" s="74">
        <f t="shared" si="87"/>
        <v>0</v>
      </c>
      <c r="BC298" s="11">
        <f t="shared" si="88"/>
        <v>0</v>
      </c>
      <c r="BF298" s="324"/>
      <c r="BH298" s="74">
        <f t="shared" si="89"/>
        <v>0</v>
      </c>
      <c r="BI298" s="313">
        <f t="shared" si="90"/>
        <v>0</v>
      </c>
      <c r="BQ298" s="11"/>
      <c r="BR298" s="11"/>
      <c r="BS298" s="11"/>
      <c r="BT298" s="11"/>
      <c r="CA298" s="314"/>
      <c r="CB298" s="311"/>
      <c r="CC298" s="312"/>
      <c r="CD298" s="11"/>
      <c r="CE298" s="11"/>
    </row>
    <row r="299" spans="2:83" x14ac:dyDescent="0.25">
      <c r="B299" s="129"/>
      <c r="C299" s="87"/>
      <c r="O299" s="89"/>
      <c r="P299" s="130"/>
      <c r="Q299" s="87"/>
      <c r="R299" s="78" t="s">
        <v>14</v>
      </c>
      <c r="S299" s="87"/>
      <c r="T299" s="78" t="s">
        <v>45</v>
      </c>
      <c r="U299" s="608" t="str">
        <f t="shared" si="93"/>
        <v>-</v>
      </c>
      <c r="V299" s="609" t="str">
        <f t="shared" si="94"/>
        <v>-</v>
      </c>
      <c r="W299" s="609" t="str">
        <f t="shared" si="95"/>
        <v>-</v>
      </c>
      <c r="X299" s="609" t="str">
        <f t="shared" si="96"/>
        <v>-</v>
      </c>
      <c r="Y299" s="609" t="str">
        <f t="shared" si="97"/>
        <v>-</v>
      </c>
      <c r="AD299" s="615" t="str">
        <f t="shared" si="91"/>
        <v>-</v>
      </c>
      <c r="AE299" s="73" t="str">
        <f t="shared" si="92"/>
        <v>-</v>
      </c>
      <c r="AF299" s="608" t="str">
        <f t="shared" si="98"/>
        <v>-</v>
      </c>
      <c r="AG299" s="609" t="str">
        <f t="shared" si="99"/>
        <v>-</v>
      </c>
      <c r="AH299" s="609" t="str">
        <f t="shared" si="100"/>
        <v>-</v>
      </c>
      <c r="AI299" s="609" t="str">
        <f t="shared" si="101"/>
        <v>-</v>
      </c>
      <c r="AJ299" s="609" t="str">
        <f t="shared" si="102"/>
        <v>-</v>
      </c>
      <c r="AM299" s="452"/>
      <c r="AN299" s="452"/>
      <c r="AO299" s="452"/>
      <c r="AP299" s="452"/>
      <c r="AQ299" s="452"/>
      <c r="AR299" s="452"/>
      <c r="AS299" s="452"/>
      <c r="AT299" s="452"/>
      <c r="AV299" s="454"/>
      <c r="AW299" s="454"/>
      <c r="AX299" s="455"/>
      <c r="AY299" s="455"/>
      <c r="AZ299" s="456"/>
      <c r="BB299" s="74">
        <f t="shared" si="87"/>
        <v>0</v>
      </c>
      <c r="BC299" s="11">
        <f t="shared" si="88"/>
        <v>0</v>
      </c>
      <c r="BF299" s="324"/>
      <c r="BH299" s="74">
        <f t="shared" si="89"/>
        <v>0</v>
      </c>
      <c r="BI299" s="313">
        <f t="shared" si="90"/>
        <v>0</v>
      </c>
      <c r="BQ299" s="11"/>
      <c r="BR299" s="11"/>
      <c r="BS299" s="11"/>
      <c r="BT299" s="11"/>
      <c r="CA299" s="314"/>
      <c r="CB299" s="311"/>
      <c r="CC299" s="312"/>
      <c r="CD299" s="11"/>
      <c r="CE299" s="11"/>
    </row>
    <row r="300" spans="2:83" x14ac:dyDescent="0.25">
      <c r="B300" s="129"/>
      <c r="C300" s="87"/>
      <c r="O300" s="89"/>
      <c r="P300" s="130"/>
      <c r="Q300" s="87"/>
      <c r="R300" s="78" t="s">
        <v>14</v>
      </c>
      <c r="S300" s="87"/>
      <c r="T300" s="78" t="s">
        <v>45</v>
      </c>
      <c r="U300" s="608" t="str">
        <f t="shared" si="93"/>
        <v>-</v>
      </c>
      <c r="V300" s="609" t="str">
        <f t="shared" si="94"/>
        <v>-</v>
      </c>
      <c r="W300" s="609" t="str">
        <f t="shared" si="95"/>
        <v>-</v>
      </c>
      <c r="X300" s="609" t="str">
        <f t="shared" si="96"/>
        <v>-</v>
      </c>
      <c r="Y300" s="609" t="str">
        <f t="shared" si="97"/>
        <v>-</v>
      </c>
      <c r="AD300" s="615" t="str">
        <f t="shared" si="91"/>
        <v>-</v>
      </c>
      <c r="AE300" s="73" t="str">
        <f t="shared" si="92"/>
        <v>-</v>
      </c>
      <c r="AF300" s="608" t="str">
        <f t="shared" si="98"/>
        <v>-</v>
      </c>
      <c r="AG300" s="609" t="str">
        <f t="shared" si="99"/>
        <v>-</v>
      </c>
      <c r="AH300" s="609" t="str">
        <f t="shared" si="100"/>
        <v>-</v>
      </c>
      <c r="AI300" s="609" t="str">
        <f t="shared" si="101"/>
        <v>-</v>
      </c>
      <c r="AJ300" s="609" t="str">
        <f t="shared" si="102"/>
        <v>-</v>
      </c>
      <c r="AM300" s="452"/>
      <c r="AN300" s="452"/>
      <c r="AO300" s="452"/>
      <c r="AP300" s="452"/>
      <c r="AQ300" s="452"/>
      <c r="AR300" s="452"/>
      <c r="AS300" s="452"/>
      <c r="AT300" s="452"/>
      <c r="AV300" s="454"/>
      <c r="AW300" s="454"/>
      <c r="AX300" s="455"/>
      <c r="AY300" s="455"/>
      <c r="AZ300" s="456"/>
      <c r="BB300" s="74">
        <f t="shared" si="87"/>
        <v>0</v>
      </c>
      <c r="BC300" s="11">
        <f t="shared" si="88"/>
        <v>0</v>
      </c>
      <c r="BF300" s="324"/>
      <c r="BH300" s="74">
        <f t="shared" si="89"/>
        <v>0</v>
      </c>
      <c r="BI300" s="313">
        <f t="shared" si="90"/>
        <v>0</v>
      </c>
      <c r="BQ300" s="11"/>
      <c r="BR300" s="11"/>
      <c r="BS300" s="11"/>
      <c r="BT300" s="11"/>
      <c r="CA300" s="314"/>
      <c r="CB300" s="311"/>
      <c r="CC300" s="312"/>
      <c r="CD300" s="11"/>
      <c r="CE300" s="11"/>
    </row>
    <row r="301" spans="2:83" x14ac:dyDescent="0.25">
      <c r="O301" s="89"/>
      <c r="P301" s="130"/>
      <c r="Q301" s="87"/>
      <c r="S301" s="87"/>
      <c r="BQ301" s="11"/>
      <c r="BR301" s="11"/>
      <c r="BS301" s="11"/>
      <c r="BT301" s="11"/>
      <c r="CA301" s="314"/>
      <c r="CB301" s="311"/>
      <c r="CC301" s="312"/>
      <c r="CD301" s="11"/>
      <c r="CE301" s="11"/>
    </row>
    <row r="302" spans="2:83" x14ac:dyDescent="0.25">
      <c r="BQ302" s="11"/>
      <c r="BR302" s="11"/>
      <c r="BS302" s="11"/>
      <c r="BT302" s="11"/>
      <c r="CA302" s="314"/>
      <c r="CB302" s="311"/>
      <c r="CC302" s="312"/>
      <c r="CD302" s="11"/>
      <c r="CE302" s="11"/>
    </row>
    <row r="303" spans="2:83" x14ac:dyDescent="0.25">
      <c r="BQ303" s="11"/>
      <c r="BR303" s="11"/>
      <c r="BS303" s="11"/>
      <c r="BT303" s="11"/>
      <c r="CA303" s="314"/>
      <c r="CB303" s="311"/>
      <c r="CC303" s="312"/>
      <c r="CD303" s="11"/>
      <c r="CE303" s="11"/>
    </row>
    <row r="304" spans="2:83" x14ac:dyDescent="0.25">
      <c r="BQ304" s="11"/>
      <c r="BR304" s="11"/>
      <c r="BS304" s="11"/>
      <c r="BT304" s="11"/>
      <c r="CA304" s="314"/>
      <c r="CB304" s="311"/>
      <c r="CC304" s="312"/>
      <c r="CD304" s="11"/>
      <c r="CE304" s="11"/>
    </row>
    <row r="305" spans="69:83" x14ac:dyDescent="0.25">
      <c r="BQ305" s="11"/>
      <c r="BR305" s="11"/>
      <c r="BS305" s="11"/>
      <c r="BT305" s="11"/>
      <c r="CA305" s="314"/>
      <c r="CB305" s="311"/>
      <c r="CC305" s="312"/>
      <c r="CD305" s="11"/>
      <c r="CE305" s="11"/>
    </row>
    <row r="306" spans="69:83" x14ac:dyDescent="0.25">
      <c r="BQ306" s="11"/>
      <c r="BR306" s="11"/>
      <c r="BS306" s="11"/>
      <c r="BT306" s="11"/>
      <c r="CA306" s="314"/>
      <c r="CB306" s="311"/>
      <c r="CC306" s="312"/>
      <c r="CD306" s="11"/>
      <c r="CE306" s="11"/>
    </row>
    <row r="307" spans="69:83" x14ac:dyDescent="0.25">
      <c r="BQ307" s="11"/>
      <c r="BR307" s="11"/>
      <c r="BS307" s="11"/>
      <c r="BT307" s="11"/>
      <c r="CA307" s="314"/>
      <c r="CB307" s="311"/>
      <c r="CC307" s="312"/>
      <c r="CD307" s="11"/>
      <c r="CE307" s="11"/>
    </row>
    <row r="308" spans="69:83" x14ac:dyDescent="0.25">
      <c r="BQ308" s="11"/>
      <c r="BR308" s="11"/>
      <c r="BS308" s="11"/>
      <c r="BT308" s="11"/>
      <c r="CA308" s="314"/>
      <c r="CB308" s="311"/>
      <c r="CC308" s="312"/>
      <c r="CD308" s="11"/>
      <c r="CE308" s="11"/>
    </row>
    <row r="309" spans="69:83" x14ac:dyDescent="0.25">
      <c r="BQ309" s="11"/>
      <c r="BR309" s="11"/>
      <c r="BS309" s="11"/>
      <c r="BT309" s="11"/>
      <c r="CA309" s="314"/>
      <c r="CB309" s="311"/>
      <c r="CC309" s="312"/>
      <c r="CD309" s="11"/>
      <c r="CE309" s="11"/>
    </row>
    <row r="310" spans="69:83" x14ac:dyDescent="0.25">
      <c r="BQ310" s="11"/>
      <c r="BR310" s="11"/>
      <c r="BS310" s="11"/>
      <c r="BT310" s="11"/>
      <c r="CA310" s="314"/>
      <c r="CB310" s="311"/>
      <c r="CC310" s="312"/>
      <c r="CD310" s="11"/>
      <c r="CE310" s="11"/>
    </row>
    <row r="311" spans="69:83" x14ac:dyDescent="0.25">
      <c r="BQ311" s="11"/>
      <c r="BR311" s="11"/>
      <c r="BS311" s="11"/>
      <c r="BT311" s="11"/>
      <c r="CA311" s="314"/>
      <c r="CB311" s="311"/>
      <c r="CC311" s="312"/>
      <c r="CD311" s="11"/>
      <c r="CE311" s="11"/>
    </row>
    <row r="312" spans="69:83" x14ac:dyDescent="0.25">
      <c r="BQ312" s="11"/>
      <c r="BR312" s="11"/>
      <c r="BS312" s="11"/>
      <c r="BT312" s="11"/>
      <c r="CA312" s="314"/>
      <c r="CB312" s="311"/>
      <c r="CC312" s="312"/>
      <c r="CD312" s="11"/>
      <c r="CE312" s="11"/>
    </row>
    <row r="313" spans="69:83" x14ac:dyDescent="0.25">
      <c r="BQ313" s="11"/>
      <c r="BR313" s="11"/>
      <c r="BS313" s="11"/>
      <c r="BT313" s="11"/>
      <c r="CA313" s="314"/>
      <c r="CB313" s="311"/>
      <c r="CC313" s="312"/>
      <c r="CD313" s="11"/>
      <c r="CE313" s="11"/>
    </row>
    <row r="314" spans="69:83" x14ac:dyDescent="0.25">
      <c r="BQ314" s="11"/>
      <c r="BR314" s="11"/>
      <c r="BS314" s="11"/>
      <c r="BT314" s="11"/>
      <c r="CA314" s="314"/>
      <c r="CB314" s="311"/>
      <c r="CC314" s="312"/>
      <c r="CD314" s="11"/>
      <c r="CE314" s="11"/>
    </row>
    <row r="315" spans="69:83" x14ac:dyDescent="0.25">
      <c r="BQ315" s="11"/>
      <c r="BR315" s="11"/>
      <c r="BS315" s="11"/>
      <c r="BT315" s="11"/>
      <c r="CA315" s="314"/>
      <c r="CB315" s="311"/>
      <c r="CC315" s="312"/>
      <c r="CD315" s="11"/>
      <c r="CE315" s="11"/>
    </row>
    <row r="316" spans="69:83" x14ac:dyDescent="0.25">
      <c r="BQ316" s="11"/>
      <c r="BR316" s="11"/>
      <c r="BS316" s="11"/>
      <c r="BT316" s="11"/>
      <c r="CA316" s="314"/>
      <c r="CB316" s="311"/>
      <c r="CC316" s="312"/>
      <c r="CD316" s="11"/>
      <c r="CE316" s="11"/>
    </row>
    <row r="317" spans="69:83" x14ac:dyDescent="0.25">
      <c r="BQ317" s="11"/>
      <c r="BR317" s="11"/>
      <c r="BS317" s="11"/>
      <c r="BT317" s="11"/>
      <c r="CA317" s="314"/>
      <c r="CB317" s="311"/>
      <c r="CC317" s="312"/>
      <c r="CD317" s="11"/>
      <c r="CE317" s="11"/>
    </row>
    <row r="318" spans="69:83" x14ac:dyDescent="0.25">
      <c r="BQ318" s="11"/>
      <c r="BR318" s="11"/>
      <c r="BS318" s="11"/>
      <c r="BT318" s="11"/>
      <c r="CA318" s="314"/>
      <c r="CB318" s="311"/>
      <c r="CC318" s="312"/>
      <c r="CD318" s="11"/>
      <c r="CE318" s="11"/>
    </row>
    <row r="319" spans="69:83" x14ac:dyDescent="0.25">
      <c r="BQ319" s="11"/>
      <c r="BR319" s="11"/>
      <c r="BS319" s="11"/>
      <c r="BT319" s="11"/>
      <c r="CA319" s="314"/>
      <c r="CB319" s="311"/>
      <c r="CC319" s="312"/>
      <c r="CD319" s="11"/>
      <c r="CE319" s="11"/>
    </row>
    <row r="320" spans="69:83" x14ac:dyDescent="0.25">
      <c r="BQ320" s="11"/>
      <c r="BR320" s="11"/>
      <c r="BS320" s="11"/>
      <c r="BT320" s="11"/>
      <c r="CA320" s="314"/>
      <c r="CB320" s="311"/>
      <c r="CC320" s="312"/>
      <c r="CD320" s="11"/>
      <c r="CE320" s="11"/>
    </row>
    <row r="321" spans="69:83" x14ac:dyDescent="0.25">
      <c r="BQ321" s="11"/>
      <c r="BR321" s="11"/>
      <c r="BS321" s="11"/>
      <c r="BT321" s="11"/>
      <c r="CA321" s="314"/>
      <c r="CB321" s="311"/>
      <c r="CC321" s="312"/>
      <c r="CD321" s="11"/>
      <c r="CE321" s="11"/>
    </row>
    <row r="322" spans="69:83" x14ac:dyDescent="0.25">
      <c r="BQ322" s="11"/>
      <c r="BR322" s="11"/>
      <c r="BS322" s="11"/>
      <c r="BT322" s="11"/>
      <c r="CA322" s="314"/>
      <c r="CB322" s="311"/>
      <c r="CC322" s="312"/>
      <c r="CD322" s="11"/>
      <c r="CE322" s="11"/>
    </row>
    <row r="323" spans="69:83" x14ac:dyDescent="0.25">
      <c r="BQ323" s="11"/>
      <c r="BR323" s="11"/>
      <c r="BS323" s="11"/>
      <c r="BT323" s="11"/>
      <c r="CA323" s="314"/>
      <c r="CB323" s="311"/>
      <c r="CC323" s="312"/>
      <c r="CD323" s="11"/>
      <c r="CE323" s="11"/>
    </row>
    <row r="324" spans="69:83" x14ac:dyDescent="0.25">
      <c r="BQ324" s="11"/>
      <c r="BR324" s="11"/>
      <c r="BS324" s="11"/>
      <c r="BT324" s="11"/>
      <c r="CA324" s="314"/>
      <c r="CB324" s="311"/>
      <c r="CC324" s="312"/>
      <c r="CD324" s="11"/>
      <c r="CE324" s="11"/>
    </row>
    <row r="325" spans="69:83" x14ac:dyDescent="0.25">
      <c r="BQ325" s="11"/>
      <c r="BR325" s="11"/>
      <c r="BS325" s="11"/>
      <c r="BT325" s="11"/>
      <c r="CA325" s="314"/>
      <c r="CB325" s="311"/>
      <c r="CC325" s="312"/>
      <c r="CD325" s="11"/>
      <c r="CE325" s="11"/>
    </row>
    <row r="326" spans="69:83" x14ac:dyDescent="0.25">
      <c r="BQ326" s="11"/>
      <c r="BR326" s="11"/>
      <c r="BS326" s="11"/>
      <c r="BT326" s="11"/>
      <c r="CA326" s="314"/>
      <c r="CB326" s="311"/>
      <c r="CC326" s="312"/>
      <c r="CD326" s="11"/>
      <c r="CE326" s="11"/>
    </row>
    <row r="327" spans="69:83" x14ac:dyDescent="0.25">
      <c r="BQ327" s="11"/>
      <c r="BR327" s="11"/>
      <c r="BS327" s="11"/>
      <c r="BT327" s="11"/>
      <c r="CA327" s="314"/>
      <c r="CB327" s="311"/>
      <c r="CC327" s="312"/>
      <c r="CD327" s="11"/>
      <c r="CE327" s="11"/>
    </row>
    <row r="328" spans="69:83" x14ac:dyDescent="0.25">
      <c r="BQ328" s="11"/>
      <c r="BR328" s="11"/>
      <c r="BS328" s="11"/>
      <c r="BT328" s="11"/>
      <c r="CA328" s="314"/>
      <c r="CB328" s="311"/>
      <c r="CC328" s="312"/>
      <c r="CD328" s="11"/>
      <c r="CE328" s="11"/>
    </row>
    <row r="329" spans="69:83" x14ac:dyDescent="0.25">
      <c r="BQ329" s="11"/>
      <c r="BR329" s="11"/>
      <c r="BS329" s="11"/>
      <c r="BT329" s="11"/>
      <c r="CA329" s="314"/>
      <c r="CB329" s="311"/>
      <c r="CC329" s="312"/>
      <c r="CD329" s="11"/>
      <c r="CE329" s="11"/>
    </row>
    <row r="330" spans="69:83" x14ac:dyDescent="0.25">
      <c r="BQ330" s="11"/>
      <c r="BR330" s="11"/>
      <c r="BS330" s="11"/>
      <c r="BT330" s="11"/>
      <c r="CA330" s="314"/>
      <c r="CB330" s="311"/>
      <c r="CC330" s="312"/>
      <c r="CD330" s="11"/>
      <c r="CE330" s="11"/>
    </row>
    <row r="331" spans="69:83" x14ac:dyDescent="0.25">
      <c r="BQ331" s="11"/>
      <c r="BR331" s="11"/>
      <c r="BS331" s="11"/>
      <c r="BT331" s="11"/>
      <c r="CA331" s="314"/>
      <c r="CB331" s="311"/>
      <c r="CC331" s="312"/>
      <c r="CD331" s="11"/>
      <c r="CE331" s="11"/>
    </row>
    <row r="332" spans="69:83" x14ac:dyDescent="0.25">
      <c r="BQ332" s="11"/>
      <c r="BR332" s="11"/>
      <c r="BS332" s="11"/>
      <c r="BT332" s="11"/>
      <c r="CA332" s="314"/>
      <c r="CB332" s="311"/>
      <c r="CC332" s="312"/>
      <c r="CD332" s="11"/>
      <c r="CE332" s="11"/>
    </row>
    <row r="333" spans="69:83" x14ac:dyDescent="0.25">
      <c r="BQ333" s="11"/>
      <c r="BR333" s="11"/>
      <c r="BS333" s="11"/>
      <c r="BT333" s="11"/>
      <c r="CA333" s="314"/>
      <c r="CB333" s="311"/>
      <c r="CC333" s="312"/>
      <c r="CD333" s="11"/>
      <c r="CE333" s="11"/>
    </row>
    <row r="334" spans="69:83" x14ac:dyDescent="0.25">
      <c r="BQ334" s="11"/>
      <c r="BR334" s="11"/>
      <c r="BS334" s="11"/>
      <c r="BT334" s="11"/>
      <c r="CA334" s="314"/>
      <c r="CB334" s="311"/>
      <c r="CC334" s="312"/>
      <c r="CD334" s="11"/>
      <c r="CE334" s="11"/>
    </row>
    <row r="335" spans="69:83" x14ac:dyDescent="0.25">
      <c r="BQ335" s="11"/>
      <c r="BR335" s="11"/>
      <c r="BS335" s="11"/>
      <c r="BT335" s="11"/>
      <c r="CA335" s="314"/>
      <c r="CB335" s="311"/>
      <c r="CC335" s="312"/>
      <c r="CD335" s="11"/>
      <c r="CE335" s="11"/>
    </row>
    <row r="336" spans="69:83" x14ac:dyDescent="0.25">
      <c r="BQ336" s="11"/>
      <c r="BR336" s="11"/>
      <c r="BS336" s="11"/>
      <c r="BT336" s="11"/>
      <c r="CA336" s="314"/>
      <c r="CB336" s="311"/>
      <c r="CC336" s="312"/>
      <c r="CD336" s="11"/>
      <c r="CE336" s="11"/>
    </row>
    <row r="337" spans="69:83" x14ac:dyDescent="0.25">
      <c r="BQ337" s="11"/>
      <c r="BR337" s="11"/>
      <c r="BS337" s="11"/>
      <c r="BT337" s="11"/>
      <c r="CA337" s="314"/>
      <c r="CB337" s="311"/>
      <c r="CC337" s="312"/>
      <c r="CD337" s="11"/>
      <c r="CE337" s="11"/>
    </row>
    <row r="338" spans="69:83" x14ac:dyDescent="0.25">
      <c r="BQ338" s="11"/>
      <c r="BR338" s="11"/>
      <c r="BS338" s="11"/>
      <c r="BT338" s="11"/>
      <c r="CA338" s="314"/>
      <c r="CB338" s="311"/>
      <c r="CC338" s="312"/>
      <c r="CD338" s="11"/>
      <c r="CE338" s="11"/>
    </row>
    <row r="339" spans="69:83" x14ac:dyDescent="0.25">
      <c r="BQ339" s="11"/>
      <c r="BR339" s="11"/>
      <c r="BS339" s="11"/>
      <c r="BT339" s="11"/>
      <c r="CA339" s="314"/>
      <c r="CB339" s="311"/>
      <c r="CC339" s="312"/>
      <c r="CD339" s="11"/>
      <c r="CE339" s="11"/>
    </row>
    <row r="340" spans="69:83" x14ac:dyDescent="0.25">
      <c r="BQ340" s="11"/>
      <c r="BR340" s="11"/>
      <c r="BS340" s="11"/>
      <c r="BT340" s="11"/>
      <c r="CA340" s="314"/>
      <c r="CB340" s="311"/>
      <c r="CC340" s="312"/>
      <c r="CD340" s="11"/>
      <c r="CE340" s="11"/>
    </row>
    <row r="341" spans="69:83" x14ac:dyDescent="0.25">
      <c r="BQ341" s="11"/>
      <c r="BR341" s="11"/>
      <c r="BS341" s="11"/>
      <c r="BT341" s="11"/>
      <c r="CA341" s="314"/>
      <c r="CB341" s="311"/>
      <c r="CC341" s="312"/>
      <c r="CD341" s="11"/>
      <c r="CE341" s="11"/>
    </row>
    <row r="342" spans="69:83" x14ac:dyDescent="0.25">
      <c r="BQ342" s="11"/>
      <c r="BR342" s="11"/>
      <c r="BS342" s="11"/>
      <c r="BT342" s="11"/>
      <c r="CA342" s="314"/>
      <c r="CB342" s="311"/>
      <c r="CC342" s="312"/>
      <c r="CD342" s="11"/>
      <c r="CE342" s="11"/>
    </row>
    <row r="343" spans="69:83" x14ac:dyDescent="0.25">
      <c r="BQ343" s="11"/>
      <c r="BR343" s="11"/>
      <c r="BS343" s="11"/>
      <c r="BT343" s="11"/>
      <c r="CA343" s="314"/>
      <c r="CB343" s="311"/>
      <c r="CC343" s="312"/>
      <c r="CD343" s="11"/>
      <c r="CE343" s="11"/>
    </row>
    <row r="344" spans="69:83" x14ac:dyDescent="0.25">
      <c r="BQ344" s="11"/>
      <c r="BR344" s="11"/>
      <c r="BS344" s="11"/>
      <c r="BT344" s="11"/>
      <c r="CA344" s="314"/>
      <c r="CB344" s="311"/>
      <c r="CC344" s="312"/>
      <c r="CD344" s="11"/>
      <c r="CE344" s="11"/>
    </row>
    <row r="345" spans="69:83" x14ac:dyDescent="0.25">
      <c r="BQ345" s="11"/>
      <c r="BR345" s="11"/>
      <c r="BS345" s="11"/>
      <c r="BT345" s="11"/>
      <c r="CA345" s="314"/>
      <c r="CB345" s="311"/>
      <c r="CC345" s="312"/>
      <c r="CD345" s="11"/>
      <c r="CE345" s="11"/>
    </row>
    <row r="346" spans="69:83" x14ac:dyDescent="0.25">
      <c r="BQ346" s="11"/>
      <c r="BR346" s="11"/>
      <c r="BS346" s="11"/>
      <c r="BT346" s="11"/>
      <c r="CA346" s="314"/>
      <c r="CB346" s="311"/>
      <c r="CC346" s="312"/>
      <c r="CD346" s="11"/>
      <c r="CE346" s="11"/>
    </row>
    <row r="347" spans="69:83" x14ac:dyDescent="0.25">
      <c r="BQ347" s="11"/>
      <c r="BR347" s="11"/>
      <c r="BS347" s="11"/>
      <c r="BT347" s="11"/>
      <c r="CA347" s="314"/>
      <c r="CB347" s="311"/>
      <c r="CC347" s="312"/>
      <c r="CD347" s="11"/>
      <c r="CE347" s="11"/>
    </row>
    <row r="348" spans="69:83" x14ac:dyDescent="0.25">
      <c r="BQ348" s="11"/>
      <c r="BR348" s="11"/>
      <c r="BS348" s="11"/>
      <c r="BT348" s="11"/>
      <c r="CA348" s="314"/>
      <c r="CB348" s="311"/>
      <c r="CC348" s="312"/>
      <c r="CD348" s="11"/>
      <c r="CE348" s="11"/>
    </row>
    <row r="349" spans="69:83" x14ac:dyDescent="0.25">
      <c r="BQ349" s="11"/>
      <c r="BR349" s="11"/>
      <c r="BS349" s="11"/>
      <c r="BT349" s="11"/>
      <c r="CA349" s="314"/>
      <c r="CB349" s="311"/>
      <c r="CC349" s="312"/>
      <c r="CD349" s="11"/>
      <c r="CE349" s="11"/>
    </row>
    <row r="350" spans="69:83" x14ac:dyDescent="0.25">
      <c r="BQ350" s="11"/>
      <c r="BR350" s="11"/>
      <c r="BS350" s="11"/>
      <c r="BT350" s="11"/>
      <c r="CA350" s="314"/>
      <c r="CB350" s="311"/>
      <c r="CC350" s="312"/>
      <c r="CD350" s="11"/>
      <c r="CE350" s="11"/>
    </row>
    <row r="351" spans="69:83" x14ac:dyDescent="0.25">
      <c r="BQ351" s="11"/>
      <c r="BR351" s="11"/>
      <c r="BS351" s="11"/>
      <c r="BT351" s="11"/>
      <c r="CA351" s="314"/>
      <c r="CB351" s="311"/>
      <c r="CC351" s="312"/>
      <c r="CD351" s="11"/>
      <c r="CE351" s="11"/>
    </row>
    <row r="352" spans="69:83" x14ac:dyDescent="0.25">
      <c r="BQ352" s="11"/>
      <c r="BR352" s="11"/>
      <c r="BS352" s="11"/>
      <c r="BT352" s="11"/>
      <c r="CA352" s="314"/>
      <c r="CB352" s="311"/>
      <c r="CC352" s="312"/>
      <c r="CD352" s="11"/>
      <c r="CE352" s="11"/>
    </row>
    <row r="353" spans="69:83" x14ac:dyDescent="0.25">
      <c r="BQ353" s="11"/>
      <c r="BR353" s="11"/>
      <c r="BS353" s="11"/>
      <c r="BT353" s="11"/>
      <c r="CA353" s="314"/>
      <c r="CB353" s="311"/>
      <c r="CC353" s="312"/>
      <c r="CD353" s="11"/>
      <c r="CE353" s="11"/>
    </row>
    <row r="354" spans="69:83" x14ac:dyDescent="0.25">
      <c r="BQ354" s="11"/>
      <c r="BR354" s="11"/>
      <c r="BS354" s="11"/>
      <c r="BT354" s="11"/>
      <c r="CA354" s="314"/>
      <c r="CB354" s="311"/>
      <c r="CC354" s="312"/>
      <c r="CD354" s="11"/>
      <c r="CE354" s="11"/>
    </row>
    <row r="355" spans="69:83" x14ac:dyDescent="0.25">
      <c r="BQ355" s="11"/>
      <c r="BR355" s="11"/>
      <c r="BS355" s="11"/>
      <c r="BT355" s="11"/>
      <c r="CA355" s="314"/>
      <c r="CB355" s="311"/>
      <c r="CC355" s="312"/>
      <c r="CD355" s="11"/>
      <c r="CE355" s="11"/>
    </row>
    <row r="356" spans="69:83" x14ac:dyDescent="0.25">
      <c r="BQ356" s="11"/>
      <c r="BR356" s="11"/>
      <c r="BS356" s="11"/>
      <c r="BT356" s="11"/>
      <c r="CA356" s="314"/>
      <c r="CB356" s="311"/>
      <c r="CC356" s="312"/>
      <c r="CD356" s="11"/>
      <c r="CE356" s="11"/>
    </row>
    <row r="357" spans="69:83" x14ac:dyDescent="0.25">
      <c r="BQ357" s="11"/>
      <c r="BR357" s="11"/>
      <c r="BS357" s="11"/>
      <c r="BT357" s="11"/>
      <c r="CA357" s="314"/>
      <c r="CB357" s="311"/>
      <c r="CC357" s="312"/>
      <c r="CD357" s="11"/>
      <c r="CE357" s="11"/>
    </row>
    <row r="358" spans="69:83" x14ac:dyDescent="0.25">
      <c r="BQ358" s="11"/>
      <c r="BR358" s="11"/>
      <c r="BS358" s="11"/>
      <c r="BT358" s="11"/>
      <c r="CA358" s="314"/>
      <c r="CB358" s="311"/>
      <c r="CC358" s="312"/>
      <c r="CD358" s="11"/>
      <c r="CE358" s="11"/>
    </row>
    <row r="359" spans="69:83" x14ac:dyDescent="0.25">
      <c r="BQ359" s="11"/>
      <c r="BR359" s="11"/>
      <c r="BS359" s="11"/>
      <c r="BT359" s="11"/>
      <c r="CA359" s="314"/>
      <c r="CB359" s="311"/>
      <c r="CC359" s="312"/>
      <c r="CD359" s="11"/>
      <c r="CE359" s="11"/>
    </row>
    <row r="360" spans="69:83" x14ac:dyDescent="0.25">
      <c r="BQ360" s="11"/>
      <c r="BR360" s="11"/>
      <c r="BS360" s="11"/>
      <c r="BT360" s="11"/>
      <c r="CA360" s="314"/>
      <c r="CB360" s="311"/>
      <c r="CC360" s="312"/>
      <c r="CD360" s="11"/>
      <c r="CE360" s="11"/>
    </row>
    <row r="361" spans="69:83" x14ac:dyDescent="0.25">
      <c r="BQ361" s="11"/>
      <c r="BR361" s="11"/>
      <c r="BS361" s="11"/>
      <c r="BT361" s="11"/>
      <c r="CA361" s="314"/>
      <c r="CB361" s="311"/>
      <c r="CC361" s="312"/>
      <c r="CD361" s="11"/>
      <c r="CE361" s="11"/>
    </row>
    <row r="362" spans="69:83" x14ac:dyDescent="0.25">
      <c r="BQ362" s="11"/>
      <c r="BR362" s="11"/>
      <c r="BS362" s="11"/>
      <c r="BT362" s="11"/>
      <c r="CA362" s="314"/>
      <c r="CB362" s="311"/>
      <c r="CC362" s="312"/>
      <c r="CD362" s="11"/>
      <c r="CE362" s="11"/>
    </row>
    <row r="363" spans="69:83" x14ac:dyDescent="0.25">
      <c r="BQ363" s="11"/>
      <c r="BR363" s="11"/>
      <c r="BS363" s="11"/>
      <c r="BT363" s="11"/>
      <c r="CA363" s="314"/>
      <c r="CB363" s="311"/>
      <c r="CC363" s="312"/>
      <c r="CD363" s="11"/>
      <c r="CE363" s="11"/>
    </row>
    <row r="364" spans="69:83" x14ac:dyDescent="0.25">
      <c r="BQ364" s="11"/>
      <c r="BR364" s="11"/>
      <c r="BS364" s="11"/>
      <c r="BT364" s="11"/>
      <c r="CA364" s="314"/>
      <c r="CB364" s="311"/>
      <c r="CC364" s="312"/>
      <c r="CD364" s="11"/>
      <c r="CE364" s="11"/>
    </row>
    <row r="365" spans="69:83" x14ac:dyDescent="0.25">
      <c r="BQ365" s="11"/>
      <c r="BR365" s="11"/>
      <c r="BS365" s="11"/>
      <c r="BT365" s="11"/>
      <c r="CA365" s="314"/>
      <c r="CB365" s="311"/>
      <c r="CC365" s="312"/>
      <c r="CD365" s="11"/>
      <c r="CE365" s="11"/>
    </row>
    <row r="366" spans="69:83" x14ac:dyDescent="0.25">
      <c r="BQ366" s="11"/>
      <c r="BR366" s="11"/>
      <c r="BS366" s="11"/>
      <c r="BT366" s="11"/>
      <c r="CA366" s="314"/>
      <c r="CB366" s="311"/>
      <c r="CC366" s="312"/>
      <c r="CD366" s="11"/>
      <c r="CE366" s="11"/>
    </row>
    <row r="367" spans="69:83" x14ac:dyDescent="0.25">
      <c r="BQ367" s="11"/>
      <c r="BR367" s="11"/>
      <c r="BS367" s="11"/>
      <c r="BT367" s="11"/>
      <c r="CA367" s="314"/>
      <c r="CB367" s="311"/>
      <c r="CC367" s="312"/>
      <c r="CD367" s="11"/>
      <c r="CE367" s="11"/>
    </row>
    <row r="368" spans="69:83" x14ac:dyDescent="0.25">
      <c r="BQ368" s="11"/>
      <c r="BR368" s="11"/>
      <c r="BS368" s="11"/>
      <c r="BT368" s="11"/>
      <c r="CA368" s="314"/>
      <c r="CB368" s="311"/>
      <c r="CC368" s="312"/>
      <c r="CD368" s="11"/>
      <c r="CE368" s="11"/>
    </row>
    <row r="369" spans="69:83" x14ac:dyDescent="0.25">
      <c r="BQ369" s="11"/>
      <c r="BR369" s="11"/>
      <c r="BS369" s="11"/>
      <c r="BT369" s="11"/>
      <c r="CA369" s="314"/>
      <c r="CB369" s="311"/>
      <c r="CC369" s="312"/>
      <c r="CD369" s="11"/>
      <c r="CE369" s="11"/>
    </row>
    <row r="370" spans="69:83" x14ac:dyDescent="0.25">
      <c r="BQ370" s="11"/>
      <c r="BR370" s="11"/>
      <c r="BS370" s="11"/>
      <c r="BT370" s="11"/>
      <c r="CA370" s="314"/>
      <c r="CB370" s="311"/>
      <c r="CC370" s="312"/>
      <c r="CD370" s="11"/>
      <c r="CE370" s="11"/>
    </row>
    <row r="371" spans="69:83" x14ac:dyDescent="0.25">
      <c r="BQ371" s="11"/>
      <c r="BR371" s="11"/>
      <c r="BS371" s="11"/>
      <c r="BT371" s="11"/>
      <c r="CA371" s="314"/>
      <c r="CB371" s="311"/>
      <c r="CC371" s="312"/>
      <c r="CD371" s="11"/>
      <c r="CE371" s="11"/>
    </row>
    <row r="372" spans="69:83" x14ac:dyDescent="0.25">
      <c r="BQ372" s="11"/>
      <c r="BR372" s="11"/>
      <c r="BS372" s="11"/>
      <c r="BT372" s="11"/>
      <c r="CA372" s="314"/>
      <c r="CB372" s="311"/>
      <c r="CC372" s="312"/>
      <c r="CD372" s="11"/>
      <c r="CE372" s="11"/>
    </row>
    <row r="373" spans="69:83" x14ac:dyDescent="0.25">
      <c r="BQ373" s="11"/>
      <c r="BR373" s="11"/>
      <c r="BS373" s="11"/>
      <c r="BT373" s="11"/>
      <c r="CA373" s="314"/>
      <c r="CB373" s="311"/>
      <c r="CC373" s="312"/>
      <c r="CD373" s="11"/>
      <c r="CE373" s="11"/>
    </row>
    <row r="374" spans="69:83" x14ac:dyDescent="0.25">
      <c r="BQ374" s="11"/>
      <c r="BR374" s="11"/>
      <c r="BS374" s="11"/>
      <c r="BT374" s="11"/>
      <c r="CA374" s="314"/>
      <c r="CB374" s="311"/>
      <c r="CC374" s="312"/>
      <c r="CD374" s="11"/>
      <c r="CE374" s="11"/>
    </row>
    <row r="375" spans="69:83" x14ac:dyDescent="0.25">
      <c r="BQ375" s="11"/>
      <c r="BR375" s="11"/>
      <c r="BS375" s="11"/>
      <c r="BT375" s="11"/>
      <c r="CA375" s="314"/>
      <c r="CB375" s="311"/>
      <c r="CC375" s="312"/>
      <c r="CD375" s="11"/>
      <c r="CE375" s="11"/>
    </row>
    <row r="376" spans="69:83" x14ac:dyDescent="0.25">
      <c r="BQ376" s="11"/>
      <c r="BR376" s="11"/>
      <c r="BS376" s="11"/>
      <c r="BT376" s="11"/>
      <c r="CA376" s="314"/>
      <c r="CB376" s="311"/>
      <c r="CC376" s="312"/>
      <c r="CD376" s="11"/>
      <c r="CE376" s="11"/>
    </row>
    <row r="377" spans="69:83" x14ac:dyDescent="0.25">
      <c r="BQ377" s="11"/>
      <c r="BR377" s="11"/>
      <c r="BS377" s="11"/>
      <c r="BT377" s="11"/>
      <c r="CA377" s="314"/>
      <c r="CB377" s="311"/>
      <c r="CC377" s="312"/>
      <c r="CD377" s="11"/>
      <c r="CE377" s="11"/>
    </row>
    <row r="378" spans="69:83" x14ac:dyDescent="0.25">
      <c r="BQ378" s="11"/>
      <c r="BR378" s="11"/>
      <c r="BS378" s="11"/>
      <c r="BT378" s="11"/>
      <c r="CA378" s="314"/>
      <c r="CB378" s="311"/>
      <c r="CC378" s="312"/>
      <c r="CD378" s="11"/>
      <c r="CE378" s="11"/>
    </row>
    <row r="379" spans="69:83" x14ac:dyDescent="0.25">
      <c r="BQ379" s="11"/>
      <c r="BR379" s="11"/>
      <c r="BS379" s="11"/>
      <c r="BT379" s="11"/>
      <c r="CA379" s="314"/>
      <c r="CB379" s="311"/>
      <c r="CC379" s="312"/>
      <c r="CD379" s="11"/>
      <c r="CE379" s="11"/>
    </row>
    <row r="380" spans="69:83" x14ac:dyDescent="0.25">
      <c r="BQ380" s="11"/>
      <c r="BR380" s="11"/>
      <c r="BS380" s="11"/>
      <c r="BT380" s="11"/>
      <c r="CA380" s="314"/>
      <c r="CB380" s="311"/>
      <c r="CC380" s="312"/>
      <c r="CD380" s="11"/>
      <c r="CE380" s="11"/>
    </row>
    <row r="381" spans="69:83" x14ac:dyDescent="0.25">
      <c r="BQ381" s="11"/>
      <c r="BR381" s="11"/>
      <c r="BS381" s="11"/>
      <c r="BT381" s="11"/>
      <c r="CA381" s="314"/>
      <c r="CB381" s="311"/>
      <c r="CC381" s="312"/>
      <c r="CD381" s="11"/>
      <c r="CE381" s="11"/>
    </row>
    <row r="382" spans="69:83" x14ac:dyDescent="0.25">
      <c r="BQ382" s="11"/>
      <c r="BR382" s="11"/>
      <c r="BS382" s="11"/>
      <c r="BT382" s="11"/>
      <c r="CA382" s="314"/>
      <c r="CB382" s="311"/>
      <c r="CC382" s="312"/>
      <c r="CD382" s="11"/>
      <c r="CE382" s="11"/>
    </row>
    <row r="383" spans="69:83" x14ac:dyDescent="0.25">
      <c r="BQ383" s="11"/>
      <c r="BR383" s="11"/>
      <c r="BS383" s="11"/>
      <c r="BT383" s="11"/>
      <c r="CA383" s="314"/>
      <c r="CB383" s="311"/>
      <c r="CC383" s="312"/>
      <c r="CD383" s="11"/>
      <c r="CE383" s="11"/>
    </row>
    <row r="384" spans="69:83" x14ac:dyDescent="0.25">
      <c r="BQ384" s="11"/>
      <c r="BR384" s="11"/>
      <c r="BS384" s="11"/>
      <c r="BT384" s="11"/>
      <c r="CA384" s="314"/>
      <c r="CB384" s="311"/>
      <c r="CC384" s="312"/>
      <c r="CD384" s="11"/>
      <c r="CE384" s="11"/>
    </row>
    <row r="385" spans="69:83" x14ac:dyDescent="0.25">
      <c r="BQ385" s="11"/>
      <c r="BR385" s="11"/>
      <c r="BS385" s="11"/>
      <c r="BT385" s="11"/>
      <c r="CA385" s="314"/>
      <c r="CB385" s="311"/>
      <c r="CC385" s="312"/>
      <c r="CD385" s="11"/>
      <c r="CE385" s="11"/>
    </row>
    <row r="386" spans="69:83" x14ac:dyDescent="0.25">
      <c r="BQ386" s="11"/>
      <c r="BR386" s="11"/>
      <c r="BS386" s="11"/>
      <c r="BT386" s="11"/>
      <c r="CA386" s="314"/>
      <c r="CB386" s="311"/>
      <c r="CC386" s="312"/>
      <c r="CD386" s="11"/>
      <c r="CE386" s="11"/>
    </row>
    <row r="387" spans="69:83" x14ac:dyDescent="0.25">
      <c r="BQ387" s="11"/>
      <c r="BR387" s="11"/>
      <c r="BS387" s="11"/>
      <c r="BT387" s="11"/>
      <c r="CA387" s="314"/>
      <c r="CB387" s="311"/>
      <c r="CC387" s="312"/>
      <c r="CD387" s="11"/>
      <c r="CE387" s="11"/>
    </row>
    <row r="388" spans="69:83" x14ac:dyDescent="0.25">
      <c r="BQ388" s="11"/>
      <c r="BR388" s="11"/>
      <c r="BS388" s="11"/>
      <c r="BT388" s="11"/>
      <c r="CA388" s="314"/>
      <c r="CB388" s="311"/>
      <c r="CC388" s="312"/>
      <c r="CD388" s="11"/>
      <c r="CE388" s="11"/>
    </row>
    <row r="389" spans="69:83" x14ac:dyDescent="0.25">
      <c r="BQ389" s="11"/>
      <c r="BR389" s="11"/>
      <c r="BS389" s="11"/>
      <c r="BT389" s="11"/>
      <c r="CA389" s="314"/>
      <c r="CB389" s="311"/>
      <c r="CC389" s="312"/>
      <c r="CD389" s="11"/>
      <c r="CE389" s="11"/>
    </row>
    <row r="390" spans="69:83" x14ac:dyDescent="0.25">
      <c r="BQ390" s="11"/>
      <c r="BR390" s="11"/>
      <c r="BS390" s="11"/>
      <c r="BT390" s="11"/>
      <c r="CA390" s="314"/>
      <c r="CB390" s="311"/>
      <c r="CC390" s="312"/>
      <c r="CD390" s="11"/>
      <c r="CE390" s="11"/>
    </row>
    <row r="391" spans="69:83" x14ac:dyDescent="0.25">
      <c r="BQ391" s="11"/>
      <c r="BR391" s="11"/>
      <c r="BS391" s="11"/>
      <c r="BT391" s="11"/>
      <c r="CA391" s="314"/>
      <c r="CB391" s="311"/>
      <c r="CC391" s="312"/>
      <c r="CD391" s="11"/>
      <c r="CE391" s="11"/>
    </row>
    <row r="392" spans="69:83" x14ac:dyDescent="0.25">
      <c r="BQ392" s="11"/>
      <c r="BR392" s="11"/>
      <c r="BS392" s="11"/>
      <c r="BT392" s="11"/>
      <c r="CA392" s="314"/>
      <c r="CB392" s="311"/>
      <c r="CC392" s="312"/>
      <c r="CD392" s="11"/>
      <c r="CE392" s="11"/>
    </row>
    <row r="393" spans="69:83" x14ac:dyDescent="0.25">
      <c r="BQ393" s="11"/>
      <c r="BR393" s="11"/>
      <c r="BS393" s="11"/>
      <c r="BT393" s="11"/>
      <c r="CA393" s="314"/>
      <c r="CB393" s="311"/>
      <c r="CC393" s="312"/>
      <c r="CD393" s="11"/>
      <c r="CE393" s="11"/>
    </row>
    <row r="394" spans="69:83" x14ac:dyDescent="0.25">
      <c r="BQ394" s="11"/>
      <c r="BR394" s="11"/>
      <c r="BS394" s="11"/>
      <c r="BT394" s="11"/>
      <c r="CA394" s="314"/>
      <c r="CB394" s="311"/>
      <c r="CC394" s="312"/>
      <c r="CD394" s="11"/>
      <c r="CE394" s="11"/>
    </row>
    <row r="395" spans="69:83" x14ac:dyDescent="0.25">
      <c r="BQ395" s="11"/>
      <c r="BR395" s="11"/>
      <c r="BS395" s="11"/>
      <c r="BT395" s="11"/>
      <c r="CA395" s="314"/>
      <c r="CB395" s="311"/>
      <c r="CC395" s="312"/>
      <c r="CD395" s="11"/>
      <c r="CE395" s="11"/>
    </row>
    <row r="396" spans="69:83" x14ac:dyDescent="0.25">
      <c r="BQ396" s="11"/>
      <c r="BR396" s="11"/>
      <c r="BS396" s="11"/>
      <c r="BT396" s="11"/>
      <c r="CA396" s="314"/>
      <c r="CB396" s="311"/>
      <c r="CC396" s="312"/>
      <c r="CD396" s="11"/>
      <c r="CE396" s="11"/>
    </row>
    <row r="397" spans="69:83" x14ac:dyDescent="0.25">
      <c r="BQ397" s="11"/>
      <c r="BR397" s="11"/>
      <c r="BS397" s="11"/>
      <c r="BT397" s="11"/>
      <c r="CA397" s="314"/>
      <c r="CB397" s="311"/>
      <c r="CC397" s="312"/>
      <c r="CD397" s="11"/>
      <c r="CE397" s="11"/>
    </row>
    <row r="398" spans="69:83" x14ac:dyDescent="0.25">
      <c r="BQ398" s="11"/>
      <c r="BR398" s="11"/>
      <c r="BS398" s="11"/>
      <c r="BT398" s="11"/>
      <c r="CA398" s="314"/>
      <c r="CB398" s="311"/>
      <c r="CC398" s="312"/>
      <c r="CD398" s="11"/>
      <c r="CE398" s="11"/>
    </row>
    <row r="399" spans="69:83" x14ac:dyDescent="0.25">
      <c r="BQ399" s="11"/>
      <c r="BR399" s="11"/>
      <c r="BS399" s="11"/>
      <c r="BT399" s="11"/>
      <c r="CA399" s="314"/>
      <c r="CB399" s="311"/>
      <c r="CC399" s="312"/>
      <c r="CD399" s="11"/>
      <c r="CE399" s="11"/>
    </row>
    <row r="400" spans="69:83" x14ac:dyDescent="0.25">
      <c r="BQ400" s="11"/>
      <c r="BR400" s="11"/>
      <c r="BS400" s="11"/>
      <c r="BT400" s="11"/>
      <c r="CA400" s="314"/>
      <c r="CB400" s="311"/>
      <c r="CC400" s="312"/>
      <c r="CD400" s="11"/>
      <c r="CE400" s="11"/>
    </row>
    <row r="401" spans="69:83" x14ac:dyDescent="0.25">
      <c r="BQ401" s="11"/>
      <c r="BR401" s="11"/>
      <c r="BS401" s="11"/>
      <c r="BT401" s="11"/>
      <c r="CA401" s="314"/>
      <c r="CB401" s="311"/>
      <c r="CC401" s="312"/>
      <c r="CD401" s="11"/>
      <c r="CE401" s="11"/>
    </row>
    <row r="402" spans="69:83" x14ac:dyDescent="0.25">
      <c r="BQ402" s="11"/>
      <c r="BR402" s="11"/>
      <c r="BS402" s="11"/>
      <c r="BT402" s="11"/>
      <c r="CA402" s="314"/>
      <c r="CB402" s="311"/>
      <c r="CC402" s="312"/>
      <c r="CD402" s="11"/>
      <c r="CE402" s="11"/>
    </row>
    <row r="403" spans="69:83" x14ac:dyDescent="0.25">
      <c r="BQ403" s="11"/>
      <c r="BR403" s="11"/>
      <c r="BS403" s="11"/>
      <c r="BT403" s="11"/>
      <c r="CA403" s="314"/>
      <c r="CB403" s="311"/>
      <c r="CC403" s="312"/>
      <c r="CD403" s="11"/>
      <c r="CE403" s="11"/>
    </row>
    <row r="404" spans="69:83" x14ac:dyDescent="0.25">
      <c r="BQ404" s="11"/>
      <c r="BR404" s="11"/>
      <c r="BS404" s="11"/>
      <c r="BT404" s="11"/>
      <c r="CA404" s="314"/>
      <c r="CB404" s="311"/>
      <c r="CC404" s="312"/>
      <c r="CD404" s="11"/>
      <c r="CE404" s="11"/>
    </row>
    <row r="405" spans="69:83" x14ac:dyDescent="0.25">
      <c r="BQ405" s="11"/>
      <c r="BR405" s="11"/>
      <c r="BS405" s="11"/>
      <c r="BT405" s="11"/>
      <c r="CA405" s="314"/>
      <c r="CB405" s="311"/>
      <c r="CC405" s="312"/>
      <c r="CD405" s="11"/>
      <c r="CE405" s="11"/>
    </row>
    <row r="406" spans="69:83" x14ac:dyDescent="0.25">
      <c r="BQ406" s="11"/>
      <c r="BR406" s="11"/>
      <c r="BS406" s="11"/>
      <c r="BT406" s="11"/>
      <c r="CA406" s="314"/>
      <c r="CB406" s="311"/>
      <c r="CC406" s="312"/>
      <c r="CD406" s="11"/>
      <c r="CE406" s="11"/>
    </row>
    <row r="407" spans="69:83" x14ac:dyDescent="0.25">
      <c r="BQ407" s="11"/>
      <c r="BR407" s="11"/>
      <c r="BS407" s="11"/>
      <c r="BT407" s="11"/>
      <c r="CA407" s="314"/>
      <c r="CB407" s="311"/>
      <c r="CC407" s="312"/>
      <c r="CD407" s="11"/>
      <c r="CE407" s="11"/>
    </row>
    <row r="408" spans="69:83" x14ac:dyDescent="0.25">
      <c r="BQ408" s="11"/>
      <c r="BR408" s="11"/>
      <c r="BS408" s="11"/>
      <c r="BT408" s="11"/>
      <c r="CA408" s="314"/>
      <c r="CB408" s="311"/>
      <c r="CC408" s="312"/>
      <c r="CD408" s="11"/>
      <c r="CE408" s="11"/>
    </row>
    <row r="409" spans="69:83" x14ac:dyDescent="0.25">
      <c r="BQ409" s="11"/>
      <c r="BR409" s="11"/>
      <c r="BS409" s="11"/>
      <c r="BT409" s="11"/>
      <c r="CA409" s="314"/>
      <c r="CB409" s="311"/>
      <c r="CC409" s="312"/>
      <c r="CD409" s="11"/>
      <c r="CE409" s="11"/>
    </row>
    <row r="410" spans="69:83" x14ac:dyDescent="0.25">
      <c r="BQ410" s="11"/>
      <c r="BR410" s="11"/>
      <c r="BS410" s="11"/>
      <c r="BT410" s="11"/>
      <c r="CA410" s="314"/>
      <c r="CB410" s="311"/>
      <c r="CC410" s="312"/>
      <c r="CD410" s="11"/>
      <c r="CE410" s="11"/>
    </row>
    <row r="411" spans="69:83" x14ac:dyDescent="0.25">
      <c r="BQ411" s="11"/>
      <c r="BR411" s="11"/>
      <c r="BS411" s="11"/>
      <c r="BT411" s="11"/>
      <c r="CA411" s="314"/>
      <c r="CB411" s="311"/>
      <c r="CC411" s="312"/>
      <c r="CD411" s="11"/>
      <c r="CE411" s="11"/>
    </row>
    <row r="412" spans="69:83" x14ac:dyDescent="0.25">
      <c r="BQ412" s="11"/>
      <c r="BR412" s="11"/>
      <c r="BS412" s="11"/>
      <c r="BT412" s="11"/>
      <c r="CA412" s="314"/>
      <c r="CB412" s="311"/>
      <c r="CC412" s="312"/>
      <c r="CD412" s="11"/>
      <c r="CE412" s="11"/>
    </row>
    <row r="413" spans="69:83" x14ac:dyDescent="0.25">
      <c r="BQ413" s="11"/>
      <c r="BR413" s="11"/>
      <c r="BS413" s="11"/>
      <c r="BT413" s="11"/>
      <c r="CA413" s="314"/>
      <c r="CB413" s="311"/>
      <c r="CC413" s="312"/>
      <c r="CD413" s="11"/>
      <c r="CE413" s="11"/>
    </row>
    <row r="414" spans="69:83" x14ac:dyDescent="0.25">
      <c r="BQ414" s="11"/>
      <c r="BR414" s="11"/>
      <c r="BS414" s="11"/>
      <c r="BT414" s="11"/>
      <c r="CA414" s="314"/>
      <c r="CB414" s="311"/>
      <c r="CC414" s="312"/>
      <c r="CD414" s="11"/>
      <c r="CE414" s="11"/>
    </row>
    <row r="415" spans="69:83" x14ac:dyDescent="0.25">
      <c r="BQ415" s="11"/>
      <c r="BR415" s="11"/>
      <c r="BS415" s="11"/>
      <c r="BT415" s="11"/>
      <c r="CA415" s="314"/>
      <c r="CB415" s="311"/>
      <c r="CC415" s="312"/>
      <c r="CD415" s="11"/>
      <c r="CE415" s="11"/>
    </row>
    <row r="416" spans="69:83" x14ac:dyDescent="0.25">
      <c r="BQ416" s="11"/>
      <c r="BR416" s="11"/>
      <c r="BS416" s="11"/>
      <c r="BT416" s="11"/>
      <c r="CA416" s="314"/>
      <c r="CB416" s="311"/>
      <c r="CC416" s="312"/>
      <c r="CD416" s="11"/>
      <c r="CE416" s="11"/>
    </row>
    <row r="417" spans="69:83" x14ac:dyDescent="0.25">
      <c r="BQ417" s="11"/>
      <c r="BR417" s="11"/>
      <c r="BS417" s="11"/>
      <c r="BT417" s="11"/>
      <c r="CA417" s="314"/>
      <c r="CB417" s="311"/>
      <c r="CC417" s="312"/>
      <c r="CD417" s="11"/>
      <c r="CE417" s="11"/>
    </row>
    <row r="418" spans="69:83" x14ac:dyDescent="0.25">
      <c r="BQ418" s="11"/>
      <c r="BR418" s="11"/>
      <c r="BS418" s="11"/>
      <c r="BT418" s="11"/>
      <c r="CA418" s="314"/>
      <c r="CB418" s="311"/>
      <c r="CC418" s="312"/>
      <c r="CD418" s="11"/>
      <c r="CE418" s="11"/>
    </row>
    <row r="419" spans="69:83" x14ac:dyDescent="0.25">
      <c r="BQ419" s="11"/>
      <c r="BR419" s="11"/>
      <c r="BS419" s="11"/>
      <c r="BT419" s="11"/>
      <c r="CA419" s="314"/>
      <c r="CB419" s="311"/>
      <c r="CC419" s="312"/>
      <c r="CD419" s="11"/>
      <c r="CE419" s="11"/>
    </row>
    <row r="420" spans="69:83" x14ac:dyDescent="0.25">
      <c r="BQ420" s="11"/>
      <c r="BR420" s="11"/>
      <c r="BS420" s="11"/>
      <c r="BT420" s="11"/>
      <c r="CA420" s="314"/>
      <c r="CB420" s="311"/>
      <c r="CC420" s="312"/>
      <c r="CD420" s="11"/>
      <c r="CE420" s="11"/>
    </row>
    <row r="421" spans="69:83" x14ac:dyDescent="0.25">
      <c r="BQ421" s="11"/>
      <c r="BR421" s="11"/>
      <c r="BS421" s="11"/>
      <c r="BT421" s="11"/>
      <c r="CA421" s="314"/>
      <c r="CB421" s="311"/>
      <c r="CC421" s="312"/>
      <c r="CD421" s="11"/>
      <c r="CE421" s="11"/>
    </row>
    <row r="422" spans="69:83" x14ac:dyDescent="0.25">
      <c r="BQ422" s="11"/>
      <c r="BR422" s="11"/>
      <c r="BS422" s="11"/>
      <c r="BT422" s="11"/>
      <c r="CA422" s="314"/>
      <c r="CB422" s="311"/>
      <c r="CC422" s="312"/>
      <c r="CD422" s="11"/>
      <c r="CE422" s="11"/>
    </row>
    <row r="423" spans="69:83" x14ac:dyDescent="0.25">
      <c r="BQ423" s="11"/>
      <c r="BR423" s="11"/>
      <c r="BS423" s="11"/>
      <c r="BT423" s="11"/>
      <c r="CA423" s="314"/>
      <c r="CB423" s="311"/>
      <c r="CC423" s="312"/>
      <c r="CD423" s="11"/>
      <c r="CE423" s="11"/>
    </row>
    <row r="424" spans="69:83" x14ac:dyDescent="0.25">
      <c r="BQ424" s="11"/>
      <c r="BR424" s="11"/>
      <c r="BS424" s="11"/>
      <c r="BT424" s="11"/>
      <c r="CA424" s="314"/>
      <c r="CB424" s="311"/>
      <c r="CC424" s="312"/>
      <c r="CD424" s="11"/>
      <c r="CE424" s="11"/>
    </row>
    <row r="425" spans="69:83" x14ac:dyDescent="0.25">
      <c r="BQ425" s="11"/>
      <c r="BR425" s="11"/>
      <c r="BS425" s="11"/>
      <c r="BT425" s="11"/>
      <c r="CA425" s="314"/>
      <c r="CB425" s="311"/>
      <c r="CC425" s="312"/>
      <c r="CD425" s="11"/>
      <c r="CE425" s="11"/>
    </row>
    <row r="426" spans="69:83" x14ac:dyDescent="0.25">
      <c r="BQ426" s="11"/>
      <c r="BR426" s="11"/>
      <c r="BS426" s="11"/>
      <c r="BT426" s="11"/>
      <c r="CA426" s="314"/>
      <c r="CB426" s="311"/>
      <c r="CC426" s="312"/>
      <c r="CD426" s="11"/>
      <c r="CE426" s="11"/>
    </row>
    <row r="427" spans="69:83" x14ac:dyDescent="0.25">
      <c r="BQ427" s="11"/>
      <c r="BR427" s="11"/>
      <c r="BS427" s="11"/>
      <c r="BT427" s="11"/>
      <c r="CA427" s="314"/>
      <c r="CB427" s="311"/>
      <c r="CC427" s="312"/>
      <c r="CD427" s="11"/>
      <c r="CE427" s="11"/>
    </row>
    <row r="428" spans="69:83" x14ac:dyDescent="0.25">
      <c r="BQ428" s="11"/>
      <c r="BR428" s="11"/>
      <c r="BS428" s="11"/>
      <c r="BT428" s="11"/>
      <c r="CA428" s="314"/>
      <c r="CB428" s="311"/>
      <c r="CC428" s="312"/>
      <c r="CD428" s="11"/>
      <c r="CE428" s="11"/>
    </row>
    <row r="429" spans="69:83" x14ac:dyDescent="0.25">
      <c r="BQ429" s="11"/>
      <c r="BR429" s="11"/>
      <c r="BS429" s="11"/>
      <c r="BT429" s="11"/>
      <c r="CA429" s="314"/>
      <c r="CB429" s="311"/>
      <c r="CC429" s="312"/>
      <c r="CD429" s="11"/>
      <c r="CE429" s="11"/>
    </row>
    <row r="430" spans="69:83" x14ac:dyDescent="0.25">
      <c r="BQ430" s="11"/>
      <c r="BR430" s="11"/>
      <c r="BS430" s="11"/>
      <c r="BT430" s="11"/>
      <c r="CA430" s="314"/>
      <c r="CB430" s="311"/>
      <c r="CC430" s="312"/>
      <c r="CD430" s="11"/>
      <c r="CE430" s="11"/>
    </row>
    <row r="431" spans="69:83" x14ac:dyDescent="0.25">
      <c r="BQ431" s="11"/>
      <c r="BR431" s="11"/>
      <c r="BS431" s="11"/>
      <c r="BT431" s="11"/>
      <c r="CA431" s="314"/>
      <c r="CB431" s="311"/>
      <c r="CC431" s="312"/>
      <c r="CD431" s="11"/>
      <c r="CE431" s="11"/>
    </row>
    <row r="432" spans="69:83" x14ac:dyDescent="0.25">
      <c r="BQ432" s="11"/>
      <c r="BR432" s="11"/>
      <c r="BS432" s="11"/>
      <c r="BT432" s="11"/>
      <c r="CA432" s="314"/>
      <c r="CB432" s="311"/>
      <c r="CC432" s="312"/>
      <c r="CD432" s="11"/>
      <c r="CE432" s="11"/>
    </row>
    <row r="433" spans="69:83" x14ac:dyDescent="0.25">
      <c r="BQ433" s="11"/>
      <c r="BR433" s="11"/>
      <c r="BS433" s="11"/>
      <c r="BT433" s="11"/>
      <c r="CA433" s="314"/>
      <c r="CB433" s="311"/>
      <c r="CC433" s="312"/>
      <c r="CD433" s="11"/>
      <c r="CE433" s="11"/>
    </row>
    <row r="434" spans="69:83" x14ac:dyDescent="0.25">
      <c r="BQ434" s="11"/>
      <c r="BR434" s="11"/>
      <c r="BS434" s="11"/>
      <c r="BT434" s="11"/>
      <c r="CA434" s="314"/>
      <c r="CB434" s="311"/>
      <c r="CC434" s="312"/>
      <c r="CD434" s="11"/>
      <c r="CE434" s="11"/>
    </row>
    <row r="435" spans="69:83" x14ac:dyDescent="0.25">
      <c r="BQ435" s="11"/>
      <c r="BR435" s="11"/>
      <c r="BS435" s="11"/>
      <c r="BT435" s="11"/>
      <c r="CA435" s="314"/>
      <c r="CB435" s="311"/>
      <c r="CC435" s="312"/>
      <c r="CD435" s="11"/>
      <c r="CE435" s="11"/>
    </row>
    <row r="436" spans="69:83" x14ac:dyDescent="0.25">
      <c r="BQ436" s="11"/>
      <c r="BR436" s="11"/>
      <c r="BS436" s="11"/>
      <c r="BT436" s="11"/>
      <c r="CA436" s="314"/>
      <c r="CB436" s="311"/>
      <c r="CC436" s="312"/>
      <c r="CD436" s="11"/>
      <c r="CE436" s="11"/>
    </row>
    <row r="437" spans="69:83" x14ac:dyDescent="0.25">
      <c r="BQ437" s="11"/>
      <c r="BR437" s="11"/>
      <c r="BS437" s="11"/>
      <c r="BT437" s="11"/>
      <c r="CA437" s="314"/>
      <c r="CB437" s="311"/>
      <c r="CC437" s="312"/>
      <c r="CD437" s="11"/>
      <c r="CE437" s="11"/>
    </row>
    <row r="438" spans="69:83" x14ac:dyDescent="0.25">
      <c r="BQ438" s="11"/>
      <c r="BR438" s="11"/>
      <c r="BS438" s="11"/>
      <c r="BT438" s="11"/>
      <c r="CA438" s="314"/>
      <c r="CB438" s="311"/>
      <c r="CC438" s="312"/>
      <c r="CD438" s="11"/>
      <c r="CE438" s="11"/>
    </row>
    <row r="439" spans="69:83" x14ac:dyDescent="0.25">
      <c r="BQ439" s="11"/>
      <c r="BR439" s="11"/>
      <c r="BS439" s="11"/>
      <c r="BT439" s="11"/>
      <c r="CA439" s="314"/>
      <c r="CB439" s="311"/>
      <c r="CC439" s="312"/>
      <c r="CD439" s="11"/>
      <c r="CE439" s="11"/>
    </row>
    <row r="440" spans="69:83" x14ac:dyDescent="0.25">
      <c r="BQ440" s="11"/>
      <c r="BR440" s="11"/>
      <c r="BS440" s="11"/>
      <c r="BT440" s="11"/>
      <c r="CA440" s="314"/>
      <c r="CB440" s="311"/>
      <c r="CC440" s="312"/>
      <c r="CD440" s="11"/>
      <c r="CE440" s="11"/>
    </row>
    <row r="441" spans="69:83" x14ac:dyDescent="0.25">
      <c r="BQ441" s="11"/>
      <c r="BR441" s="11"/>
      <c r="BS441" s="11"/>
      <c r="BT441" s="11"/>
      <c r="CA441" s="314"/>
      <c r="CB441" s="311"/>
      <c r="CC441" s="312"/>
      <c r="CD441" s="11"/>
      <c r="CE441" s="11"/>
    </row>
    <row r="442" spans="69:83" x14ac:dyDescent="0.25">
      <c r="BQ442" s="11"/>
      <c r="BR442" s="11"/>
      <c r="BS442" s="11"/>
      <c r="BT442" s="11"/>
      <c r="CA442" s="314"/>
      <c r="CB442" s="311"/>
      <c r="CC442" s="312"/>
      <c r="CD442" s="11"/>
      <c r="CE442" s="11"/>
    </row>
    <row r="443" spans="69:83" x14ac:dyDescent="0.25">
      <c r="BQ443" s="11"/>
      <c r="BR443" s="11"/>
      <c r="BS443" s="11"/>
      <c r="BT443" s="11"/>
      <c r="CA443" s="314"/>
      <c r="CB443" s="311"/>
      <c r="CC443" s="312"/>
      <c r="CD443" s="11"/>
      <c r="CE443" s="11"/>
    </row>
    <row r="444" spans="69:83" x14ac:dyDescent="0.25">
      <c r="BQ444" s="11"/>
      <c r="BR444" s="11"/>
      <c r="BS444" s="11"/>
      <c r="BT444" s="11"/>
      <c r="CA444" s="314"/>
      <c r="CB444" s="311"/>
      <c r="CC444" s="312"/>
      <c r="CD444" s="11"/>
      <c r="CE444" s="11"/>
    </row>
    <row r="445" spans="69:83" x14ac:dyDescent="0.25">
      <c r="BQ445" s="11"/>
      <c r="BR445" s="11"/>
      <c r="BS445" s="11"/>
      <c r="BT445" s="11"/>
      <c r="CA445" s="314"/>
      <c r="CB445" s="311"/>
      <c r="CC445" s="312"/>
      <c r="CD445" s="11"/>
      <c r="CE445" s="11"/>
    </row>
    <row r="446" spans="69:83" x14ac:dyDescent="0.25">
      <c r="BQ446" s="11"/>
      <c r="BR446" s="11"/>
      <c r="BS446" s="11"/>
      <c r="BT446" s="11"/>
      <c r="CA446" s="314"/>
      <c r="CB446" s="311"/>
      <c r="CC446" s="312"/>
      <c r="CD446" s="11"/>
      <c r="CE446" s="11"/>
    </row>
    <row r="447" spans="69:83" x14ac:dyDescent="0.25">
      <c r="BQ447" s="11"/>
      <c r="BR447" s="11"/>
      <c r="BS447" s="11"/>
      <c r="BT447" s="11"/>
      <c r="CA447" s="314"/>
      <c r="CB447" s="311"/>
      <c r="CC447" s="312"/>
      <c r="CD447" s="11"/>
      <c r="CE447" s="11"/>
    </row>
    <row r="448" spans="69:83" x14ac:dyDescent="0.25">
      <c r="BQ448" s="11"/>
      <c r="BR448" s="11"/>
      <c r="BS448" s="11"/>
      <c r="BT448" s="11"/>
      <c r="CA448" s="314"/>
      <c r="CB448" s="311"/>
      <c r="CC448" s="312"/>
      <c r="CD448" s="11"/>
      <c r="CE448" s="11"/>
    </row>
    <row r="449" spans="69:83" x14ac:dyDescent="0.25">
      <c r="BQ449" s="11"/>
      <c r="BR449" s="11"/>
      <c r="BS449" s="11"/>
      <c r="BT449" s="11"/>
      <c r="CA449" s="314"/>
      <c r="CB449" s="311"/>
      <c r="CC449" s="312"/>
      <c r="CD449" s="11"/>
      <c r="CE449" s="11"/>
    </row>
    <row r="450" spans="69:83" x14ac:dyDescent="0.25">
      <c r="BQ450" s="11"/>
      <c r="BR450" s="11"/>
      <c r="BS450" s="11"/>
      <c r="BT450" s="11"/>
      <c r="CA450" s="314"/>
      <c r="CB450" s="311"/>
      <c r="CC450" s="312"/>
      <c r="CD450" s="11"/>
      <c r="CE450" s="11"/>
    </row>
    <row r="451" spans="69:83" x14ac:dyDescent="0.25">
      <c r="BQ451" s="11"/>
      <c r="BR451" s="11"/>
      <c r="BS451" s="11"/>
      <c r="BT451" s="11"/>
      <c r="CA451" s="314"/>
      <c r="CB451" s="311"/>
      <c r="CC451" s="312"/>
      <c r="CD451" s="11"/>
      <c r="CE451" s="11"/>
    </row>
    <row r="452" spans="69:83" x14ac:dyDescent="0.25">
      <c r="BQ452" s="11"/>
      <c r="BR452" s="11"/>
      <c r="BS452" s="11"/>
      <c r="BT452" s="11"/>
      <c r="CA452" s="314"/>
      <c r="CB452" s="311"/>
      <c r="CC452" s="312"/>
      <c r="CD452" s="11"/>
      <c r="CE452" s="11"/>
    </row>
    <row r="453" spans="69:83" x14ac:dyDescent="0.25">
      <c r="BQ453" s="11"/>
      <c r="BR453" s="11"/>
      <c r="BS453" s="11"/>
      <c r="BT453" s="11"/>
      <c r="CA453" s="314"/>
      <c r="CB453" s="311"/>
      <c r="CC453" s="312"/>
      <c r="CD453" s="11"/>
      <c r="CE453" s="11"/>
    </row>
    <row r="454" spans="69:83" x14ac:dyDescent="0.25">
      <c r="BQ454" s="11"/>
      <c r="BR454" s="11"/>
      <c r="BS454" s="11"/>
      <c r="BT454" s="11"/>
      <c r="CA454" s="314"/>
      <c r="CB454" s="315"/>
      <c r="CC454" s="316"/>
    </row>
    <row r="455" spans="69:83" x14ac:dyDescent="0.25">
      <c r="BQ455" s="11"/>
      <c r="BR455" s="11"/>
      <c r="BS455" s="11"/>
      <c r="BT455" s="11"/>
      <c r="CA455" s="314"/>
      <c r="CB455" s="315"/>
      <c r="CC455" s="316"/>
    </row>
    <row r="456" spans="69:83" x14ac:dyDescent="0.25">
      <c r="BQ456" s="11"/>
      <c r="BR456" s="11"/>
      <c r="BS456" s="11"/>
      <c r="BT456" s="11"/>
      <c r="CA456" s="314"/>
      <c r="CB456" s="315"/>
      <c r="CC456" s="316"/>
    </row>
    <row r="457" spans="69:83" x14ac:dyDescent="0.25">
      <c r="BQ457" s="11"/>
      <c r="BR457" s="11"/>
      <c r="BS457" s="11"/>
      <c r="BT457" s="11"/>
      <c r="CA457" s="314"/>
      <c r="CB457" s="315"/>
      <c r="CC457" s="316"/>
    </row>
    <row r="458" spans="69:83" x14ac:dyDescent="0.25">
      <c r="BQ458" s="11"/>
      <c r="BR458" s="11"/>
      <c r="BS458" s="11"/>
      <c r="BT458" s="11"/>
      <c r="CA458" s="314"/>
      <c r="CB458" s="315"/>
      <c r="CC458" s="316"/>
    </row>
    <row r="459" spans="69:83" x14ac:dyDescent="0.25">
      <c r="BQ459" s="11"/>
      <c r="BR459" s="11"/>
      <c r="BS459" s="11"/>
      <c r="BT459" s="11"/>
      <c r="CA459" s="314"/>
      <c r="CB459" s="315"/>
      <c r="CC459" s="316"/>
    </row>
    <row r="460" spans="69:83" x14ac:dyDescent="0.25">
      <c r="BQ460" s="11"/>
      <c r="BR460" s="11"/>
      <c r="BS460" s="11"/>
      <c r="BT460" s="11"/>
      <c r="CA460" s="314"/>
      <c r="CB460" s="315"/>
      <c r="CC460" s="316"/>
    </row>
    <row r="461" spans="69:83" x14ac:dyDescent="0.25">
      <c r="BQ461" s="11"/>
      <c r="BR461" s="11"/>
      <c r="BS461" s="11"/>
      <c r="BT461" s="11"/>
      <c r="CA461" s="314"/>
      <c r="CB461" s="315"/>
      <c r="CC461" s="316"/>
    </row>
    <row r="462" spans="69:83" x14ac:dyDescent="0.25">
      <c r="BQ462" s="11"/>
      <c r="BR462" s="11"/>
      <c r="BS462" s="11"/>
      <c r="BT462" s="11"/>
      <c r="CA462" s="314"/>
      <c r="CB462" s="315"/>
      <c r="CC462" s="316"/>
    </row>
    <row r="463" spans="69:83" x14ac:dyDescent="0.25">
      <c r="BQ463" s="11"/>
      <c r="BR463" s="11"/>
      <c r="BS463" s="11"/>
      <c r="BT463" s="11"/>
      <c r="CA463" s="314"/>
      <c r="CB463" s="315"/>
      <c r="CC463" s="316"/>
    </row>
    <row r="464" spans="69:83" x14ac:dyDescent="0.25">
      <c r="BQ464" s="11"/>
      <c r="BR464" s="11"/>
      <c r="BS464" s="11"/>
      <c r="BT464" s="11"/>
      <c r="CA464" s="314"/>
      <c r="CB464" s="315"/>
      <c r="CC464" s="316"/>
    </row>
    <row r="465" spans="69:81" x14ac:dyDescent="0.25">
      <c r="BQ465" s="11"/>
      <c r="BR465" s="11"/>
      <c r="BS465" s="11"/>
      <c r="BT465" s="11"/>
      <c r="CA465" s="314"/>
      <c r="CB465" s="315"/>
      <c r="CC465" s="316"/>
    </row>
    <row r="466" spans="69:81" x14ac:dyDescent="0.25">
      <c r="BQ466" s="11"/>
      <c r="BR466" s="11"/>
      <c r="BS466" s="11"/>
      <c r="BT466" s="11"/>
      <c r="CA466" s="314"/>
      <c r="CB466" s="315"/>
      <c r="CC466" s="316"/>
    </row>
    <row r="467" spans="69:81" x14ac:dyDescent="0.25">
      <c r="BQ467" s="11"/>
      <c r="BR467" s="11"/>
      <c r="BS467" s="11"/>
      <c r="BT467" s="11"/>
      <c r="CA467" s="314"/>
      <c r="CB467" s="315"/>
      <c r="CC467" s="316"/>
    </row>
    <row r="468" spans="69:81" x14ac:dyDescent="0.25">
      <c r="BQ468" s="11"/>
      <c r="BR468" s="11"/>
      <c r="BS468" s="11"/>
      <c r="BT468" s="11"/>
      <c r="CA468" s="314"/>
      <c r="CB468" s="315"/>
      <c r="CC468" s="316"/>
    </row>
    <row r="469" spans="69:81" x14ac:dyDescent="0.25">
      <c r="BQ469" s="11"/>
      <c r="BR469" s="11"/>
      <c r="BS469" s="11"/>
      <c r="BT469" s="11"/>
      <c r="CA469" s="314"/>
      <c r="CB469" s="315"/>
      <c r="CC469" s="316"/>
    </row>
    <row r="470" spans="69:81" x14ac:dyDescent="0.25">
      <c r="BQ470" s="11"/>
      <c r="BR470" s="11"/>
      <c r="BS470" s="11"/>
      <c r="BT470" s="11"/>
      <c r="CA470" s="314"/>
      <c r="CB470" s="315"/>
      <c r="CC470" s="316"/>
    </row>
    <row r="471" spans="69:81" x14ac:dyDescent="0.25">
      <c r="BQ471" s="11"/>
      <c r="BR471" s="11"/>
      <c r="BS471" s="11"/>
      <c r="BT471" s="11"/>
      <c r="CA471" s="314"/>
      <c r="CB471" s="315"/>
      <c r="CC471" s="316"/>
    </row>
    <row r="472" spans="69:81" x14ac:dyDescent="0.25">
      <c r="BQ472" s="11"/>
      <c r="BR472" s="11"/>
      <c r="BS472" s="11"/>
      <c r="BT472" s="11"/>
      <c r="CA472" s="314"/>
      <c r="CB472" s="315"/>
      <c r="CC472" s="316"/>
    </row>
    <row r="473" spans="69:81" x14ac:dyDescent="0.25">
      <c r="BQ473" s="11"/>
      <c r="BR473" s="11"/>
      <c r="BS473" s="11"/>
      <c r="BT473" s="11"/>
      <c r="CA473" s="314"/>
      <c r="CB473" s="315"/>
      <c r="CC473" s="316"/>
    </row>
    <row r="474" spans="69:81" x14ac:dyDescent="0.25">
      <c r="BQ474" s="11"/>
      <c r="BR474" s="11"/>
      <c r="BS474" s="11"/>
      <c r="BT474" s="11"/>
      <c r="CA474" s="314"/>
      <c r="CB474" s="315"/>
      <c r="CC474" s="316"/>
    </row>
    <row r="475" spans="69:81" x14ac:dyDescent="0.25">
      <c r="BQ475" s="11"/>
      <c r="BR475" s="11"/>
      <c r="BS475" s="11"/>
      <c r="BT475" s="11"/>
      <c r="CA475" s="314"/>
      <c r="CB475" s="315"/>
      <c r="CC475" s="316"/>
    </row>
    <row r="476" spans="69:81" x14ac:dyDescent="0.25">
      <c r="BQ476" s="11"/>
      <c r="BR476" s="11"/>
      <c r="BS476" s="11"/>
      <c r="BT476" s="11"/>
      <c r="CA476" s="314"/>
      <c r="CB476" s="315"/>
      <c r="CC476" s="316"/>
    </row>
    <row r="477" spans="69:81" x14ac:dyDescent="0.25">
      <c r="BQ477" s="11"/>
      <c r="BR477" s="11"/>
      <c r="BS477" s="11"/>
      <c r="BT477" s="11"/>
      <c r="CA477" s="314"/>
      <c r="CB477" s="315"/>
      <c r="CC477" s="316"/>
    </row>
    <row r="478" spans="69:81" x14ac:dyDescent="0.25">
      <c r="BQ478" s="11"/>
      <c r="BR478" s="11"/>
      <c r="BS478" s="11"/>
      <c r="BT478" s="11"/>
      <c r="CA478" s="314"/>
      <c r="CB478" s="315"/>
      <c r="CC478" s="316"/>
    </row>
    <row r="479" spans="69:81" x14ac:dyDescent="0.25">
      <c r="BQ479" s="11"/>
      <c r="BR479" s="11"/>
      <c r="BS479" s="11"/>
      <c r="BT479" s="11"/>
      <c r="CA479" s="314"/>
      <c r="CB479" s="315"/>
      <c r="CC479" s="316"/>
    </row>
    <row r="480" spans="69:81" x14ac:dyDescent="0.25">
      <c r="BQ480" s="11"/>
      <c r="BR480" s="11"/>
      <c r="BS480" s="11"/>
      <c r="BT480" s="11"/>
      <c r="CA480" s="314"/>
      <c r="CB480" s="315"/>
      <c r="CC480" s="316"/>
    </row>
    <row r="481" spans="69:81" x14ac:dyDescent="0.25">
      <c r="BQ481" s="11"/>
      <c r="BR481" s="11"/>
      <c r="BS481" s="11"/>
      <c r="BT481" s="11"/>
      <c r="CA481" s="314"/>
      <c r="CB481" s="315"/>
      <c r="CC481" s="316"/>
    </row>
    <row r="482" spans="69:81" x14ac:dyDescent="0.25">
      <c r="BQ482" s="11"/>
      <c r="BR482" s="11"/>
      <c r="BS482" s="11"/>
      <c r="BT482" s="11"/>
      <c r="CA482" s="314"/>
      <c r="CB482" s="315"/>
      <c r="CC482" s="316"/>
    </row>
    <row r="483" spans="69:81" x14ac:dyDescent="0.25">
      <c r="BQ483" s="11"/>
      <c r="BR483" s="11"/>
      <c r="BS483" s="11"/>
      <c r="BT483" s="11"/>
      <c r="CA483" s="314"/>
      <c r="CB483" s="315"/>
      <c r="CC483" s="316"/>
    </row>
    <row r="484" spans="69:81" x14ac:dyDescent="0.25">
      <c r="BQ484" s="11"/>
      <c r="BR484" s="11"/>
      <c r="BS484" s="11"/>
      <c r="BT484" s="11"/>
      <c r="CA484" s="314"/>
      <c r="CB484" s="315"/>
      <c r="CC484" s="316"/>
    </row>
    <row r="485" spans="69:81" x14ac:dyDescent="0.25">
      <c r="BQ485" s="11"/>
      <c r="BR485" s="11"/>
      <c r="BS485" s="11"/>
      <c r="BT485" s="11"/>
      <c r="CA485" s="314"/>
      <c r="CB485" s="315"/>
      <c r="CC485" s="316"/>
    </row>
    <row r="486" spans="69:81" x14ac:dyDescent="0.25">
      <c r="BQ486" s="11"/>
      <c r="BR486" s="11"/>
      <c r="BS486" s="11"/>
      <c r="BT486" s="11"/>
      <c r="CA486" s="314"/>
      <c r="CB486" s="315"/>
      <c r="CC486" s="316"/>
    </row>
    <row r="487" spans="69:81" x14ac:dyDescent="0.25">
      <c r="BQ487" s="11"/>
      <c r="BR487" s="11"/>
      <c r="BS487" s="11"/>
      <c r="BT487" s="11"/>
      <c r="CA487" s="314"/>
      <c r="CB487" s="315"/>
      <c r="CC487" s="316"/>
    </row>
    <row r="488" spans="69:81" x14ac:dyDescent="0.25">
      <c r="BQ488" s="11"/>
      <c r="BR488" s="11"/>
      <c r="BS488" s="11"/>
      <c r="BT488" s="11"/>
      <c r="CA488" s="314"/>
      <c r="CB488" s="315"/>
      <c r="CC488" s="316"/>
    </row>
    <row r="489" spans="69:81" x14ac:dyDescent="0.25">
      <c r="BQ489" s="11"/>
      <c r="BR489" s="11"/>
      <c r="BS489" s="11"/>
      <c r="BT489" s="11"/>
      <c r="CA489" s="314"/>
      <c r="CB489" s="315"/>
      <c r="CC489" s="316"/>
    </row>
    <row r="490" spans="69:81" x14ac:dyDescent="0.25">
      <c r="BQ490" s="11"/>
      <c r="BR490" s="11"/>
      <c r="BS490" s="11"/>
      <c r="BT490" s="11"/>
      <c r="CA490" s="314"/>
      <c r="CB490" s="315"/>
      <c r="CC490" s="316"/>
    </row>
    <row r="491" spans="69:81" x14ac:dyDescent="0.25">
      <c r="BQ491" s="11"/>
      <c r="BR491" s="11"/>
      <c r="BS491" s="11"/>
      <c r="BT491" s="11"/>
      <c r="CA491" s="314"/>
      <c r="CB491" s="315"/>
      <c r="CC491" s="316"/>
    </row>
    <row r="492" spans="69:81" x14ac:dyDescent="0.25">
      <c r="BQ492" s="11"/>
      <c r="BR492" s="11"/>
      <c r="BS492" s="11"/>
      <c r="BT492" s="11"/>
      <c r="CA492" s="314"/>
      <c r="CB492" s="315"/>
      <c r="CC492" s="316"/>
    </row>
    <row r="493" spans="69:81" x14ac:dyDescent="0.25">
      <c r="BQ493" s="11"/>
      <c r="BR493" s="11"/>
      <c r="BS493" s="11"/>
      <c r="BT493" s="11"/>
      <c r="CA493" s="314"/>
      <c r="CB493" s="315"/>
      <c r="CC493" s="316"/>
    </row>
    <row r="494" spans="69:81" x14ac:dyDescent="0.25">
      <c r="BQ494" s="11"/>
      <c r="BR494" s="11"/>
      <c r="BS494" s="11"/>
      <c r="BT494" s="11"/>
      <c r="CA494" s="314"/>
      <c r="CB494" s="315"/>
      <c r="CC494" s="316"/>
    </row>
    <row r="495" spans="69:81" x14ac:dyDescent="0.25">
      <c r="BQ495" s="11"/>
      <c r="BR495" s="11"/>
      <c r="BS495" s="11"/>
      <c r="BT495" s="11"/>
      <c r="CA495" s="314"/>
      <c r="CB495" s="315"/>
      <c r="CC495" s="316"/>
    </row>
    <row r="496" spans="69:81" x14ac:dyDescent="0.25">
      <c r="BQ496" s="11"/>
      <c r="BR496" s="11"/>
      <c r="BS496" s="11"/>
      <c r="BT496" s="11"/>
      <c r="CA496" s="314"/>
      <c r="CB496" s="315"/>
      <c r="CC496" s="316"/>
    </row>
    <row r="497" spans="69:81" x14ac:dyDescent="0.25">
      <c r="BQ497" s="11"/>
      <c r="BR497" s="11"/>
      <c r="BS497" s="11"/>
      <c r="BT497" s="11"/>
      <c r="CA497" s="314"/>
      <c r="CB497" s="315"/>
      <c r="CC497" s="316"/>
    </row>
    <row r="498" spans="69:81" x14ac:dyDescent="0.25">
      <c r="BQ498" s="11"/>
      <c r="BR498" s="11"/>
      <c r="BS498" s="11"/>
      <c r="BT498" s="11"/>
      <c r="CA498" s="314"/>
      <c r="CB498" s="315"/>
      <c r="CC498" s="316"/>
    </row>
    <row r="499" spans="69:81" x14ac:dyDescent="0.25">
      <c r="BQ499" s="11"/>
      <c r="BR499" s="11"/>
      <c r="BS499" s="11"/>
      <c r="BT499" s="11"/>
      <c r="CA499" s="314"/>
      <c r="CB499" s="315"/>
      <c r="CC499" s="316"/>
    </row>
    <row r="500" spans="69:81" x14ac:dyDescent="0.25">
      <c r="BQ500" s="11"/>
      <c r="BR500" s="11"/>
      <c r="BS500" s="11"/>
      <c r="BT500" s="11"/>
      <c r="CA500" s="314"/>
      <c r="CB500" s="315"/>
      <c r="CC500" s="316"/>
    </row>
    <row r="501" spans="69:81" x14ac:dyDescent="0.25">
      <c r="BQ501" s="11"/>
      <c r="BR501" s="11"/>
      <c r="BS501" s="11"/>
      <c r="BT501" s="11"/>
      <c r="CA501" s="314"/>
      <c r="CB501" s="315"/>
      <c r="CC501" s="316"/>
    </row>
    <row r="502" spans="69:81" x14ac:dyDescent="0.25">
      <c r="BQ502" s="11"/>
      <c r="BR502" s="11"/>
      <c r="BS502" s="11"/>
      <c r="BT502" s="11"/>
      <c r="CA502" s="314"/>
      <c r="CB502" s="315"/>
      <c r="CC502" s="316"/>
    </row>
    <row r="503" spans="69:81" x14ac:dyDescent="0.25">
      <c r="BQ503" s="11"/>
      <c r="BR503" s="11"/>
      <c r="BS503" s="11"/>
      <c r="BT503" s="11"/>
      <c r="CA503" s="314"/>
      <c r="CB503" s="315"/>
      <c r="CC503" s="316"/>
    </row>
    <row r="504" spans="69:81" x14ac:dyDescent="0.25">
      <c r="BQ504" s="11"/>
      <c r="BR504" s="11"/>
      <c r="BS504" s="11"/>
      <c r="BT504" s="11"/>
      <c r="CA504" s="314"/>
      <c r="CB504" s="315"/>
      <c r="CC504" s="316"/>
    </row>
    <row r="505" spans="69:81" x14ac:dyDescent="0.25">
      <c r="BQ505" s="11"/>
      <c r="BR505" s="11"/>
      <c r="BS505" s="11"/>
      <c r="BT505" s="11"/>
      <c r="CA505" s="314"/>
      <c r="CB505" s="315"/>
      <c r="CC505" s="316"/>
    </row>
    <row r="506" spans="69:81" x14ac:dyDescent="0.25">
      <c r="BQ506" s="11"/>
      <c r="BR506" s="11"/>
      <c r="BS506" s="11"/>
      <c r="BT506" s="11"/>
      <c r="CA506" s="314"/>
      <c r="CB506" s="315"/>
      <c r="CC506" s="316"/>
    </row>
    <row r="507" spans="69:81" x14ac:dyDescent="0.25">
      <c r="BQ507" s="11"/>
      <c r="BR507" s="11"/>
      <c r="BS507" s="11"/>
      <c r="BT507" s="11"/>
      <c r="CA507" s="314"/>
      <c r="CB507" s="315"/>
      <c r="CC507" s="316"/>
    </row>
    <row r="508" spans="69:81" x14ac:dyDescent="0.25">
      <c r="BQ508" s="11"/>
      <c r="BR508" s="11"/>
      <c r="BS508" s="11"/>
      <c r="BT508" s="11"/>
      <c r="CA508" s="314"/>
      <c r="CB508" s="315"/>
      <c r="CC508" s="316"/>
    </row>
    <row r="509" spans="69:81" x14ac:dyDescent="0.25">
      <c r="BQ509" s="11"/>
      <c r="BR509" s="11"/>
      <c r="BS509" s="11"/>
      <c r="BT509" s="11"/>
      <c r="CA509" s="314"/>
      <c r="CB509" s="315"/>
      <c r="CC509" s="316"/>
    </row>
    <row r="510" spans="69:81" x14ac:dyDescent="0.25">
      <c r="BQ510" s="11"/>
      <c r="BR510" s="11"/>
      <c r="BS510" s="11"/>
      <c r="BT510" s="11"/>
      <c r="CA510" s="314"/>
      <c r="CB510" s="315"/>
      <c r="CC510" s="316"/>
    </row>
    <row r="511" spans="69:81" x14ac:dyDescent="0.25">
      <c r="BQ511" s="11"/>
      <c r="BR511" s="11"/>
      <c r="BS511" s="11"/>
      <c r="BT511" s="11"/>
      <c r="CA511" s="314"/>
      <c r="CB511" s="315"/>
      <c r="CC511" s="316"/>
    </row>
    <row r="512" spans="69:81" x14ac:dyDescent="0.25">
      <c r="BQ512" s="11"/>
      <c r="BR512" s="11"/>
      <c r="BS512" s="11"/>
      <c r="BT512" s="11"/>
      <c r="CA512" s="314"/>
      <c r="CB512" s="315"/>
      <c r="CC512" s="316"/>
    </row>
    <row r="513" spans="69:81" x14ac:dyDescent="0.25">
      <c r="BQ513" s="11"/>
      <c r="BR513" s="11"/>
      <c r="BS513" s="11"/>
      <c r="BT513" s="11"/>
      <c r="CA513" s="314"/>
      <c r="CB513" s="315"/>
      <c r="CC513" s="316"/>
    </row>
    <row r="514" spans="69:81" x14ac:dyDescent="0.25">
      <c r="BQ514" s="11"/>
      <c r="BR514" s="11"/>
      <c r="BS514" s="11"/>
      <c r="BT514" s="11"/>
      <c r="CA514" s="314"/>
      <c r="CB514" s="315"/>
      <c r="CC514" s="316"/>
    </row>
    <row r="515" spans="69:81" x14ac:dyDescent="0.25">
      <c r="BQ515" s="11"/>
      <c r="BR515" s="11"/>
      <c r="BS515" s="11"/>
      <c r="BT515" s="11"/>
      <c r="CA515" s="314"/>
      <c r="CB515" s="315"/>
      <c r="CC515" s="316"/>
    </row>
    <row r="516" spans="69:81" x14ac:dyDescent="0.25">
      <c r="BQ516" s="11"/>
      <c r="BR516" s="11"/>
      <c r="BS516" s="11"/>
      <c r="BT516" s="11"/>
      <c r="CA516" s="314"/>
      <c r="CB516" s="315"/>
      <c r="CC516" s="316"/>
    </row>
    <row r="517" spans="69:81" x14ac:dyDescent="0.25">
      <c r="BQ517" s="11"/>
      <c r="BR517" s="11"/>
      <c r="BS517" s="11"/>
      <c r="BT517" s="11"/>
      <c r="CA517" s="314"/>
      <c r="CB517" s="315"/>
      <c r="CC517" s="316"/>
    </row>
    <row r="518" spans="69:81" x14ac:dyDescent="0.25">
      <c r="BQ518" s="11"/>
      <c r="BR518" s="11"/>
      <c r="BS518" s="11"/>
      <c r="BT518" s="11"/>
      <c r="CA518" s="314"/>
      <c r="CB518" s="315"/>
      <c r="CC518" s="316"/>
    </row>
    <row r="519" spans="69:81" x14ac:dyDescent="0.25">
      <c r="BQ519" s="11"/>
      <c r="BR519" s="11"/>
      <c r="BS519" s="11"/>
      <c r="BT519" s="11"/>
      <c r="CA519" s="314"/>
      <c r="CB519" s="315"/>
      <c r="CC519" s="316"/>
    </row>
    <row r="520" spans="69:81" x14ac:dyDescent="0.25">
      <c r="BQ520" s="11"/>
      <c r="BR520" s="11"/>
      <c r="BS520" s="11"/>
      <c r="BT520" s="11"/>
      <c r="CA520" s="314"/>
      <c r="CB520" s="315"/>
      <c r="CC520" s="316"/>
    </row>
    <row r="521" spans="69:81" x14ac:dyDescent="0.25">
      <c r="BQ521" s="11"/>
      <c r="BR521" s="11"/>
      <c r="BS521" s="11"/>
      <c r="BT521" s="11"/>
      <c r="CA521" s="314"/>
      <c r="CB521" s="315"/>
      <c r="CC521" s="316"/>
    </row>
    <row r="522" spans="69:81" x14ac:dyDescent="0.25">
      <c r="BQ522" s="11"/>
      <c r="BR522" s="11"/>
      <c r="BS522" s="11"/>
      <c r="BT522" s="11"/>
      <c r="CA522" s="314"/>
      <c r="CB522" s="315"/>
      <c r="CC522" s="316"/>
    </row>
    <row r="523" spans="69:81" x14ac:dyDescent="0.25">
      <c r="BQ523" s="11"/>
      <c r="BR523" s="11"/>
      <c r="BS523" s="11"/>
      <c r="BT523" s="11"/>
      <c r="CA523" s="314"/>
      <c r="CB523" s="315"/>
      <c r="CC523" s="316"/>
    </row>
    <row r="524" spans="69:81" x14ac:dyDescent="0.25">
      <c r="BQ524" s="11"/>
      <c r="BR524" s="11"/>
      <c r="BS524" s="11"/>
      <c r="BT524" s="11"/>
      <c r="CA524" s="314"/>
      <c r="CB524" s="315"/>
      <c r="CC524" s="316"/>
    </row>
    <row r="525" spans="69:81" x14ac:dyDescent="0.25">
      <c r="BQ525" s="11"/>
      <c r="BR525" s="11"/>
      <c r="BS525" s="11"/>
      <c r="BT525" s="11"/>
      <c r="CA525" s="314"/>
      <c r="CB525" s="315"/>
      <c r="CC525" s="316"/>
    </row>
    <row r="526" spans="69:81" x14ac:dyDescent="0.25">
      <c r="BQ526" s="11"/>
      <c r="BR526" s="11"/>
      <c r="BS526" s="11"/>
      <c r="BT526" s="11"/>
      <c r="CA526" s="314"/>
      <c r="CB526" s="315"/>
      <c r="CC526" s="316"/>
    </row>
    <row r="527" spans="69:81" x14ac:dyDescent="0.25">
      <c r="BQ527" s="11"/>
      <c r="BR527" s="11"/>
      <c r="BS527" s="11"/>
      <c r="BT527" s="11"/>
      <c r="CA527" s="314"/>
      <c r="CB527" s="315"/>
      <c r="CC527" s="316"/>
    </row>
    <row r="528" spans="69:81" x14ac:dyDescent="0.25">
      <c r="BQ528" s="11"/>
      <c r="BR528" s="11"/>
      <c r="BS528" s="11"/>
      <c r="BT528" s="11"/>
      <c r="CA528" s="314"/>
      <c r="CB528" s="315"/>
      <c r="CC528" s="316"/>
    </row>
    <row r="529" spans="69:81" x14ac:dyDescent="0.25">
      <c r="BQ529" s="11"/>
      <c r="BR529" s="11"/>
      <c r="BS529" s="11"/>
      <c r="BT529" s="11"/>
      <c r="CA529" s="314"/>
      <c r="CB529" s="315"/>
      <c r="CC529" s="316"/>
    </row>
    <row r="530" spans="69:81" x14ac:dyDescent="0.25">
      <c r="BQ530" s="11"/>
      <c r="BR530" s="11"/>
      <c r="BS530" s="11"/>
      <c r="BT530" s="11"/>
      <c r="CA530" s="314"/>
      <c r="CB530" s="315"/>
      <c r="CC530" s="316"/>
    </row>
    <row r="531" spans="69:81" x14ac:dyDescent="0.25">
      <c r="BQ531" s="11"/>
      <c r="BR531" s="11"/>
      <c r="BS531" s="11"/>
      <c r="BT531" s="11"/>
      <c r="CA531" s="314"/>
      <c r="CB531" s="315"/>
      <c r="CC531" s="316"/>
    </row>
    <row r="532" spans="69:81" x14ac:dyDescent="0.25">
      <c r="BQ532" s="11"/>
      <c r="BR532" s="11"/>
      <c r="BS532" s="11"/>
      <c r="BT532" s="11"/>
      <c r="CA532" s="314"/>
      <c r="CB532" s="315"/>
      <c r="CC532" s="316"/>
    </row>
    <row r="533" spans="69:81" x14ac:dyDescent="0.25">
      <c r="BQ533" s="11"/>
      <c r="BR533" s="11"/>
      <c r="BS533" s="11"/>
      <c r="BT533" s="11"/>
      <c r="CA533" s="314"/>
      <c r="CB533" s="315"/>
      <c r="CC533" s="316"/>
    </row>
    <row r="534" spans="69:81" x14ac:dyDescent="0.25">
      <c r="BQ534" s="11"/>
      <c r="BR534" s="11"/>
      <c r="BS534" s="11"/>
      <c r="BT534" s="11"/>
      <c r="CA534" s="314"/>
      <c r="CB534" s="315"/>
      <c r="CC534" s="316"/>
    </row>
    <row r="535" spans="69:81" x14ac:dyDescent="0.25">
      <c r="BQ535" s="11"/>
      <c r="BR535" s="11"/>
      <c r="BS535" s="11"/>
      <c r="BT535" s="11"/>
      <c r="CA535" s="314"/>
      <c r="CB535" s="315"/>
      <c r="CC535" s="316"/>
    </row>
    <row r="536" spans="69:81" x14ac:dyDescent="0.25">
      <c r="BQ536" s="11"/>
      <c r="BR536" s="11"/>
      <c r="BS536" s="11"/>
      <c r="BT536" s="11"/>
      <c r="CA536" s="314"/>
      <c r="CB536" s="315"/>
      <c r="CC536" s="316"/>
    </row>
    <row r="537" spans="69:81" x14ac:dyDescent="0.25">
      <c r="BQ537" s="11"/>
      <c r="BR537" s="11"/>
      <c r="BS537" s="11"/>
      <c r="BT537" s="11"/>
      <c r="CA537" s="314"/>
      <c r="CB537" s="315"/>
      <c r="CC537" s="316"/>
    </row>
    <row r="538" spans="69:81" x14ac:dyDescent="0.25">
      <c r="BQ538" s="11"/>
      <c r="BR538" s="11"/>
      <c r="BS538" s="11"/>
      <c r="BT538" s="11"/>
      <c r="CA538" s="314"/>
      <c r="CB538" s="315"/>
      <c r="CC538" s="316"/>
    </row>
    <row r="539" spans="69:81" x14ac:dyDescent="0.25">
      <c r="BQ539" s="11"/>
      <c r="BR539" s="11"/>
      <c r="BS539" s="11"/>
      <c r="BT539" s="11"/>
      <c r="CA539" s="314"/>
      <c r="CB539" s="315"/>
      <c r="CC539" s="316"/>
    </row>
    <row r="540" spans="69:81" x14ac:dyDescent="0.25">
      <c r="BQ540" s="11"/>
      <c r="BR540" s="11"/>
      <c r="BS540" s="11"/>
      <c r="BT540" s="11"/>
      <c r="CA540" s="314"/>
      <c r="CB540" s="315"/>
      <c r="CC540" s="316"/>
    </row>
    <row r="541" spans="69:81" x14ac:dyDescent="0.25">
      <c r="BQ541" s="11"/>
      <c r="BR541" s="11"/>
      <c r="BS541" s="11"/>
      <c r="BT541" s="11"/>
      <c r="CA541" s="314"/>
      <c r="CB541" s="315"/>
      <c r="CC541" s="316"/>
    </row>
    <row r="542" spans="69:81" x14ac:dyDescent="0.25">
      <c r="BQ542" s="11"/>
      <c r="BR542" s="11"/>
      <c r="BS542" s="11"/>
      <c r="BT542" s="11"/>
      <c r="CA542" s="314"/>
      <c r="CB542" s="315"/>
      <c r="CC542" s="316"/>
    </row>
    <row r="543" spans="69:81" x14ac:dyDescent="0.25">
      <c r="BQ543" s="11"/>
      <c r="BR543" s="11"/>
      <c r="BS543" s="11"/>
      <c r="BT543" s="11"/>
      <c r="CA543" s="314"/>
      <c r="CB543" s="315"/>
      <c r="CC543" s="316"/>
    </row>
    <row r="544" spans="69:81" x14ac:dyDescent="0.25">
      <c r="BQ544" s="11"/>
      <c r="BR544" s="11"/>
      <c r="BS544" s="11"/>
      <c r="BT544" s="11"/>
      <c r="CA544" s="314"/>
      <c r="CB544" s="315"/>
      <c r="CC544" s="316"/>
    </row>
    <row r="545" spans="69:81" x14ac:dyDescent="0.25">
      <c r="BQ545" s="11"/>
      <c r="BR545" s="11"/>
      <c r="BS545" s="11"/>
      <c r="BT545" s="11"/>
      <c r="CA545" s="314"/>
      <c r="CB545" s="315"/>
      <c r="CC545" s="316"/>
    </row>
    <row r="546" spans="69:81" x14ac:dyDescent="0.25">
      <c r="BQ546" s="11"/>
      <c r="BR546" s="11"/>
      <c r="BS546" s="11"/>
      <c r="BT546" s="11"/>
      <c r="CA546" s="314"/>
      <c r="CB546" s="315"/>
      <c r="CC546" s="316"/>
    </row>
    <row r="547" spans="69:81" x14ac:dyDescent="0.25">
      <c r="BQ547" s="11"/>
      <c r="BR547" s="11"/>
      <c r="BS547" s="11"/>
      <c r="BT547" s="11"/>
      <c r="CA547" s="314"/>
      <c r="CB547" s="315"/>
      <c r="CC547" s="316"/>
    </row>
    <row r="548" spans="69:81" x14ac:dyDescent="0.25">
      <c r="BQ548" s="11"/>
      <c r="BR548" s="11"/>
      <c r="BS548" s="11"/>
      <c r="BT548" s="11"/>
      <c r="CA548" s="314"/>
      <c r="CB548" s="315"/>
      <c r="CC548" s="316"/>
    </row>
    <row r="549" spans="69:81" x14ac:dyDescent="0.25">
      <c r="BQ549" s="11"/>
      <c r="BR549" s="11"/>
      <c r="BS549" s="11"/>
      <c r="BT549" s="11"/>
      <c r="CA549" s="314"/>
      <c r="CB549" s="315"/>
      <c r="CC549" s="316"/>
    </row>
    <row r="550" spans="69:81" x14ac:dyDescent="0.25">
      <c r="BQ550" s="11"/>
      <c r="BR550" s="11"/>
      <c r="BS550" s="11"/>
      <c r="BT550" s="11"/>
      <c r="CA550" s="314"/>
      <c r="CB550" s="315"/>
      <c r="CC550" s="316"/>
    </row>
    <row r="551" spans="69:81" x14ac:dyDescent="0.25">
      <c r="BQ551" s="11"/>
      <c r="BR551" s="11"/>
      <c r="BS551" s="11"/>
      <c r="BT551" s="11"/>
      <c r="CA551" s="314"/>
      <c r="CB551" s="315"/>
      <c r="CC551" s="316"/>
    </row>
    <row r="552" spans="69:81" x14ac:dyDescent="0.25">
      <c r="BQ552" s="11"/>
      <c r="BR552" s="11"/>
      <c r="BS552" s="11"/>
      <c r="BT552" s="11"/>
      <c r="CA552" s="314"/>
      <c r="CB552" s="315"/>
      <c r="CC552" s="316"/>
    </row>
    <row r="553" spans="69:81" x14ac:dyDescent="0.25">
      <c r="BQ553" s="11"/>
      <c r="BR553" s="11"/>
      <c r="BS553" s="11"/>
      <c r="BT553" s="11"/>
      <c r="CA553" s="314"/>
      <c r="CB553" s="315"/>
      <c r="CC553" s="316"/>
    </row>
    <row r="554" spans="69:81" x14ac:dyDescent="0.25">
      <c r="BQ554" s="11"/>
      <c r="BR554" s="11"/>
      <c r="BS554" s="11"/>
      <c r="BT554" s="11"/>
      <c r="CA554" s="314"/>
      <c r="CB554" s="315"/>
      <c r="CC554" s="316"/>
    </row>
    <row r="555" spans="69:81" x14ac:dyDescent="0.25">
      <c r="BQ555" s="11"/>
      <c r="BR555" s="11"/>
      <c r="BS555" s="11"/>
      <c r="BT555" s="11"/>
      <c r="CA555" s="314"/>
      <c r="CB555" s="315"/>
      <c r="CC555" s="316"/>
    </row>
    <row r="556" spans="69:81" x14ac:dyDescent="0.25">
      <c r="BQ556" s="11"/>
      <c r="BR556" s="11"/>
      <c r="BS556" s="11"/>
      <c r="BT556" s="11"/>
      <c r="CA556" s="314"/>
      <c r="CB556" s="315"/>
      <c r="CC556" s="316"/>
    </row>
    <row r="557" spans="69:81" x14ac:dyDescent="0.25">
      <c r="BQ557" s="11"/>
      <c r="BR557" s="11"/>
      <c r="BS557" s="11"/>
      <c r="BT557" s="11"/>
      <c r="CA557" s="314"/>
      <c r="CB557" s="315"/>
      <c r="CC557" s="316"/>
    </row>
    <row r="558" spans="69:81" x14ac:dyDescent="0.25">
      <c r="BQ558" s="11"/>
      <c r="BR558" s="11"/>
      <c r="BS558" s="11"/>
      <c r="BT558" s="11"/>
      <c r="CA558" s="314"/>
      <c r="CB558" s="315"/>
      <c r="CC558" s="316"/>
    </row>
    <row r="559" spans="69:81" x14ac:dyDescent="0.25">
      <c r="BQ559" s="11"/>
      <c r="BR559" s="11"/>
      <c r="BS559" s="11"/>
      <c r="BT559" s="11"/>
      <c r="CA559" s="314"/>
      <c r="CB559" s="315"/>
      <c r="CC559" s="316"/>
    </row>
    <row r="560" spans="69:81" x14ac:dyDescent="0.25">
      <c r="BQ560" s="11"/>
      <c r="BR560" s="11"/>
      <c r="BS560" s="11"/>
      <c r="BT560" s="11"/>
      <c r="CA560" s="314"/>
      <c r="CB560" s="315"/>
      <c r="CC560" s="316"/>
    </row>
    <row r="561" spans="69:81" x14ac:dyDescent="0.25">
      <c r="BQ561" s="11"/>
      <c r="BR561" s="11"/>
      <c r="BS561" s="11"/>
      <c r="BT561" s="11"/>
      <c r="CA561" s="314"/>
      <c r="CB561" s="315"/>
      <c r="CC561" s="316"/>
    </row>
    <row r="562" spans="69:81" x14ac:dyDescent="0.25">
      <c r="BQ562" s="11"/>
      <c r="BR562" s="11"/>
      <c r="BS562" s="11"/>
      <c r="BT562" s="11"/>
      <c r="CA562" s="314"/>
      <c r="CB562" s="315"/>
      <c r="CC562" s="316"/>
    </row>
    <row r="563" spans="69:81" x14ac:dyDescent="0.25">
      <c r="BQ563" s="11"/>
      <c r="BR563" s="11"/>
      <c r="BS563" s="11"/>
      <c r="BT563" s="11"/>
      <c r="CA563" s="314"/>
      <c r="CB563" s="315"/>
      <c r="CC563" s="316"/>
    </row>
    <row r="564" spans="69:81" x14ac:dyDescent="0.25">
      <c r="BQ564" s="11"/>
      <c r="BR564" s="11"/>
      <c r="BS564" s="11"/>
      <c r="BT564" s="11"/>
      <c r="CA564" s="314"/>
      <c r="CB564" s="315"/>
      <c r="CC564" s="316"/>
    </row>
    <row r="565" spans="69:81" x14ac:dyDescent="0.25">
      <c r="BQ565" s="11"/>
      <c r="BR565" s="11"/>
      <c r="BS565" s="11"/>
      <c r="BT565" s="11"/>
      <c r="CA565" s="314"/>
      <c r="CB565" s="315"/>
      <c r="CC565" s="316"/>
    </row>
    <row r="566" spans="69:81" x14ac:dyDescent="0.25">
      <c r="BQ566" s="11"/>
      <c r="BR566" s="11"/>
      <c r="BS566" s="11"/>
      <c r="BT566" s="11"/>
      <c r="CA566" s="314"/>
      <c r="CB566" s="315"/>
      <c r="CC566" s="316"/>
    </row>
    <row r="567" spans="69:81" x14ac:dyDescent="0.25">
      <c r="BQ567" s="11"/>
      <c r="BR567" s="11"/>
      <c r="BS567" s="11"/>
      <c r="BT567" s="11"/>
      <c r="CA567" s="314"/>
      <c r="CB567" s="315"/>
      <c r="CC567" s="316"/>
    </row>
    <row r="568" spans="69:81" x14ac:dyDescent="0.25">
      <c r="BQ568" s="11"/>
      <c r="BR568" s="11"/>
      <c r="BS568" s="11"/>
      <c r="BT568" s="11"/>
      <c r="CA568" s="314"/>
      <c r="CB568" s="315"/>
      <c r="CC568" s="316"/>
    </row>
    <row r="569" spans="69:81" x14ac:dyDescent="0.25">
      <c r="BQ569" s="11"/>
      <c r="BR569" s="11"/>
      <c r="BS569" s="11"/>
      <c r="BT569" s="11"/>
      <c r="CA569" s="314"/>
      <c r="CB569" s="315"/>
      <c r="CC569" s="316"/>
    </row>
    <row r="570" spans="69:81" x14ac:dyDescent="0.25">
      <c r="BQ570" s="11"/>
      <c r="BR570" s="11"/>
      <c r="BS570" s="11"/>
      <c r="BT570" s="11"/>
      <c r="CA570" s="314"/>
      <c r="CB570" s="315"/>
      <c r="CC570" s="316"/>
    </row>
    <row r="571" spans="69:81" x14ac:dyDescent="0.25">
      <c r="BQ571" s="11"/>
      <c r="BR571" s="11"/>
      <c r="BS571" s="11"/>
      <c r="BT571" s="11"/>
      <c r="CA571" s="314"/>
      <c r="CB571" s="315"/>
      <c r="CC571" s="316"/>
    </row>
    <row r="572" spans="69:81" x14ac:dyDescent="0.25">
      <c r="BQ572" s="11"/>
      <c r="BR572" s="11"/>
      <c r="BS572" s="11"/>
      <c r="BT572" s="11"/>
      <c r="CA572" s="314"/>
      <c r="CB572" s="315"/>
      <c r="CC572" s="316"/>
    </row>
    <row r="573" spans="69:81" x14ac:dyDescent="0.25">
      <c r="BQ573" s="11"/>
      <c r="BR573" s="11"/>
      <c r="BS573" s="11"/>
      <c r="BT573" s="11"/>
      <c r="CA573" s="314"/>
      <c r="CB573" s="315"/>
      <c r="CC573" s="316"/>
    </row>
    <row r="574" spans="69:81" x14ac:dyDescent="0.25">
      <c r="BQ574" s="11"/>
      <c r="BR574" s="11"/>
      <c r="BS574" s="11"/>
      <c r="BT574" s="11"/>
      <c r="CA574" s="314"/>
      <c r="CB574" s="315"/>
      <c r="CC574" s="316"/>
    </row>
    <row r="575" spans="69:81" x14ac:dyDescent="0.25">
      <c r="BQ575" s="11"/>
      <c r="BR575" s="11"/>
      <c r="BS575" s="11"/>
      <c r="BT575" s="11"/>
      <c r="CA575" s="314"/>
      <c r="CB575" s="315"/>
      <c r="CC575" s="316"/>
    </row>
    <row r="576" spans="69:81" x14ac:dyDescent="0.25">
      <c r="BQ576" s="11"/>
      <c r="BR576" s="11"/>
      <c r="BS576" s="11"/>
      <c r="BT576" s="11"/>
      <c r="CA576" s="314"/>
      <c r="CB576" s="315"/>
      <c r="CC576" s="316"/>
    </row>
    <row r="577" spans="69:81" x14ac:dyDescent="0.25">
      <c r="BQ577" s="11"/>
      <c r="BR577" s="11"/>
      <c r="BS577" s="11"/>
      <c r="BT577" s="11"/>
      <c r="CA577" s="314"/>
      <c r="CB577" s="315"/>
      <c r="CC577" s="316"/>
    </row>
    <row r="578" spans="69:81" x14ac:dyDescent="0.25">
      <c r="BQ578" s="11"/>
      <c r="BR578" s="11"/>
      <c r="BS578" s="11"/>
      <c r="BT578" s="11"/>
      <c r="CA578" s="314"/>
      <c r="CB578" s="315"/>
      <c r="CC578" s="316"/>
    </row>
    <row r="579" spans="69:81" x14ac:dyDescent="0.25">
      <c r="BQ579" s="11"/>
      <c r="BR579" s="11"/>
      <c r="BS579" s="11"/>
      <c r="BT579" s="11"/>
      <c r="CA579" s="314"/>
      <c r="CB579" s="315"/>
      <c r="CC579" s="316"/>
    </row>
    <row r="580" spans="69:81" x14ac:dyDescent="0.25">
      <c r="BQ580" s="11"/>
      <c r="BR580" s="11"/>
      <c r="BS580" s="11"/>
      <c r="BT580" s="11"/>
      <c r="CA580" s="314"/>
      <c r="CB580" s="315"/>
      <c r="CC580" s="316"/>
    </row>
    <row r="581" spans="69:81" x14ac:dyDescent="0.25">
      <c r="BQ581" s="11"/>
      <c r="BR581" s="11"/>
      <c r="BS581" s="11"/>
      <c r="BT581" s="11"/>
      <c r="CA581" s="314"/>
      <c r="CB581" s="315"/>
      <c r="CC581" s="316"/>
    </row>
    <row r="582" spans="69:81" x14ac:dyDescent="0.25">
      <c r="BQ582" s="11"/>
      <c r="BR582" s="11"/>
      <c r="BS582" s="11"/>
      <c r="BT582" s="11"/>
      <c r="CA582" s="314"/>
      <c r="CB582" s="315"/>
      <c r="CC582" s="316"/>
    </row>
    <row r="583" spans="69:81" x14ac:dyDescent="0.25">
      <c r="BQ583" s="11"/>
      <c r="BR583" s="11"/>
      <c r="BS583" s="11"/>
      <c r="BT583" s="11"/>
      <c r="CA583" s="314"/>
      <c r="CB583" s="315"/>
      <c r="CC583" s="316"/>
    </row>
    <row r="584" spans="69:81" x14ac:dyDescent="0.25">
      <c r="BQ584" s="11"/>
      <c r="BR584" s="11"/>
      <c r="BS584" s="11"/>
      <c r="BT584" s="11"/>
      <c r="CA584" s="314"/>
      <c r="CB584" s="315"/>
      <c r="CC584" s="316"/>
    </row>
    <row r="585" spans="69:81" x14ac:dyDescent="0.25">
      <c r="BQ585" s="11"/>
      <c r="BR585" s="11"/>
      <c r="BS585" s="11"/>
      <c r="BT585" s="11"/>
      <c r="CA585" s="314"/>
      <c r="CB585" s="315"/>
      <c r="CC585" s="316"/>
    </row>
    <row r="586" spans="69:81" x14ac:dyDescent="0.25">
      <c r="BQ586" s="11"/>
      <c r="BR586" s="11"/>
      <c r="BS586" s="11"/>
      <c r="BT586" s="11"/>
      <c r="CA586" s="314"/>
      <c r="CB586" s="315"/>
      <c r="CC586" s="316"/>
    </row>
    <row r="587" spans="69:81" x14ac:dyDescent="0.25">
      <c r="BQ587" s="11"/>
      <c r="BR587" s="11"/>
      <c r="BS587" s="11"/>
      <c r="BT587" s="11"/>
      <c r="CA587" s="314"/>
      <c r="CB587" s="315"/>
      <c r="CC587" s="316"/>
    </row>
    <row r="588" spans="69:81" x14ac:dyDescent="0.25">
      <c r="BQ588" s="11"/>
      <c r="BR588" s="11"/>
      <c r="BS588" s="11"/>
      <c r="BT588" s="11"/>
      <c r="CA588" s="314"/>
      <c r="CB588" s="315"/>
      <c r="CC588" s="316"/>
    </row>
    <row r="589" spans="69:81" x14ac:dyDescent="0.25">
      <c r="BQ589" s="11"/>
      <c r="BR589" s="11"/>
      <c r="BS589" s="11"/>
      <c r="BT589" s="11"/>
      <c r="CA589" s="314"/>
      <c r="CB589" s="315"/>
      <c r="CC589" s="316"/>
    </row>
    <row r="590" spans="69:81" x14ac:dyDescent="0.25">
      <c r="BQ590" s="11"/>
      <c r="BR590" s="11"/>
      <c r="BS590" s="11"/>
      <c r="BT590" s="11"/>
      <c r="CA590" s="314"/>
      <c r="CB590" s="315"/>
      <c r="CC590" s="316"/>
    </row>
    <row r="591" spans="69:81" x14ac:dyDescent="0.25">
      <c r="BQ591" s="11"/>
      <c r="BR591" s="11"/>
      <c r="BS591" s="11"/>
      <c r="BT591" s="11"/>
      <c r="CA591" s="314"/>
      <c r="CB591" s="315"/>
      <c r="CC591" s="316"/>
    </row>
    <row r="592" spans="69:81" x14ac:dyDescent="0.25">
      <c r="BQ592" s="11"/>
      <c r="BR592" s="11"/>
      <c r="BS592" s="11"/>
      <c r="BT592" s="11"/>
      <c r="CA592" s="314"/>
      <c r="CB592" s="315"/>
      <c r="CC592" s="316"/>
    </row>
    <row r="593" spans="69:81" x14ac:dyDescent="0.25">
      <c r="BQ593" s="11"/>
      <c r="BR593" s="11"/>
      <c r="BS593" s="11"/>
      <c r="BT593" s="11"/>
      <c r="CA593" s="314"/>
      <c r="CB593" s="315"/>
      <c r="CC593" s="316"/>
    </row>
    <row r="594" spans="69:81" x14ac:dyDescent="0.25">
      <c r="BQ594" s="11"/>
      <c r="BR594" s="11"/>
      <c r="BS594" s="11"/>
      <c r="BT594" s="11"/>
      <c r="CA594" s="314"/>
      <c r="CB594" s="315"/>
      <c r="CC594" s="316"/>
    </row>
    <row r="595" spans="69:81" x14ac:dyDescent="0.25">
      <c r="BQ595" s="11"/>
      <c r="BR595" s="11"/>
      <c r="BS595" s="11"/>
      <c r="BT595" s="11"/>
      <c r="CA595" s="314"/>
      <c r="CB595" s="315"/>
      <c r="CC595" s="316"/>
    </row>
    <row r="596" spans="69:81" x14ac:dyDescent="0.25">
      <c r="BQ596" s="11"/>
      <c r="BR596" s="11"/>
      <c r="BS596" s="11"/>
      <c r="BT596" s="11"/>
      <c r="CA596" s="314"/>
      <c r="CB596" s="315"/>
      <c r="CC596" s="316"/>
    </row>
    <row r="597" spans="69:81" x14ac:dyDescent="0.25">
      <c r="BQ597" s="11"/>
      <c r="BR597" s="11"/>
      <c r="BS597" s="11"/>
      <c r="BT597" s="11"/>
      <c r="CA597" s="314"/>
      <c r="CB597" s="315"/>
      <c r="CC597" s="316"/>
    </row>
    <row r="598" spans="69:81" x14ac:dyDescent="0.25">
      <c r="BQ598" s="11"/>
      <c r="BR598" s="11"/>
      <c r="BS598" s="11"/>
      <c r="BT598" s="11"/>
      <c r="CA598" s="314"/>
      <c r="CB598" s="315"/>
      <c r="CC598" s="316"/>
    </row>
    <row r="599" spans="69:81" x14ac:dyDescent="0.25">
      <c r="BQ599" s="11"/>
      <c r="BR599" s="11"/>
      <c r="BS599" s="11"/>
      <c r="BT599" s="11"/>
      <c r="CA599" s="314"/>
      <c r="CB599" s="315"/>
      <c r="CC599" s="316"/>
    </row>
    <row r="600" spans="69:81" x14ac:dyDescent="0.25">
      <c r="BQ600" s="11"/>
      <c r="BR600" s="11"/>
      <c r="BS600" s="11"/>
      <c r="BT600" s="11"/>
      <c r="CA600" s="314"/>
      <c r="CB600" s="315"/>
      <c r="CC600" s="316"/>
    </row>
    <row r="601" spans="69:81" x14ac:dyDescent="0.25">
      <c r="BQ601" s="11"/>
      <c r="BR601" s="11"/>
      <c r="BS601" s="11"/>
      <c r="BT601" s="11"/>
      <c r="CA601" s="314"/>
      <c r="CB601" s="315"/>
      <c r="CC601" s="316"/>
    </row>
    <row r="602" spans="69:81" x14ac:dyDescent="0.25">
      <c r="BQ602" s="11"/>
      <c r="BR602" s="11"/>
      <c r="BS602" s="11"/>
      <c r="BT602" s="11"/>
      <c r="CA602" s="314"/>
      <c r="CB602" s="315"/>
      <c r="CC602" s="316"/>
    </row>
    <row r="603" spans="69:81" x14ac:dyDescent="0.25">
      <c r="BQ603" s="11"/>
      <c r="BR603" s="11"/>
      <c r="BS603" s="11"/>
      <c r="BT603" s="11"/>
      <c r="CA603" s="314"/>
      <c r="CB603" s="315"/>
      <c r="CC603" s="316"/>
    </row>
    <row r="604" spans="69:81" x14ac:dyDescent="0.25">
      <c r="BQ604" s="11"/>
      <c r="BR604" s="11"/>
      <c r="BS604" s="11"/>
      <c r="BT604" s="11"/>
      <c r="CA604" s="314"/>
      <c r="CB604" s="315"/>
      <c r="CC604" s="316"/>
    </row>
    <row r="605" spans="69:81" x14ac:dyDescent="0.25">
      <c r="BQ605" s="11"/>
      <c r="BR605" s="11"/>
      <c r="BS605" s="11"/>
      <c r="BT605" s="11"/>
      <c r="CA605" s="314"/>
      <c r="CB605" s="315"/>
      <c r="CC605" s="316"/>
    </row>
    <row r="606" spans="69:81" x14ac:dyDescent="0.25">
      <c r="BQ606" s="11"/>
      <c r="BR606" s="11"/>
      <c r="BS606" s="11"/>
      <c r="BT606" s="11"/>
      <c r="CA606" s="314"/>
      <c r="CB606" s="315"/>
      <c r="CC606" s="316"/>
    </row>
    <row r="607" spans="69:81" x14ac:dyDescent="0.25">
      <c r="BQ607" s="11"/>
      <c r="BR607" s="11"/>
      <c r="BS607" s="11"/>
      <c r="BT607" s="11"/>
      <c r="CA607" s="314"/>
      <c r="CB607" s="315"/>
      <c r="CC607" s="316"/>
    </row>
    <row r="608" spans="69:81" x14ac:dyDescent="0.25">
      <c r="BQ608" s="11"/>
      <c r="BR608" s="11"/>
      <c r="BS608" s="11"/>
      <c r="BT608" s="11"/>
      <c r="CA608" s="314"/>
      <c r="CB608" s="315"/>
      <c r="CC608" s="316"/>
    </row>
    <row r="609" spans="69:81" x14ac:dyDescent="0.25">
      <c r="BQ609" s="11"/>
      <c r="BR609" s="11"/>
      <c r="BS609" s="11"/>
      <c r="BT609" s="11"/>
      <c r="CA609" s="314"/>
      <c r="CB609" s="315"/>
      <c r="CC609" s="316"/>
    </row>
    <row r="610" spans="69:81" x14ac:dyDescent="0.25">
      <c r="BQ610" s="11"/>
      <c r="BR610" s="11"/>
      <c r="BS610" s="11"/>
      <c r="BT610" s="11"/>
      <c r="CA610" s="314"/>
      <c r="CB610" s="315"/>
      <c r="CC610" s="316"/>
    </row>
    <row r="611" spans="69:81" x14ac:dyDescent="0.25">
      <c r="BQ611" s="11"/>
      <c r="BR611" s="11"/>
      <c r="BS611" s="11"/>
      <c r="BT611" s="11"/>
      <c r="CA611" s="314"/>
      <c r="CB611" s="315"/>
      <c r="CC611" s="316"/>
    </row>
    <row r="612" spans="69:81" x14ac:dyDescent="0.25">
      <c r="BQ612" s="11"/>
      <c r="BR612" s="11"/>
      <c r="BS612" s="11"/>
      <c r="BT612" s="11"/>
      <c r="CA612" s="314"/>
      <c r="CB612" s="315"/>
      <c r="CC612" s="316"/>
    </row>
    <row r="613" spans="69:81" x14ac:dyDescent="0.25">
      <c r="BQ613" s="11"/>
      <c r="BR613" s="11"/>
      <c r="BS613" s="11"/>
      <c r="BT613" s="11"/>
      <c r="CA613" s="314"/>
      <c r="CB613" s="315"/>
      <c r="CC613" s="316"/>
    </row>
    <row r="614" spans="69:81" x14ac:dyDescent="0.25">
      <c r="BQ614" s="11"/>
      <c r="BR614" s="11"/>
      <c r="BS614" s="11"/>
      <c r="BT614" s="11"/>
      <c r="CA614" s="314"/>
      <c r="CB614" s="315"/>
      <c r="CC614" s="316"/>
    </row>
    <row r="615" spans="69:81" x14ac:dyDescent="0.25">
      <c r="BQ615" s="11"/>
      <c r="BR615" s="11"/>
      <c r="BS615" s="11"/>
      <c r="BT615" s="11"/>
      <c r="CA615" s="314"/>
      <c r="CB615" s="315"/>
      <c r="CC615" s="316"/>
    </row>
    <row r="616" spans="69:81" x14ac:dyDescent="0.25">
      <c r="BQ616" s="11"/>
      <c r="BR616" s="11"/>
      <c r="BS616" s="11"/>
      <c r="BT616" s="11"/>
      <c r="CA616" s="314"/>
      <c r="CB616" s="315"/>
      <c r="CC616" s="316"/>
    </row>
    <row r="617" spans="69:81" x14ac:dyDescent="0.25">
      <c r="BQ617" s="11"/>
      <c r="BR617" s="11"/>
      <c r="BS617" s="11"/>
      <c r="BT617" s="11"/>
      <c r="CA617" s="314"/>
      <c r="CB617" s="315"/>
      <c r="CC617" s="316"/>
    </row>
    <row r="618" spans="69:81" x14ac:dyDescent="0.25">
      <c r="BQ618" s="11"/>
      <c r="BR618" s="11"/>
      <c r="BS618" s="11"/>
      <c r="BT618" s="11"/>
      <c r="CA618" s="314"/>
      <c r="CB618" s="315"/>
      <c r="CC618" s="316"/>
    </row>
    <row r="619" spans="69:81" x14ac:dyDescent="0.25">
      <c r="BQ619" s="11"/>
      <c r="BR619" s="11"/>
      <c r="BS619" s="11"/>
      <c r="BT619" s="11"/>
      <c r="CA619" s="314"/>
      <c r="CB619" s="315"/>
      <c r="CC619" s="316"/>
    </row>
    <row r="620" spans="69:81" x14ac:dyDescent="0.25">
      <c r="BQ620" s="11"/>
      <c r="BR620" s="11"/>
      <c r="BS620" s="11"/>
      <c r="BT620" s="11"/>
      <c r="CA620" s="314"/>
      <c r="CB620" s="315"/>
      <c r="CC620" s="316"/>
    </row>
    <row r="621" spans="69:81" x14ac:dyDescent="0.25">
      <c r="BQ621" s="11"/>
      <c r="BR621" s="11"/>
      <c r="BS621" s="11"/>
      <c r="BT621" s="11"/>
      <c r="CA621" s="314"/>
      <c r="CB621" s="315"/>
      <c r="CC621" s="316"/>
    </row>
    <row r="622" spans="69:81" x14ac:dyDescent="0.25">
      <c r="BQ622" s="11"/>
      <c r="BR622" s="11"/>
      <c r="BS622" s="11"/>
      <c r="BT622" s="11"/>
      <c r="CA622" s="314"/>
      <c r="CB622" s="315"/>
      <c r="CC622" s="316"/>
    </row>
    <row r="623" spans="69:81" x14ac:dyDescent="0.25">
      <c r="BQ623" s="11"/>
      <c r="BR623" s="11"/>
      <c r="BS623" s="11"/>
      <c r="BT623" s="11"/>
      <c r="CA623" s="314"/>
      <c r="CB623" s="315"/>
      <c r="CC623" s="316"/>
    </row>
    <row r="624" spans="69:81" x14ac:dyDescent="0.25">
      <c r="BQ624" s="11"/>
      <c r="BR624" s="11"/>
      <c r="BS624" s="11"/>
      <c r="BT624" s="11"/>
      <c r="CA624" s="314"/>
      <c r="CB624" s="315"/>
      <c r="CC624" s="316"/>
    </row>
    <row r="625" spans="69:81" x14ac:dyDescent="0.25">
      <c r="BQ625" s="11"/>
      <c r="BR625" s="11"/>
      <c r="BS625" s="11"/>
      <c r="BT625" s="11"/>
      <c r="CA625" s="314"/>
      <c r="CB625" s="315"/>
      <c r="CC625" s="316"/>
    </row>
    <row r="626" spans="69:81" x14ac:dyDescent="0.25">
      <c r="BQ626" s="11"/>
      <c r="BR626" s="11"/>
      <c r="BS626" s="11"/>
      <c r="BT626" s="11"/>
      <c r="CA626" s="314"/>
      <c r="CB626" s="315"/>
      <c r="CC626" s="316"/>
    </row>
    <row r="627" spans="69:81" x14ac:dyDescent="0.25">
      <c r="BQ627" s="11"/>
      <c r="BR627" s="11"/>
      <c r="BS627" s="11"/>
      <c r="BT627" s="11"/>
      <c r="CA627" s="314"/>
      <c r="CB627" s="315"/>
      <c r="CC627" s="316"/>
    </row>
    <row r="628" spans="69:81" x14ac:dyDescent="0.25">
      <c r="BQ628" s="11"/>
      <c r="BR628" s="11"/>
      <c r="BS628" s="11"/>
      <c r="BT628" s="11"/>
      <c r="CA628" s="314"/>
      <c r="CB628" s="315"/>
      <c r="CC628" s="316"/>
    </row>
    <row r="629" spans="69:81" x14ac:dyDescent="0.25">
      <c r="BQ629" s="11"/>
      <c r="BR629" s="11"/>
      <c r="BS629" s="11"/>
      <c r="BT629" s="11"/>
      <c r="CA629" s="314"/>
      <c r="CB629" s="315"/>
      <c r="CC629" s="316"/>
    </row>
    <row r="630" spans="69:81" x14ac:dyDescent="0.25">
      <c r="BQ630" s="11"/>
      <c r="BR630" s="11"/>
      <c r="BS630" s="11"/>
      <c r="BT630" s="11"/>
      <c r="CA630" s="314"/>
      <c r="CB630" s="315"/>
      <c r="CC630" s="316"/>
    </row>
    <row r="631" spans="69:81" x14ac:dyDescent="0.25">
      <c r="BQ631" s="11"/>
      <c r="BR631" s="11"/>
      <c r="BS631" s="11"/>
      <c r="BT631" s="11"/>
      <c r="CA631" s="314"/>
      <c r="CB631" s="315"/>
      <c r="CC631" s="316"/>
    </row>
    <row r="632" spans="69:81" x14ac:dyDescent="0.25">
      <c r="BQ632" s="11"/>
      <c r="BR632" s="11"/>
      <c r="BS632" s="11"/>
      <c r="BT632" s="11"/>
      <c r="CA632" s="314"/>
      <c r="CB632" s="315"/>
      <c r="CC632" s="316"/>
    </row>
    <row r="633" spans="69:81" x14ac:dyDescent="0.25">
      <c r="BQ633" s="11"/>
      <c r="BR633" s="11"/>
      <c r="BS633" s="11"/>
      <c r="BT633" s="11"/>
      <c r="CA633" s="314"/>
      <c r="CB633" s="315"/>
      <c r="CC633" s="316"/>
    </row>
    <row r="634" spans="69:81" x14ac:dyDescent="0.25">
      <c r="BQ634" s="11"/>
      <c r="BR634" s="11"/>
      <c r="BS634" s="11"/>
      <c r="BT634" s="11"/>
      <c r="CA634" s="314"/>
      <c r="CB634" s="315"/>
      <c r="CC634" s="316"/>
    </row>
    <row r="635" spans="69:81" x14ac:dyDescent="0.25">
      <c r="BQ635" s="11"/>
      <c r="BR635" s="11"/>
      <c r="BS635" s="11"/>
      <c r="BT635" s="11"/>
      <c r="CA635" s="314"/>
      <c r="CB635" s="315"/>
      <c r="CC635" s="316"/>
    </row>
    <row r="636" spans="69:81" x14ac:dyDescent="0.25">
      <c r="BQ636" s="11"/>
      <c r="BR636" s="11"/>
      <c r="BS636" s="11"/>
      <c r="BT636" s="11"/>
      <c r="CA636" s="314"/>
      <c r="CB636" s="315"/>
      <c r="CC636" s="316"/>
    </row>
    <row r="637" spans="69:81" x14ac:dyDescent="0.25">
      <c r="BQ637" s="11"/>
      <c r="BR637" s="11"/>
      <c r="BS637" s="11"/>
      <c r="BT637" s="11"/>
      <c r="CA637" s="314"/>
      <c r="CB637" s="315"/>
      <c r="CC637" s="316"/>
    </row>
    <row r="638" spans="69:81" x14ac:dyDescent="0.25">
      <c r="BQ638" s="11"/>
      <c r="BR638" s="11"/>
      <c r="BS638" s="11"/>
      <c r="BT638" s="11"/>
      <c r="CA638" s="314"/>
      <c r="CB638" s="315"/>
      <c r="CC638" s="316"/>
    </row>
    <row r="639" spans="69:81" x14ac:dyDescent="0.25">
      <c r="BQ639" s="11"/>
      <c r="BR639" s="11"/>
      <c r="BS639" s="11"/>
      <c r="BT639" s="11"/>
      <c r="CA639" s="314"/>
      <c r="CB639" s="315"/>
      <c r="CC639" s="316"/>
    </row>
    <row r="640" spans="69:81" x14ac:dyDescent="0.25">
      <c r="BQ640" s="11"/>
      <c r="BR640" s="11"/>
      <c r="BS640" s="11"/>
      <c r="BT640" s="11"/>
      <c r="CA640" s="314"/>
      <c r="CB640" s="315"/>
      <c r="CC640" s="316"/>
    </row>
    <row r="641" spans="69:81" x14ac:dyDescent="0.25">
      <c r="BQ641" s="11"/>
      <c r="BR641" s="11"/>
      <c r="BS641" s="11"/>
      <c r="BT641" s="11"/>
      <c r="CA641" s="314"/>
      <c r="CB641" s="315"/>
      <c r="CC641" s="316"/>
    </row>
    <row r="642" spans="69:81" x14ac:dyDescent="0.25">
      <c r="BQ642" s="11"/>
      <c r="BR642" s="11"/>
      <c r="BS642" s="11"/>
      <c r="BT642" s="11"/>
      <c r="CA642" s="314"/>
      <c r="CB642" s="315"/>
      <c r="CC642" s="316"/>
    </row>
    <row r="643" spans="69:81" x14ac:dyDescent="0.25">
      <c r="BQ643" s="11"/>
      <c r="BR643" s="11"/>
      <c r="BS643" s="11"/>
      <c r="BT643" s="11"/>
      <c r="CA643" s="314"/>
      <c r="CB643" s="315"/>
      <c r="CC643" s="316"/>
    </row>
    <row r="644" spans="69:81" x14ac:dyDescent="0.25">
      <c r="BQ644" s="11"/>
      <c r="BR644" s="11"/>
      <c r="BS644" s="11"/>
      <c r="BT644" s="11"/>
      <c r="CA644" s="314"/>
      <c r="CB644" s="315"/>
      <c r="CC644" s="316"/>
    </row>
    <row r="645" spans="69:81" x14ac:dyDescent="0.25">
      <c r="BQ645" s="11"/>
      <c r="BR645" s="11"/>
      <c r="BS645" s="11"/>
      <c r="BT645" s="11"/>
      <c r="CA645" s="314"/>
      <c r="CB645" s="315"/>
      <c r="CC645" s="316"/>
    </row>
    <row r="646" spans="69:81" x14ac:dyDescent="0.25">
      <c r="BQ646" s="11"/>
      <c r="BR646" s="11"/>
      <c r="BS646" s="11"/>
      <c r="BT646" s="11"/>
      <c r="CA646" s="314"/>
      <c r="CB646" s="315"/>
      <c r="CC646" s="316"/>
    </row>
    <row r="647" spans="69:81" x14ac:dyDescent="0.25">
      <c r="BQ647" s="11"/>
      <c r="BR647" s="11"/>
      <c r="BS647" s="11"/>
      <c r="BT647" s="11"/>
      <c r="CA647" s="314"/>
      <c r="CB647" s="315"/>
      <c r="CC647" s="316"/>
    </row>
    <row r="648" spans="69:81" x14ac:dyDescent="0.25">
      <c r="BQ648" s="11"/>
      <c r="BR648" s="11"/>
      <c r="BS648" s="11"/>
      <c r="BT648" s="11"/>
      <c r="CA648" s="314"/>
      <c r="CB648" s="315"/>
      <c r="CC648" s="316"/>
    </row>
    <row r="649" spans="69:81" x14ac:dyDescent="0.25">
      <c r="BQ649" s="11"/>
      <c r="BR649" s="11"/>
      <c r="BS649" s="11"/>
      <c r="BT649" s="11"/>
      <c r="CA649" s="314"/>
      <c r="CB649" s="315"/>
      <c r="CC649" s="316"/>
    </row>
    <row r="650" spans="69:81" x14ac:dyDescent="0.25">
      <c r="BQ650" s="11"/>
      <c r="BR650" s="11"/>
      <c r="BS650" s="11"/>
      <c r="BT650" s="11"/>
      <c r="CA650" s="314"/>
      <c r="CB650" s="315"/>
      <c r="CC650" s="316"/>
    </row>
    <row r="651" spans="69:81" x14ac:dyDescent="0.25">
      <c r="BQ651" s="11"/>
      <c r="BR651" s="11"/>
      <c r="BS651" s="11"/>
      <c r="BT651" s="11"/>
      <c r="CA651" s="314"/>
      <c r="CB651" s="315"/>
      <c r="CC651" s="316"/>
    </row>
    <row r="652" spans="69:81" x14ac:dyDescent="0.25">
      <c r="BQ652" s="11"/>
      <c r="BR652" s="11"/>
      <c r="BS652" s="11"/>
      <c r="BT652" s="11"/>
      <c r="CA652" s="314"/>
      <c r="CB652" s="315"/>
      <c r="CC652" s="316"/>
    </row>
    <row r="653" spans="69:81" x14ac:dyDescent="0.25">
      <c r="BQ653" s="11"/>
      <c r="BR653" s="11"/>
      <c r="BS653" s="11"/>
      <c r="BT653" s="11"/>
      <c r="CA653" s="314"/>
      <c r="CB653" s="315"/>
      <c r="CC653" s="316"/>
    </row>
    <row r="654" spans="69:81" x14ac:dyDescent="0.25">
      <c r="BQ654" s="11"/>
      <c r="BR654" s="11"/>
      <c r="BS654" s="11"/>
      <c r="BT654" s="11"/>
      <c r="CA654" s="314"/>
      <c r="CB654" s="315"/>
      <c r="CC654" s="316"/>
    </row>
    <row r="655" spans="69:81" x14ac:dyDescent="0.25">
      <c r="BQ655" s="11"/>
      <c r="BR655" s="11"/>
      <c r="BS655" s="11"/>
      <c r="BT655" s="11"/>
      <c r="CA655" s="314"/>
      <c r="CB655" s="315"/>
      <c r="CC655" s="316"/>
    </row>
    <row r="656" spans="69:81" x14ac:dyDescent="0.25">
      <c r="BQ656" s="11"/>
      <c r="BR656" s="11"/>
      <c r="BS656" s="11"/>
      <c r="BT656" s="11"/>
      <c r="CA656" s="314"/>
      <c r="CB656" s="315"/>
      <c r="CC656" s="316"/>
    </row>
    <row r="657" spans="69:81" x14ac:dyDescent="0.25">
      <c r="BQ657" s="11"/>
      <c r="BR657" s="11"/>
      <c r="BS657" s="11"/>
      <c r="BT657" s="11"/>
      <c r="CA657" s="314"/>
      <c r="CB657" s="315"/>
      <c r="CC657" s="316"/>
    </row>
    <row r="658" spans="69:81" x14ac:dyDescent="0.25">
      <c r="BQ658" s="11"/>
      <c r="BR658" s="11"/>
      <c r="BS658" s="11"/>
      <c r="BT658" s="11"/>
      <c r="CA658" s="314"/>
      <c r="CB658" s="315"/>
      <c r="CC658" s="316"/>
    </row>
    <row r="659" spans="69:81" x14ac:dyDescent="0.25">
      <c r="BQ659" s="11"/>
      <c r="BR659" s="11"/>
      <c r="BS659" s="11"/>
      <c r="BT659" s="11"/>
      <c r="CA659" s="314"/>
      <c r="CB659" s="315"/>
      <c r="CC659" s="316"/>
    </row>
    <row r="660" spans="69:81" x14ac:dyDescent="0.25">
      <c r="BQ660" s="11"/>
      <c r="BR660" s="11"/>
      <c r="BS660" s="11"/>
      <c r="BT660" s="11"/>
      <c r="CA660" s="314"/>
      <c r="CB660" s="315"/>
      <c r="CC660" s="316"/>
    </row>
    <row r="661" spans="69:81" x14ac:dyDescent="0.25">
      <c r="BQ661" s="11"/>
      <c r="BR661" s="11"/>
      <c r="BS661" s="11"/>
      <c r="BT661" s="11"/>
      <c r="CA661" s="314"/>
      <c r="CB661" s="315"/>
      <c r="CC661" s="316"/>
    </row>
    <row r="662" spans="69:81" x14ac:dyDescent="0.25">
      <c r="BQ662" s="11"/>
      <c r="BR662" s="11"/>
      <c r="BS662" s="11"/>
      <c r="BT662" s="11"/>
      <c r="CA662" s="314"/>
      <c r="CB662" s="315"/>
      <c r="CC662" s="316"/>
    </row>
    <row r="663" spans="69:81" x14ac:dyDescent="0.25">
      <c r="BQ663" s="11"/>
      <c r="BR663" s="11"/>
      <c r="BS663" s="11"/>
      <c r="BT663" s="11"/>
      <c r="CA663" s="314"/>
      <c r="CB663" s="315"/>
      <c r="CC663" s="316"/>
    </row>
    <row r="664" spans="69:81" x14ac:dyDescent="0.25">
      <c r="BQ664" s="11"/>
      <c r="BR664" s="11"/>
      <c r="BS664" s="11"/>
      <c r="BT664" s="11"/>
      <c r="CA664" s="314"/>
      <c r="CB664" s="315"/>
      <c r="CC664" s="316"/>
    </row>
    <row r="665" spans="69:81" x14ac:dyDescent="0.25">
      <c r="BQ665" s="11"/>
      <c r="BR665" s="11"/>
      <c r="BS665" s="11"/>
      <c r="BT665" s="11"/>
      <c r="CA665" s="314"/>
      <c r="CB665" s="315"/>
      <c r="CC665" s="316"/>
    </row>
    <row r="666" spans="69:81" x14ac:dyDescent="0.25">
      <c r="BQ666" s="11"/>
      <c r="BR666" s="11"/>
      <c r="BS666" s="11"/>
      <c r="BT666" s="11"/>
      <c r="CA666" s="314"/>
      <c r="CB666" s="315"/>
      <c r="CC666" s="316"/>
    </row>
    <row r="667" spans="69:81" x14ac:dyDescent="0.25">
      <c r="BQ667" s="11"/>
      <c r="BR667" s="11"/>
      <c r="BS667" s="11"/>
      <c r="BT667" s="11"/>
      <c r="CA667" s="314"/>
      <c r="CB667" s="315"/>
      <c r="CC667" s="316"/>
    </row>
    <row r="668" spans="69:81" x14ac:dyDescent="0.25">
      <c r="BQ668" s="11"/>
      <c r="BR668" s="11"/>
      <c r="BS668" s="11"/>
      <c r="BT668" s="11"/>
      <c r="CA668" s="314"/>
      <c r="CB668" s="315"/>
      <c r="CC668" s="316"/>
    </row>
    <row r="669" spans="69:81" x14ac:dyDescent="0.25">
      <c r="BQ669" s="11"/>
      <c r="BR669" s="11"/>
      <c r="BS669" s="11"/>
      <c r="BT669" s="11"/>
      <c r="CA669" s="314"/>
      <c r="CB669" s="315"/>
      <c r="CC669" s="316"/>
    </row>
    <row r="670" spans="69:81" x14ac:dyDescent="0.25">
      <c r="BQ670" s="11"/>
      <c r="BR670" s="11"/>
      <c r="BS670" s="11"/>
      <c r="BT670" s="11"/>
      <c r="CA670" s="314"/>
      <c r="CB670" s="315"/>
      <c r="CC670" s="316"/>
    </row>
    <row r="671" spans="69:81" x14ac:dyDescent="0.25">
      <c r="BQ671" s="11"/>
      <c r="BR671" s="11"/>
      <c r="BS671" s="11"/>
      <c r="BT671" s="11"/>
      <c r="CA671" s="314"/>
      <c r="CB671" s="315"/>
      <c r="CC671" s="316"/>
    </row>
    <row r="672" spans="69:81" x14ac:dyDescent="0.25">
      <c r="BQ672" s="11"/>
      <c r="BR672" s="11"/>
      <c r="BS672" s="11"/>
      <c r="BT672" s="11"/>
      <c r="CA672" s="314"/>
      <c r="CB672" s="315"/>
      <c r="CC672" s="316"/>
    </row>
    <row r="673" spans="69:81" x14ac:dyDescent="0.25">
      <c r="BQ673" s="11"/>
      <c r="BR673" s="11"/>
      <c r="BS673" s="11"/>
      <c r="BT673" s="11"/>
      <c r="CA673" s="314"/>
      <c r="CB673" s="315"/>
      <c r="CC673" s="316"/>
    </row>
    <row r="674" spans="69:81" x14ac:dyDescent="0.25">
      <c r="BQ674" s="11"/>
      <c r="BR674" s="11"/>
      <c r="BS674" s="11"/>
      <c r="BT674" s="11"/>
      <c r="CA674" s="314"/>
      <c r="CB674" s="315"/>
      <c r="CC674" s="316"/>
    </row>
    <row r="675" spans="69:81" x14ac:dyDescent="0.25">
      <c r="BQ675" s="11"/>
      <c r="BR675" s="11"/>
      <c r="BS675" s="11"/>
      <c r="BT675" s="11"/>
      <c r="CA675" s="314"/>
      <c r="CB675" s="315"/>
      <c r="CC675" s="316"/>
    </row>
    <row r="676" spans="69:81" x14ac:dyDescent="0.25">
      <c r="BQ676" s="11"/>
      <c r="BR676" s="11"/>
      <c r="BS676" s="11"/>
      <c r="BT676" s="11"/>
      <c r="CA676" s="314"/>
      <c r="CB676" s="315"/>
      <c r="CC676" s="316"/>
    </row>
    <row r="677" spans="69:81" x14ac:dyDescent="0.25">
      <c r="BQ677" s="11"/>
      <c r="BR677" s="11"/>
      <c r="BS677" s="11"/>
      <c r="BT677" s="11"/>
      <c r="CA677" s="314"/>
      <c r="CB677" s="315"/>
      <c r="CC677" s="316"/>
    </row>
    <row r="678" spans="69:81" x14ac:dyDescent="0.25">
      <c r="BQ678" s="11"/>
      <c r="BR678" s="11"/>
      <c r="BS678" s="11"/>
      <c r="BT678" s="11"/>
      <c r="CA678" s="314"/>
      <c r="CB678" s="315"/>
      <c r="CC678" s="316"/>
    </row>
    <row r="679" spans="69:81" x14ac:dyDescent="0.25">
      <c r="BQ679" s="11"/>
      <c r="BR679" s="11"/>
      <c r="BS679" s="11"/>
      <c r="BT679" s="11"/>
      <c r="CA679" s="314"/>
      <c r="CB679" s="315"/>
      <c r="CC679" s="316"/>
    </row>
    <row r="680" spans="69:81" x14ac:dyDescent="0.25">
      <c r="BQ680" s="11"/>
      <c r="BR680" s="11"/>
      <c r="BS680" s="11"/>
      <c r="BT680" s="11"/>
      <c r="CA680" s="314"/>
      <c r="CB680" s="315"/>
      <c r="CC680" s="316"/>
    </row>
    <row r="681" spans="69:81" x14ac:dyDescent="0.25">
      <c r="BQ681" s="11"/>
      <c r="BR681" s="11"/>
      <c r="BS681" s="11"/>
      <c r="BT681" s="11"/>
      <c r="CA681" s="314"/>
      <c r="CB681" s="315"/>
      <c r="CC681" s="316"/>
    </row>
    <row r="682" spans="69:81" x14ac:dyDescent="0.25">
      <c r="BQ682" s="11"/>
      <c r="BR682" s="11"/>
      <c r="BS682" s="11"/>
      <c r="BT682" s="11"/>
      <c r="CA682" s="314"/>
      <c r="CB682" s="315"/>
      <c r="CC682" s="316"/>
    </row>
    <row r="683" spans="69:81" x14ac:dyDescent="0.25">
      <c r="BQ683" s="11"/>
      <c r="BR683" s="11"/>
      <c r="BS683" s="11"/>
      <c r="BT683" s="11"/>
      <c r="CA683" s="314"/>
      <c r="CB683" s="315"/>
      <c r="CC683" s="316"/>
    </row>
    <row r="684" spans="69:81" x14ac:dyDescent="0.25">
      <c r="BQ684" s="11"/>
      <c r="BR684" s="11"/>
      <c r="BS684" s="11"/>
      <c r="BT684" s="11"/>
      <c r="CA684" s="314"/>
      <c r="CB684" s="315"/>
      <c r="CC684" s="316"/>
    </row>
    <row r="685" spans="69:81" x14ac:dyDescent="0.25">
      <c r="BQ685" s="11"/>
      <c r="BR685" s="11"/>
      <c r="BS685" s="11"/>
      <c r="BT685" s="11"/>
      <c r="CA685" s="314"/>
      <c r="CB685" s="315"/>
      <c r="CC685" s="316"/>
    </row>
    <row r="686" spans="69:81" x14ac:dyDescent="0.25">
      <c r="BQ686" s="11"/>
      <c r="BR686" s="11"/>
      <c r="BS686" s="11"/>
      <c r="BT686" s="11"/>
      <c r="CA686" s="314"/>
      <c r="CB686" s="315"/>
      <c r="CC686" s="316"/>
    </row>
    <row r="687" spans="69:81" x14ac:dyDescent="0.25">
      <c r="BQ687" s="11"/>
      <c r="BR687" s="11"/>
      <c r="BS687" s="11"/>
      <c r="BT687" s="11"/>
      <c r="CA687" s="314"/>
      <c r="CB687" s="315"/>
      <c r="CC687" s="316"/>
    </row>
    <row r="688" spans="69:81" x14ac:dyDescent="0.25">
      <c r="BQ688" s="11"/>
      <c r="BR688" s="11"/>
      <c r="BS688" s="11"/>
      <c r="BT688" s="11"/>
      <c r="CA688" s="314"/>
      <c r="CB688" s="315"/>
      <c r="CC688" s="316"/>
    </row>
    <row r="689" spans="69:81" x14ac:dyDescent="0.25">
      <c r="BQ689" s="11"/>
      <c r="BR689" s="11"/>
      <c r="BS689" s="11"/>
      <c r="BT689" s="11"/>
      <c r="CA689" s="314"/>
      <c r="CB689" s="315"/>
      <c r="CC689" s="316"/>
    </row>
    <row r="690" spans="69:81" x14ac:dyDescent="0.25">
      <c r="BQ690" s="11"/>
      <c r="BR690" s="11"/>
      <c r="BS690" s="11"/>
      <c r="BT690" s="11"/>
      <c r="CA690" s="314"/>
      <c r="CB690" s="315"/>
      <c r="CC690" s="316"/>
    </row>
    <row r="691" spans="69:81" x14ac:dyDescent="0.25">
      <c r="BQ691" s="11"/>
      <c r="BR691" s="11"/>
      <c r="BS691" s="11"/>
      <c r="BT691" s="11"/>
      <c r="CA691" s="314"/>
      <c r="CB691" s="315"/>
      <c r="CC691" s="316"/>
    </row>
    <row r="692" spans="69:81" x14ac:dyDescent="0.25">
      <c r="BQ692" s="11"/>
      <c r="BR692" s="11"/>
      <c r="BS692" s="11"/>
      <c r="BT692" s="11"/>
      <c r="CA692" s="314"/>
      <c r="CB692" s="315"/>
      <c r="CC692" s="316"/>
    </row>
    <row r="693" spans="69:81" x14ac:dyDescent="0.25">
      <c r="BQ693" s="11"/>
      <c r="BR693" s="11"/>
      <c r="BS693" s="11"/>
      <c r="BT693" s="11"/>
      <c r="CA693" s="314"/>
      <c r="CB693" s="315"/>
      <c r="CC693" s="316"/>
    </row>
    <row r="694" spans="69:81" x14ac:dyDescent="0.25">
      <c r="BQ694" s="11"/>
      <c r="BR694" s="11"/>
      <c r="BS694" s="11"/>
      <c r="BT694" s="11"/>
      <c r="CA694" s="314"/>
      <c r="CB694" s="315"/>
      <c r="CC694" s="316"/>
    </row>
    <row r="695" spans="69:81" x14ac:dyDescent="0.25">
      <c r="BQ695" s="11"/>
      <c r="BR695" s="11"/>
      <c r="BS695" s="11"/>
      <c r="BT695" s="11"/>
      <c r="CA695" s="314"/>
      <c r="CB695" s="315"/>
      <c r="CC695" s="316"/>
    </row>
    <row r="696" spans="69:81" x14ac:dyDescent="0.25">
      <c r="BQ696" s="11"/>
      <c r="BR696" s="11"/>
      <c r="BS696" s="11"/>
      <c r="BT696" s="11"/>
      <c r="CA696" s="314"/>
      <c r="CB696" s="315"/>
      <c r="CC696" s="316"/>
    </row>
    <row r="697" spans="69:81" x14ac:dyDescent="0.25">
      <c r="BQ697" s="11"/>
      <c r="BR697" s="11"/>
      <c r="BS697" s="11"/>
      <c r="BT697" s="11"/>
      <c r="CA697" s="314"/>
      <c r="CB697" s="315"/>
      <c r="CC697" s="316"/>
    </row>
    <row r="698" spans="69:81" x14ac:dyDescent="0.25">
      <c r="BQ698" s="11"/>
      <c r="BR698" s="11"/>
      <c r="BS698" s="11"/>
      <c r="BT698" s="11"/>
      <c r="CA698" s="314"/>
      <c r="CB698" s="315"/>
      <c r="CC698" s="316"/>
    </row>
    <row r="699" spans="69:81" x14ac:dyDescent="0.25">
      <c r="BQ699" s="11"/>
      <c r="BR699" s="11"/>
      <c r="BS699" s="11"/>
      <c r="BT699" s="11"/>
      <c r="CA699" s="314"/>
      <c r="CB699" s="315"/>
      <c r="CC699" s="316"/>
    </row>
    <row r="700" spans="69:81" x14ac:dyDescent="0.25">
      <c r="BQ700" s="11"/>
      <c r="BR700" s="11"/>
      <c r="BS700" s="11"/>
      <c r="BT700" s="11"/>
      <c r="CA700" s="314"/>
      <c r="CB700" s="315"/>
      <c r="CC700" s="316"/>
    </row>
    <row r="701" spans="69:81" x14ac:dyDescent="0.25">
      <c r="BQ701" s="11"/>
      <c r="BR701" s="11"/>
      <c r="BS701" s="11"/>
      <c r="BT701" s="11"/>
      <c r="CA701" s="314"/>
      <c r="CB701" s="315"/>
      <c r="CC701" s="316"/>
    </row>
    <row r="702" spans="69:81" x14ac:dyDescent="0.25">
      <c r="BQ702" s="11"/>
      <c r="BR702" s="11"/>
      <c r="BS702" s="11"/>
      <c r="BT702" s="11"/>
      <c r="CA702" s="314"/>
      <c r="CB702" s="315"/>
      <c r="CC702" s="316"/>
    </row>
    <row r="703" spans="69:81" x14ac:dyDescent="0.25">
      <c r="BQ703" s="11"/>
      <c r="BR703" s="11"/>
      <c r="BS703" s="11"/>
      <c r="BT703" s="11"/>
      <c r="CA703" s="314"/>
      <c r="CB703" s="315"/>
      <c r="CC703" s="316"/>
    </row>
    <row r="704" spans="69:81" x14ac:dyDescent="0.25">
      <c r="BQ704" s="11"/>
      <c r="BR704" s="11"/>
      <c r="BS704" s="11"/>
      <c r="BT704" s="11"/>
      <c r="CA704" s="314"/>
      <c r="CB704" s="315"/>
      <c r="CC704" s="316"/>
    </row>
    <row r="705" spans="69:81" x14ac:dyDescent="0.25">
      <c r="BQ705" s="11"/>
      <c r="BR705" s="11"/>
      <c r="BS705" s="11"/>
      <c r="BT705" s="11"/>
      <c r="CA705" s="314"/>
      <c r="CB705" s="315"/>
      <c r="CC705" s="316"/>
    </row>
    <row r="706" spans="69:81" x14ac:dyDescent="0.25">
      <c r="BQ706" s="11"/>
      <c r="BR706" s="11"/>
      <c r="BS706" s="11"/>
      <c r="BT706" s="11"/>
      <c r="CA706" s="314"/>
      <c r="CB706" s="315"/>
      <c r="CC706" s="316"/>
    </row>
    <row r="707" spans="69:81" x14ac:dyDescent="0.25">
      <c r="BQ707" s="11"/>
      <c r="BR707" s="11"/>
      <c r="BS707" s="11"/>
      <c r="BT707" s="11"/>
      <c r="CA707" s="314"/>
      <c r="CB707" s="315"/>
      <c r="CC707" s="316"/>
    </row>
    <row r="708" spans="69:81" x14ac:dyDescent="0.25">
      <c r="BQ708" s="11"/>
      <c r="BR708" s="11"/>
      <c r="BS708" s="11"/>
      <c r="BT708" s="11"/>
      <c r="CA708" s="314"/>
      <c r="CB708" s="315"/>
      <c r="CC708" s="316"/>
    </row>
    <row r="709" spans="69:81" x14ac:dyDescent="0.25">
      <c r="BQ709" s="11"/>
      <c r="BR709" s="11"/>
      <c r="BS709" s="11"/>
      <c r="BT709" s="11"/>
      <c r="CA709" s="314"/>
      <c r="CB709" s="315"/>
      <c r="CC709" s="316"/>
    </row>
    <row r="710" spans="69:81" x14ac:dyDescent="0.25">
      <c r="BQ710" s="11"/>
      <c r="BR710" s="11"/>
      <c r="BS710" s="11"/>
      <c r="BT710" s="11"/>
      <c r="CA710" s="314"/>
      <c r="CB710" s="315"/>
      <c r="CC710" s="316"/>
    </row>
    <row r="711" spans="69:81" x14ac:dyDescent="0.25">
      <c r="BQ711" s="11"/>
      <c r="BR711" s="11"/>
      <c r="BS711" s="11"/>
      <c r="BT711" s="11"/>
      <c r="CA711" s="314"/>
      <c r="CB711" s="315"/>
      <c r="CC711" s="316"/>
    </row>
    <row r="712" spans="69:81" x14ac:dyDescent="0.25">
      <c r="BQ712" s="11"/>
      <c r="BR712" s="11"/>
      <c r="BS712" s="11"/>
      <c r="BT712" s="11"/>
      <c r="CA712" s="314"/>
      <c r="CB712" s="315"/>
      <c r="CC712" s="316"/>
    </row>
    <row r="713" spans="69:81" x14ac:dyDescent="0.25">
      <c r="BQ713" s="11"/>
      <c r="BR713" s="11"/>
      <c r="BS713" s="11"/>
      <c r="BT713" s="11"/>
      <c r="CA713" s="314"/>
      <c r="CB713" s="315"/>
      <c r="CC713" s="316"/>
    </row>
    <row r="714" spans="69:81" x14ac:dyDescent="0.25">
      <c r="BQ714" s="11"/>
      <c r="BR714" s="11"/>
      <c r="BS714" s="11"/>
      <c r="BT714" s="11"/>
      <c r="CA714" s="314"/>
      <c r="CB714" s="315"/>
      <c r="CC714" s="316"/>
    </row>
    <row r="715" spans="69:81" x14ac:dyDescent="0.25">
      <c r="BQ715" s="11"/>
      <c r="BR715" s="11"/>
      <c r="BS715" s="11"/>
      <c r="BT715" s="11"/>
      <c r="CA715" s="314"/>
      <c r="CB715" s="315"/>
      <c r="CC715" s="316"/>
    </row>
    <row r="716" spans="69:81" x14ac:dyDescent="0.25">
      <c r="BQ716" s="11"/>
      <c r="BR716" s="11"/>
      <c r="BS716" s="11"/>
      <c r="BT716" s="11"/>
      <c r="CA716" s="314"/>
      <c r="CB716" s="315"/>
      <c r="CC716" s="316"/>
    </row>
    <row r="717" spans="69:81" x14ac:dyDescent="0.25">
      <c r="BQ717" s="11"/>
      <c r="BR717" s="11"/>
      <c r="BS717" s="11"/>
      <c r="BT717" s="11"/>
      <c r="CA717" s="314"/>
      <c r="CB717" s="315"/>
      <c r="CC717" s="316"/>
    </row>
    <row r="718" spans="69:81" x14ac:dyDescent="0.25">
      <c r="BQ718" s="11"/>
      <c r="BR718" s="11"/>
      <c r="BS718" s="11"/>
      <c r="BT718" s="11"/>
      <c r="CA718" s="314"/>
      <c r="CB718" s="315"/>
      <c r="CC718" s="316"/>
    </row>
    <row r="719" spans="69:81" x14ac:dyDescent="0.25">
      <c r="BQ719" s="11"/>
      <c r="BR719" s="11"/>
      <c r="BS719" s="11"/>
      <c r="BT719" s="11"/>
      <c r="CA719" s="314"/>
      <c r="CB719" s="315"/>
      <c r="CC719" s="316"/>
    </row>
    <row r="720" spans="69:81" x14ac:dyDescent="0.25">
      <c r="BQ720" s="11"/>
      <c r="BR720" s="11"/>
      <c r="BS720" s="11"/>
      <c r="BT720" s="11"/>
      <c r="CA720" s="314"/>
      <c r="CB720" s="315"/>
      <c r="CC720" s="316"/>
    </row>
    <row r="721" spans="69:81" x14ac:dyDescent="0.25">
      <c r="BQ721" s="11"/>
      <c r="BR721" s="11"/>
      <c r="BS721" s="11"/>
      <c r="BT721" s="11"/>
      <c r="CA721" s="314"/>
      <c r="CB721" s="315"/>
      <c r="CC721" s="316"/>
    </row>
    <row r="722" spans="69:81" x14ac:dyDescent="0.25">
      <c r="BQ722" s="11"/>
      <c r="BR722" s="11"/>
      <c r="BS722" s="11"/>
      <c r="BT722" s="11"/>
      <c r="CA722" s="314"/>
      <c r="CB722" s="315"/>
      <c r="CC722" s="316"/>
    </row>
    <row r="723" spans="69:81" x14ac:dyDescent="0.25">
      <c r="BQ723" s="11"/>
      <c r="BR723" s="11"/>
      <c r="BS723" s="11"/>
      <c r="BT723" s="11"/>
      <c r="CA723" s="314"/>
      <c r="CB723" s="315"/>
      <c r="CC723" s="316"/>
    </row>
    <row r="724" spans="69:81" x14ac:dyDescent="0.25">
      <c r="BQ724" s="11"/>
      <c r="BR724" s="11"/>
      <c r="BS724" s="11"/>
      <c r="BT724" s="11"/>
      <c r="CA724" s="314"/>
      <c r="CB724" s="315"/>
      <c r="CC724" s="316"/>
    </row>
    <row r="725" spans="69:81" x14ac:dyDescent="0.25">
      <c r="BQ725" s="11"/>
      <c r="BR725" s="11"/>
      <c r="BS725" s="11"/>
      <c r="BT725" s="11"/>
      <c r="CA725" s="314"/>
      <c r="CB725" s="315"/>
      <c r="CC725" s="316"/>
    </row>
    <row r="726" spans="69:81" x14ac:dyDescent="0.25">
      <c r="BQ726" s="11"/>
      <c r="BR726" s="11"/>
      <c r="BS726" s="11"/>
      <c r="BT726" s="11"/>
      <c r="CA726" s="314"/>
      <c r="CB726" s="315"/>
      <c r="CC726" s="316"/>
    </row>
    <row r="727" spans="69:81" x14ac:dyDescent="0.25">
      <c r="BQ727" s="11"/>
      <c r="BR727" s="11"/>
      <c r="BS727" s="11"/>
      <c r="BT727" s="11"/>
      <c r="CA727" s="314"/>
      <c r="CB727" s="315"/>
      <c r="CC727" s="316"/>
    </row>
    <row r="728" spans="69:81" x14ac:dyDescent="0.25">
      <c r="BQ728" s="11"/>
      <c r="BR728" s="11"/>
      <c r="BS728" s="11"/>
      <c r="BT728" s="11"/>
      <c r="CA728" s="314"/>
      <c r="CB728" s="315"/>
      <c r="CC728" s="316"/>
    </row>
    <row r="729" spans="69:81" x14ac:dyDescent="0.25">
      <c r="BQ729" s="11"/>
      <c r="BR729" s="11"/>
      <c r="BS729" s="11"/>
      <c r="BT729" s="11"/>
      <c r="CA729" s="314"/>
      <c r="CB729" s="315"/>
      <c r="CC729" s="316"/>
    </row>
    <row r="730" spans="69:81" x14ac:dyDescent="0.25">
      <c r="BQ730" s="11"/>
      <c r="BR730" s="11"/>
      <c r="BS730" s="11"/>
      <c r="BT730" s="11"/>
      <c r="CA730" s="314"/>
      <c r="CB730" s="315"/>
      <c r="CC730" s="316"/>
    </row>
    <row r="731" spans="69:81" x14ac:dyDescent="0.25">
      <c r="BQ731" s="11"/>
      <c r="BR731" s="11"/>
      <c r="BS731" s="11"/>
      <c r="BT731" s="11"/>
      <c r="CA731" s="314"/>
      <c r="CB731" s="315"/>
      <c r="CC731" s="316"/>
    </row>
    <row r="732" spans="69:81" x14ac:dyDescent="0.25">
      <c r="BQ732" s="11"/>
      <c r="BR732" s="11"/>
      <c r="BS732" s="11"/>
      <c r="BT732" s="11"/>
      <c r="CA732" s="314"/>
      <c r="CB732" s="315"/>
      <c r="CC732" s="316"/>
    </row>
    <row r="733" spans="69:81" x14ac:dyDescent="0.25">
      <c r="BQ733" s="11"/>
      <c r="BR733" s="11"/>
      <c r="BS733" s="11"/>
      <c r="BT733" s="11"/>
      <c r="CA733" s="314"/>
      <c r="CB733" s="315"/>
      <c r="CC733" s="316"/>
    </row>
    <row r="734" spans="69:81" x14ac:dyDescent="0.25">
      <c r="BQ734" s="11"/>
      <c r="BR734" s="11"/>
      <c r="BS734" s="11"/>
      <c r="BT734" s="11"/>
      <c r="CA734" s="314"/>
      <c r="CB734" s="315"/>
      <c r="CC734" s="316"/>
    </row>
    <row r="735" spans="69:81" x14ac:dyDescent="0.25">
      <c r="BQ735" s="11"/>
      <c r="BR735" s="11"/>
      <c r="BS735" s="11"/>
      <c r="BT735" s="11"/>
      <c r="CA735" s="314"/>
      <c r="CB735" s="315"/>
      <c r="CC735" s="316"/>
    </row>
    <row r="736" spans="69:81" x14ac:dyDescent="0.25">
      <c r="BQ736" s="11"/>
      <c r="BR736" s="11"/>
      <c r="BS736" s="11"/>
      <c r="BT736" s="11"/>
      <c r="CA736" s="314"/>
      <c r="CB736" s="315"/>
      <c r="CC736" s="316"/>
    </row>
    <row r="737" spans="69:81" x14ac:dyDescent="0.25">
      <c r="BQ737" s="11"/>
      <c r="BR737" s="11"/>
      <c r="BS737" s="11"/>
      <c r="BT737" s="11"/>
      <c r="CA737" s="314"/>
      <c r="CB737" s="315"/>
      <c r="CC737" s="316"/>
    </row>
    <row r="738" spans="69:81" x14ac:dyDescent="0.25">
      <c r="BQ738" s="11"/>
      <c r="BR738" s="11"/>
      <c r="BS738" s="11"/>
      <c r="BT738" s="11"/>
      <c r="CA738" s="314"/>
      <c r="CB738" s="315"/>
      <c r="CC738" s="316"/>
    </row>
    <row r="739" spans="69:81" x14ac:dyDescent="0.25">
      <c r="BQ739" s="11"/>
      <c r="BR739" s="11"/>
      <c r="BS739" s="11"/>
      <c r="BT739" s="11"/>
      <c r="CA739" s="314"/>
      <c r="CB739" s="315"/>
      <c r="CC739" s="316"/>
    </row>
    <row r="740" spans="69:81" x14ac:dyDescent="0.25">
      <c r="BQ740" s="11"/>
      <c r="BR740" s="11"/>
      <c r="BS740" s="11"/>
      <c r="BT740" s="11"/>
      <c r="CA740" s="314"/>
      <c r="CB740" s="315"/>
      <c r="CC740" s="316"/>
    </row>
    <row r="741" spans="69:81" x14ac:dyDescent="0.25">
      <c r="BQ741" s="11"/>
      <c r="BR741" s="11"/>
      <c r="BS741" s="11"/>
      <c r="BT741" s="11"/>
      <c r="CA741" s="314"/>
      <c r="CB741" s="315"/>
      <c r="CC741" s="316"/>
    </row>
    <row r="742" spans="69:81" x14ac:dyDescent="0.25">
      <c r="BQ742" s="11"/>
      <c r="BR742" s="11"/>
      <c r="BS742" s="11"/>
      <c r="BT742" s="11"/>
      <c r="CA742" s="314"/>
      <c r="CB742" s="315"/>
      <c r="CC742" s="316"/>
    </row>
    <row r="743" spans="69:81" x14ac:dyDescent="0.25">
      <c r="BQ743" s="11"/>
      <c r="BR743" s="11"/>
      <c r="BS743" s="11"/>
      <c r="BT743" s="11"/>
      <c r="CA743" s="314"/>
      <c r="CB743" s="315"/>
      <c r="CC743" s="316"/>
    </row>
    <row r="744" spans="69:81" x14ac:dyDescent="0.25">
      <c r="BQ744" s="11"/>
      <c r="BR744" s="11"/>
      <c r="BS744" s="11"/>
      <c r="BT744" s="11"/>
      <c r="CA744" s="314"/>
      <c r="CB744" s="315"/>
      <c r="CC744" s="316"/>
    </row>
    <row r="745" spans="69:81" x14ac:dyDescent="0.25">
      <c r="BQ745" s="11"/>
      <c r="BR745" s="11"/>
      <c r="BS745" s="11"/>
      <c r="BT745" s="11"/>
      <c r="CA745" s="314"/>
      <c r="CB745" s="315"/>
      <c r="CC745" s="316"/>
    </row>
    <row r="746" spans="69:81" x14ac:dyDescent="0.25">
      <c r="BQ746" s="11"/>
      <c r="BR746" s="11"/>
      <c r="BS746" s="11"/>
      <c r="BT746" s="11"/>
      <c r="CA746" s="314"/>
      <c r="CB746" s="315"/>
      <c r="CC746" s="316"/>
    </row>
    <row r="747" spans="69:81" x14ac:dyDescent="0.25">
      <c r="BQ747" s="11"/>
      <c r="BR747" s="11"/>
      <c r="BS747" s="11"/>
      <c r="BT747" s="11"/>
      <c r="CA747" s="314"/>
      <c r="CB747" s="315"/>
      <c r="CC747" s="316"/>
    </row>
    <row r="748" spans="69:81" x14ac:dyDescent="0.25">
      <c r="BQ748" s="11"/>
      <c r="BR748" s="11"/>
      <c r="BS748" s="11"/>
      <c r="BT748" s="11"/>
      <c r="CA748" s="314"/>
      <c r="CB748" s="315"/>
      <c r="CC748" s="316"/>
    </row>
    <row r="749" spans="69:81" x14ac:dyDescent="0.25">
      <c r="BQ749" s="11"/>
      <c r="BR749" s="11"/>
      <c r="BS749" s="11"/>
      <c r="BT749" s="11"/>
      <c r="CA749" s="314"/>
      <c r="CB749" s="315"/>
      <c r="CC749" s="316"/>
    </row>
    <row r="750" spans="69:81" x14ac:dyDescent="0.25">
      <c r="BQ750" s="11"/>
      <c r="BR750" s="11"/>
      <c r="BS750" s="11"/>
      <c r="BT750" s="11"/>
      <c r="CA750" s="314"/>
      <c r="CB750" s="315"/>
      <c r="CC750" s="316"/>
    </row>
    <row r="751" spans="69:81" x14ac:dyDescent="0.25">
      <c r="BQ751" s="11"/>
      <c r="BR751" s="11"/>
      <c r="BS751" s="11"/>
      <c r="BT751" s="11"/>
      <c r="CA751" s="314"/>
      <c r="CB751" s="315"/>
      <c r="CC751" s="316"/>
    </row>
    <row r="752" spans="69:81" x14ac:dyDescent="0.25">
      <c r="BQ752" s="11"/>
      <c r="BR752" s="11"/>
      <c r="BS752" s="11"/>
      <c r="BT752" s="11"/>
      <c r="CA752" s="314"/>
      <c r="CB752" s="315"/>
      <c r="CC752" s="316"/>
    </row>
    <row r="753" spans="69:81" x14ac:dyDescent="0.25">
      <c r="BQ753" s="11"/>
      <c r="BR753" s="11"/>
      <c r="BS753" s="11"/>
      <c r="BT753" s="11"/>
      <c r="CA753" s="314"/>
      <c r="CB753" s="315"/>
      <c r="CC753" s="316"/>
    </row>
    <row r="754" spans="69:81" x14ac:dyDescent="0.25">
      <c r="BQ754" s="11"/>
      <c r="BR754" s="11"/>
      <c r="BS754" s="11"/>
      <c r="BT754" s="11"/>
      <c r="CA754" s="314"/>
      <c r="CB754" s="315"/>
      <c r="CC754" s="316"/>
    </row>
    <row r="755" spans="69:81" x14ac:dyDescent="0.25">
      <c r="BQ755" s="11"/>
      <c r="BR755" s="11"/>
      <c r="BS755" s="11"/>
      <c r="BT755" s="11"/>
      <c r="CA755" s="314"/>
      <c r="CB755" s="315"/>
      <c r="CC755" s="316"/>
    </row>
    <row r="756" spans="69:81" x14ac:dyDescent="0.25">
      <c r="BQ756" s="11"/>
      <c r="BR756" s="11"/>
      <c r="BS756" s="11"/>
      <c r="BT756" s="11"/>
      <c r="CA756" s="314"/>
      <c r="CB756" s="315"/>
      <c r="CC756" s="316"/>
    </row>
    <row r="757" spans="69:81" x14ac:dyDescent="0.25">
      <c r="BQ757" s="11"/>
      <c r="BR757" s="11"/>
      <c r="BS757" s="11"/>
      <c r="BT757" s="11"/>
      <c r="CA757" s="314"/>
      <c r="CB757" s="315"/>
      <c r="CC757" s="316"/>
    </row>
    <row r="758" spans="69:81" x14ac:dyDescent="0.25">
      <c r="BQ758" s="11"/>
      <c r="BR758" s="11"/>
      <c r="BS758" s="11"/>
      <c r="BT758" s="11"/>
      <c r="CA758" s="314"/>
      <c r="CB758" s="315"/>
      <c r="CC758" s="316"/>
    </row>
    <row r="759" spans="69:81" x14ac:dyDescent="0.25">
      <c r="BQ759" s="11"/>
      <c r="BR759" s="11"/>
      <c r="BS759" s="11"/>
      <c r="BT759" s="11"/>
      <c r="CA759" s="314"/>
      <c r="CB759" s="315"/>
      <c r="CC759" s="316"/>
    </row>
    <row r="760" spans="69:81" x14ac:dyDescent="0.25">
      <c r="BQ760" s="11"/>
      <c r="BR760" s="11"/>
      <c r="BS760" s="11"/>
      <c r="BT760" s="11"/>
      <c r="CA760" s="314"/>
      <c r="CB760" s="315"/>
      <c r="CC760" s="316"/>
    </row>
    <row r="761" spans="69:81" x14ac:dyDescent="0.25">
      <c r="BQ761" s="11"/>
      <c r="BR761" s="11"/>
      <c r="BS761" s="11"/>
      <c r="BT761" s="11"/>
      <c r="CA761" s="314"/>
      <c r="CB761" s="315"/>
      <c r="CC761" s="316"/>
    </row>
    <row r="762" spans="69:81" x14ac:dyDescent="0.25">
      <c r="BQ762" s="11"/>
      <c r="BR762" s="11"/>
      <c r="BS762" s="11"/>
      <c r="BT762" s="11"/>
      <c r="CA762" s="314"/>
      <c r="CB762" s="315"/>
      <c r="CC762" s="316"/>
    </row>
    <row r="763" spans="69:81" x14ac:dyDescent="0.25">
      <c r="BQ763" s="11"/>
      <c r="BR763" s="11"/>
      <c r="BS763" s="11"/>
      <c r="BT763" s="11"/>
      <c r="CA763" s="314"/>
      <c r="CB763" s="315"/>
      <c r="CC763" s="316"/>
    </row>
    <row r="764" spans="69:81" x14ac:dyDescent="0.25">
      <c r="BQ764" s="11"/>
      <c r="BR764" s="11"/>
      <c r="BS764" s="11"/>
      <c r="BT764" s="11"/>
      <c r="CA764" s="314"/>
      <c r="CB764" s="315"/>
      <c r="CC764" s="316"/>
    </row>
    <row r="765" spans="69:81" x14ac:dyDescent="0.25">
      <c r="BQ765" s="11"/>
      <c r="BR765" s="11"/>
      <c r="BS765" s="11"/>
      <c r="BT765" s="11"/>
      <c r="CA765" s="314"/>
      <c r="CB765" s="315"/>
      <c r="CC765" s="316"/>
    </row>
    <row r="766" spans="69:81" x14ac:dyDescent="0.25">
      <c r="BQ766" s="11"/>
      <c r="BR766" s="11"/>
      <c r="BS766" s="11"/>
      <c r="BT766" s="11"/>
      <c r="CA766" s="314"/>
      <c r="CB766" s="315"/>
      <c r="CC766" s="316"/>
    </row>
    <row r="767" spans="69:81" x14ac:dyDescent="0.25">
      <c r="BQ767" s="11"/>
      <c r="BR767" s="11"/>
      <c r="BS767" s="11"/>
      <c r="BT767" s="11"/>
      <c r="CA767" s="314"/>
      <c r="CB767" s="315"/>
      <c r="CC767" s="316"/>
    </row>
    <row r="768" spans="69:81" x14ac:dyDescent="0.25">
      <c r="BQ768" s="11"/>
      <c r="BR768" s="11"/>
      <c r="BS768" s="11"/>
      <c r="BT768" s="11"/>
      <c r="CA768" s="314"/>
      <c r="CB768" s="315"/>
      <c r="CC768" s="316"/>
    </row>
    <row r="769" spans="69:81" x14ac:dyDescent="0.25">
      <c r="BQ769" s="11"/>
      <c r="BR769" s="11"/>
      <c r="BS769" s="11"/>
      <c r="BT769" s="11"/>
      <c r="CA769" s="314"/>
      <c r="CB769" s="315"/>
      <c r="CC769" s="316"/>
    </row>
    <row r="770" spans="69:81" x14ac:dyDescent="0.25">
      <c r="BQ770" s="11"/>
      <c r="BR770" s="11"/>
      <c r="BS770" s="11"/>
      <c r="BT770" s="11"/>
      <c r="CA770" s="314"/>
      <c r="CB770" s="315"/>
      <c r="CC770" s="316"/>
    </row>
    <row r="771" spans="69:81" x14ac:dyDescent="0.25">
      <c r="BQ771" s="11"/>
      <c r="BR771" s="11"/>
      <c r="BS771" s="11"/>
      <c r="BT771" s="11"/>
      <c r="CA771" s="314"/>
      <c r="CB771" s="315"/>
      <c r="CC771" s="316"/>
    </row>
    <row r="772" spans="69:81" x14ac:dyDescent="0.25">
      <c r="BQ772" s="11"/>
      <c r="BR772" s="11"/>
      <c r="BS772" s="11"/>
      <c r="BT772" s="11"/>
      <c r="CA772" s="314"/>
      <c r="CB772" s="315"/>
      <c r="CC772" s="316"/>
    </row>
    <row r="773" spans="69:81" x14ac:dyDescent="0.25">
      <c r="BQ773" s="11"/>
      <c r="BR773" s="11"/>
      <c r="BS773" s="11"/>
      <c r="BT773" s="11"/>
      <c r="CA773" s="314"/>
      <c r="CB773" s="315"/>
      <c r="CC773" s="316"/>
    </row>
    <row r="774" spans="69:81" x14ac:dyDescent="0.25">
      <c r="BQ774" s="11"/>
      <c r="BR774" s="11"/>
      <c r="BS774" s="11"/>
      <c r="BT774" s="11"/>
      <c r="CA774" s="314"/>
      <c r="CB774" s="315"/>
      <c r="CC774" s="316"/>
    </row>
    <row r="775" spans="69:81" x14ac:dyDescent="0.25">
      <c r="BQ775" s="11"/>
      <c r="BR775" s="11"/>
      <c r="BS775" s="11"/>
      <c r="BT775" s="11"/>
      <c r="CA775" s="314"/>
      <c r="CB775" s="315"/>
      <c r="CC775" s="316"/>
    </row>
    <row r="776" spans="69:81" x14ac:dyDescent="0.25">
      <c r="BQ776" s="11"/>
      <c r="BR776" s="11"/>
      <c r="BS776" s="11"/>
      <c r="BT776" s="11"/>
      <c r="CA776" s="314"/>
      <c r="CB776" s="315"/>
      <c r="CC776" s="316"/>
    </row>
    <row r="777" spans="69:81" x14ac:dyDescent="0.25">
      <c r="BQ777" s="11"/>
      <c r="BR777" s="11"/>
      <c r="BS777" s="11"/>
      <c r="BT777" s="11"/>
      <c r="CA777" s="314"/>
      <c r="CB777" s="315"/>
      <c r="CC777" s="316"/>
    </row>
    <row r="778" spans="69:81" x14ac:dyDescent="0.25">
      <c r="BQ778" s="11"/>
      <c r="BR778" s="11"/>
      <c r="BS778" s="11"/>
      <c r="BT778" s="11"/>
      <c r="CA778" s="314"/>
      <c r="CB778" s="315"/>
      <c r="CC778" s="316"/>
    </row>
    <row r="779" spans="69:81" x14ac:dyDescent="0.25">
      <c r="BQ779" s="11"/>
      <c r="BR779" s="11"/>
      <c r="BS779" s="11"/>
      <c r="BT779" s="11"/>
      <c r="CA779" s="314"/>
      <c r="CB779" s="315"/>
      <c r="CC779" s="316"/>
    </row>
    <row r="780" spans="69:81" x14ac:dyDescent="0.25">
      <c r="BQ780" s="11"/>
      <c r="BR780" s="11"/>
      <c r="BS780" s="11"/>
      <c r="BT780" s="11"/>
      <c r="CA780" s="314"/>
      <c r="CB780" s="315"/>
      <c r="CC780" s="316"/>
    </row>
    <row r="781" spans="69:81" x14ac:dyDescent="0.25">
      <c r="BQ781" s="11"/>
      <c r="BR781" s="11"/>
      <c r="BS781" s="11"/>
      <c r="BT781" s="11"/>
      <c r="CA781" s="314"/>
      <c r="CB781" s="315"/>
      <c r="CC781" s="316"/>
    </row>
    <row r="782" spans="69:81" x14ac:dyDescent="0.25">
      <c r="BQ782" s="11"/>
      <c r="BR782" s="11"/>
      <c r="BS782" s="11"/>
      <c r="BT782" s="11"/>
      <c r="CA782" s="314"/>
      <c r="CB782" s="315"/>
      <c r="CC782" s="316"/>
    </row>
    <row r="783" spans="69:81" x14ac:dyDescent="0.25">
      <c r="BQ783" s="11"/>
      <c r="BR783" s="11"/>
      <c r="BS783" s="11"/>
      <c r="BT783" s="11"/>
      <c r="CA783" s="314"/>
      <c r="CB783" s="315"/>
      <c r="CC783" s="316"/>
    </row>
    <row r="784" spans="69:81" x14ac:dyDescent="0.25">
      <c r="BQ784" s="11"/>
      <c r="BR784" s="11"/>
      <c r="BS784" s="11"/>
      <c r="BT784" s="11"/>
      <c r="CA784" s="314"/>
      <c r="CB784" s="315"/>
      <c r="CC784" s="316"/>
    </row>
    <row r="785" spans="69:81" x14ac:dyDescent="0.25">
      <c r="BQ785" s="11"/>
      <c r="BR785" s="11"/>
      <c r="BS785" s="11"/>
      <c r="BT785" s="11"/>
      <c r="CA785" s="314"/>
      <c r="CB785" s="315"/>
      <c r="CC785" s="316"/>
    </row>
    <row r="786" spans="69:81" x14ac:dyDescent="0.25">
      <c r="BQ786" s="11"/>
      <c r="BR786" s="11"/>
      <c r="BS786" s="11"/>
      <c r="BT786" s="11"/>
      <c r="CA786" s="314"/>
      <c r="CB786" s="315"/>
      <c r="CC786" s="316"/>
    </row>
    <row r="787" spans="69:81" x14ac:dyDescent="0.25">
      <c r="BQ787" s="11"/>
      <c r="BR787" s="11"/>
      <c r="BS787" s="11"/>
      <c r="BT787" s="11"/>
      <c r="CA787" s="314"/>
      <c r="CB787" s="315"/>
      <c r="CC787" s="316"/>
    </row>
    <row r="788" spans="69:81" x14ac:dyDescent="0.25">
      <c r="BQ788" s="11"/>
      <c r="BR788" s="11"/>
      <c r="BS788" s="11"/>
      <c r="BT788" s="11"/>
      <c r="CA788" s="314"/>
      <c r="CB788" s="315"/>
      <c r="CC788" s="316"/>
    </row>
    <row r="789" spans="69:81" x14ac:dyDescent="0.25">
      <c r="BQ789" s="11"/>
      <c r="BR789" s="11"/>
      <c r="BS789" s="11"/>
      <c r="BT789" s="11"/>
      <c r="CA789" s="314"/>
      <c r="CB789" s="315"/>
      <c r="CC789" s="316"/>
    </row>
    <row r="790" spans="69:81" x14ac:dyDescent="0.25">
      <c r="BQ790" s="11"/>
      <c r="BR790" s="11"/>
      <c r="BS790" s="11"/>
      <c r="BT790" s="11"/>
      <c r="CA790" s="314"/>
      <c r="CB790" s="315"/>
      <c r="CC790" s="316"/>
    </row>
    <row r="791" spans="69:81" x14ac:dyDescent="0.25">
      <c r="BQ791" s="11"/>
      <c r="BR791" s="11"/>
      <c r="BS791" s="11"/>
      <c r="BT791" s="11"/>
      <c r="CA791" s="314"/>
      <c r="CB791" s="315"/>
      <c r="CC791" s="316"/>
    </row>
    <row r="792" spans="69:81" x14ac:dyDescent="0.25">
      <c r="BQ792" s="11"/>
      <c r="BR792" s="11"/>
      <c r="BS792" s="11"/>
      <c r="BT792" s="11"/>
      <c r="CA792" s="314"/>
      <c r="CB792" s="315"/>
      <c r="CC792" s="316"/>
    </row>
    <row r="793" spans="69:81" x14ac:dyDescent="0.25">
      <c r="BQ793" s="11"/>
      <c r="BR793" s="11"/>
      <c r="BS793" s="11"/>
      <c r="BT793" s="11"/>
      <c r="CA793" s="314"/>
      <c r="CB793" s="315"/>
      <c r="CC793" s="316"/>
    </row>
    <row r="794" spans="69:81" x14ac:dyDescent="0.25">
      <c r="BQ794" s="11"/>
      <c r="BR794" s="11"/>
      <c r="BS794" s="11"/>
      <c r="BT794" s="11"/>
      <c r="CA794" s="314"/>
      <c r="CB794" s="315"/>
      <c r="CC794" s="316"/>
    </row>
    <row r="795" spans="69:81" x14ac:dyDescent="0.25">
      <c r="BQ795" s="11"/>
      <c r="BR795" s="11"/>
      <c r="BS795" s="11"/>
      <c r="BT795" s="11"/>
      <c r="CA795" s="314"/>
      <c r="CB795" s="315"/>
      <c r="CC795" s="316"/>
    </row>
    <row r="796" spans="69:81" x14ac:dyDescent="0.25">
      <c r="BQ796" s="11"/>
      <c r="BR796" s="11"/>
      <c r="BS796" s="11"/>
      <c r="BT796" s="11"/>
      <c r="CA796" s="314"/>
      <c r="CB796" s="315"/>
      <c r="CC796" s="316"/>
    </row>
    <row r="797" spans="69:81" x14ac:dyDescent="0.25">
      <c r="BQ797" s="11"/>
      <c r="BR797" s="11"/>
      <c r="BS797" s="11"/>
      <c r="BT797" s="11"/>
      <c r="CA797" s="314"/>
      <c r="CB797" s="315"/>
      <c r="CC797" s="316"/>
    </row>
    <row r="798" spans="69:81" x14ac:dyDescent="0.25">
      <c r="BQ798" s="11"/>
      <c r="BR798" s="11"/>
      <c r="BS798" s="11"/>
      <c r="BT798" s="11"/>
      <c r="CA798" s="314"/>
      <c r="CB798" s="315"/>
      <c r="CC798" s="316"/>
    </row>
    <row r="799" spans="69:81" x14ac:dyDescent="0.25">
      <c r="BQ799" s="11"/>
      <c r="BR799" s="11"/>
      <c r="BS799" s="11"/>
      <c r="BT799" s="11"/>
      <c r="CA799" s="314"/>
      <c r="CB799" s="315"/>
      <c r="CC799" s="316"/>
    </row>
    <row r="800" spans="69:81" x14ac:dyDescent="0.25">
      <c r="BQ800" s="11"/>
      <c r="BR800" s="11"/>
      <c r="BS800" s="11"/>
      <c r="BT800" s="11"/>
      <c r="CA800" s="314"/>
      <c r="CB800" s="315"/>
      <c r="CC800" s="316"/>
    </row>
    <row r="801" spans="69:81" x14ac:dyDescent="0.25">
      <c r="BQ801" s="11"/>
      <c r="BR801" s="11"/>
      <c r="BS801" s="11"/>
      <c r="BT801" s="11"/>
      <c r="CA801" s="314"/>
      <c r="CB801" s="315"/>
      <c r="CC801" s="316"/>
    </row>
    <row r="802" spans="69:81" x14ac:dyDescent="0.25">
      <c r="BQ802" s="11"/>
      <c r="BR802" s="11"/>
      <c r="BS802" s="11"/>
      <c r="BT802" s="11"/>
      <c r="CA802" s="314"/>
      <c r="CB802" s="315"/>
      <c r="CC802" s="316"/>
    </row>
    <row r="803" spans="69:81" x14ac:dyDescent="0.25">
      <c r="BQ803" s="11"/>
      <c r="BR803" s="11"/>
      <c r="BS803" s="11"/>
      <c r="BT803" s="11"/>
      <c r="CA803" s="314"/>
      <c r="CB803" s="315"/>
      <c r="CC803" s="316"/>
    </row>
    <row r="804" spans="69:81" x14ac:dyDescent="0.25">
      <c r="BQ804" s="11"/>
      <c r="BR804" s="11"/>
      <c r="BS804" s="11"/>
      <c r="BT804" s="11"/>
      <c r="CA804" s="314"/>
      <c r="CB804" s="315"/>
      <c r="CC804" s="316"/>
    </row>
    <row r="805" spans="69:81" x14ac:dyDescent="0.25">
      <c r="BQ805" s="11"/>
      <c r="BR805" s="11"/>
      <c r="BS805" s="11"/>
      <c r="BT805" s="11"/>
      <c r="CA805" s="314"/>
      <c r="CB805" s="315"/>
      <c r="CC805" s="316"/>
    </row>
    <row r="806" spans="69:81" x14ac:dyDescent="0.25">
      <c r="BQ806" s="11"/>
      <c r="BR806" s="11"/>
      <c r="BS806" s="11"/>
      <c r="BT806" s="11"/>
      <c r="CA806" s="314"/>
      <c r="CB806" s="315"/>
      <c r="CC806" s="316"/>
    </row>
    <row r="807" spans="69:81" x14ac:dyDescent="0.25">
      <c r="BQ807" s="11"/>
      <c r="BR807" s="11"/>
      <c r="BS807" s="11"/>
      <c r="BT807" s="11"/>
      <c r="CA807" s="314"/>
      <c r="CB807" s="315"/>
      <c r="CC807" s="316"/>
    </row>
    <row r="808" spans="69:81" x14ac:dyDescent="0.25">
      <c r="BQ808" s="11"/>
      <c r="BR808" s="11"/>
      <c r="BS808" s="11"/>
      <c r="BT808" s="11"/>
      <c r="CA808" s="314"/>
      <c r="CB808" s="315"/>
      <c r="CC808" s="316"/>
    </row>
    <row r="809" spans="69:81" x14ac:dyDescent="0.25">
      <c r="BQ809" s="11"/>
      <c r="BR809" s="11"/>
      <c r="BS809" s="11"/>
      <c r="BT809" s="11"/>
      <c r="CA809" s="314"/>
      <c r="CB809" s="315"/>
      <c r="CC809" s="316"/>
    </row>
    <row r="810" spans="69:81" x14ac:dyDescent="0.25">
      <c r="BQ810" s="11"/>
      <c r="BR810" s="11"/>
      <c r="BS810" s="11"/>
      <c r="BT810" s="11"/>
      <c r="CA810" s="314"/>
      <c r="CB810" s="315"/>
      <c r="CC810" s="316"/>
    </row>
    <row r="811" spans="69:81" x14ac:dyDescent="0.25">
      <c r="BQ811" s="11"/>
      <c r="BR811" s="11"/>
      <c r="BS811" s="11"/>
      <c r="BT811" s="11"/>
      <c r="CA811" s="314"/>
      <c r="CB811" s="315"/>
      <c r="CC811" s="316"/>
    </row>
    <row r="812" spans="69:81" x14ac:dyDescent="0.25">
      <c r="BQ812" s="11"/>
      <c r="BR812" s="11"/>
      <c r="BS812" s="11"/>
      <c r="BT812" s="11"/>
      <c r="CA812" s="314"/>
      <c r="CB812" s="315"/>
      <c r="CC812" s="316"/>
    </row>
    <row r="813" spans="69:81" x14ac:dyDescent="0.25">
      <c r="BQ813" s="11"/>
      <c r="BR813" s="11"/>
      <c r="BS813" s="11"/>
      <c r="BT813" s="11"/>
      <c r="CA813" s="314"/>
      <c r="CB813" s="315"/>
      <c r="CC813" s="316"/>
    </row>
    <row r="814" spans="69:81" x14ac:dyDescent="0.25">
      <c r="BQ814" s="11"/>
      <c r="BR814" s="11"/>
      <c r="BS814" s="11"/>
      <c r="BT814" s="11"/>
      <c r="CA814" s="314"/>
      <c r="CB814" s="315"/>
      <c r="CC814" s="316"/>
    </row>
    <row r="815" spans="69:81" x14ac:dyDescent="0.25">
      <c r="BQ815" s="11"/>
      <c r="BR815" s="11"/>
      <c r="BS815" s="11"/>
      <c r="BT815" s="11"/>
      <c r="CA815" s="314"/>
      <c r="CB815" s="315"/>
      <c r="CC815" s="316"/>
    </row>
    <row r="816" spans="69:81" x14ac:dyDescent="0.25">
      <c r="BQ816" s="11"/>
      <c r="BR816" s="11"/>
      <c r="BS816" s="11"/>
      <c r="BT816" s="11"/>
      <c r="CA816" s="314"/>
      <c r="CB816" s="315"/>
      <c r="CC816" s="316"/>
    </row>
    <row r="817" spans="69:81" x14ac:dyDescent="0.25">
      <c r="BQ817" s="11"/>
      <c r="BR817" s="11"/>
      <c r="BS817" s="11"/>
      <c r="BT817" s="11"/>
      <c r="CA817" s="314"/>
      <c r="CB817" s="315"/>
      <c r="CC817" s="316"/>
    </row>
    <row r="818" spans="69:81" x14ac:dyDescent="0.25">
      <c r="BQ818" s="11"/>
      <c r="BR818" s="11"/>
      <c r="BS818" s="11"/>
      <c r="BT818" s="11"/>
      <c r="CA818" s="314"/>
      <c r="CB818" s="315"/>
      <c r="CC818" s="316"/>
    </row>
    <row r="819" spans="69:81" x14ac:dyDescent="0.25">
      <c r="BQ819" s="11"/>
      <c r="BR819" s="11"/>
      <c r="BS819" s="11"/>
      <c r="BT819" s="11"/>
      <c r="CA819" s="314"/>
      <c r="CB819" s="315"/>
      <c r="CC819" s="316"/>
    </row>
    <row r="820" spans="69:81" x14ac:dyDescent="0.25">
      <c r="BQ820" s="11"/>
      <c r="BR820" s="11"/>
      <c r="BS820" s="11"/>
      <c r="BT820" s="11"/>
      <c r="CA820" s="314"/>
      <c r="CB820" s="315"/>
      <c r="CC820" s="316"/>
    </row>
    <row r="821" spans="69:81" x14ac:dyDescent="0.25">
      <c r="BQ821" s="11"/>
      <c r="BR821" s="11"/>
      <c r="BS821" s="11"/>
      <c r="BT821" s="11"/>
      <c r="CA821" s="314"/>
      <c r="CB821" s="315"/>
      <c r="CC821" s="316"/>
    </row>
    <row r="822" spans="69:81" x14ac:dyDescent="0.25">
      <c r="BQ822" s="11"/>
      <c r="BR822" s="11"/>
      <c r="BS822" s="11"/>
      <c r="BT822" s="11"/>
      <c r="CA822" s="314"/>
      <c r="CB822" s="315"/>
      <c r="CC822" s="316"/>
    </row>
    <row r="823" spans="69:81" x14ac:dyDescent="0.25">
      <c r="BQ823" s="11"/>
      <c r="BR823" s="11"/>
      <c r="BS823" s="11"/>
      <c r="BT823" s="11"/>
      <c r="CA823" s="314"/>
      <c r="CB823" s="315"/>
      <c r="CC823" s="316"/>
    </row>
    <row r="824" spans="69:81" x14ac:dyDescent="0.25">
      <c r="BQ824" s="11"/>
      <c r="BR824" s="11"/>
      <c r="BS824" s="11"/>
      <c r="BT824" s="11"/>
      <c r="CA824" s="314"/>
      <c r="CB824" s="315"/>
      <c r="CC824" s="316"/>
    </row>
    <row r="825" spans="69:81" x14ac:dyDescent="0.25">
      <c r="BQ825" s="11"/>
      <c r="BR825" s="11"/>
      <c r="BS825" s="11"/>
      <c r="BT825" s="11"/>
      <c r="CA825" s="314"/>
      <c r="CB825" s="315"/>
      <c r="CC825" s="316"/>
    </row>
    <row r="826" spans="69:81" x14ac:dyDescent="0.25">
      <c r="BQ826" s="11"/>
      <c r="BR826" s="11"/>
      <c r="BS826" s="11"/>
      <c r="BT826" s="11"/>
      <c r="CA826" s="314"/>
      <c r="CB826" s="315"/>
      <c r="CC826" s="316"/>
    </row>
    <row r="827" spans="69:81" x14ac:dyDescent="0.25">
      <c r="BQ827" s="11"/>
      <c r="BR827" s="11"/>
      <c r="BS827" s="11"/>
      <c r="BT827" s="11"/>
      <c r="CA827" s="314"/>
      <c r="CB827" s="315"/>
      <c r="CC827" s="316"/>
    </row>
    <row r="828" spans="69:81" x14ac:dyDescent="0.25">
      <c r="BQ828" s="11"/>
      <c r="BR828" s="11"/>
      <c r="BS828" s="11"/>
      <c r="BT828" s="11"/>
      <c r="CA828" s="314"/>
      <c r="CB828" s="315"/>
      <c r="CC828" s="316"/>
    </row>
    <row r="829" spans="69:81" x14ac:dyDescent="0.25">
      <c r="BQ829" s="11"/>
      <c r="BR829" s="11"/>
      <c r="BS829" s="11"/>
      <c r="BT829" s="11"/>
      <c r="CA829" s="314"/>
      <c r="CB829" s="315"/>
      <c r="CC829" s="316"/>
    </row>
    <row r="830" spans="69:81" x14ac:dyDescent="0.25">
      <c r="BQ830" s="11"/>
      <c r="BR830" s="11"/>
      <c r="BS830" s="11"/>
      <c r="BT830" s="11"/>
      <c r="CA830" s="314"/>
      <c r="CB830" s="315"/>
      <c r="CC830" s="316"/>
    </row>
    <row r="831" spans="69:81" x14ac:dyDescent="0.25">
      <c r="BQ831" s="11"/>
      <c r="BR831" s="11"/>
      <c r="BS831" s="11"/>
      <c r="BT831" s="11"/>
      <c r="CA831" s="314"/>
      <c r="CB831" s="315"/>
      <c r="CC831" s="316"/>
    </row>
    <row r="832" spans="69:81" x14ac:dyDescent="0.25">
      <c r="BQ832" s="11"/>
      <c r="BR832" s="11"/>
      <c r="BS832" s="11"/>
      <c r="BT832" s="11"/>
      <c r="CA832" s="314"/>
      <c r="CB832" s="315"/>
      <c r="CC832" s="316"/>
    </row>
    <row r="833" spans="69:81" x14ac:dyDescent="0.25">
      <c r="BQ833" s="11"/>
      <c r="BR833" s="11"/>
      <c r="BS833" s="11"/>
      <c r="BT833" s="11"/>
      <c r="CA833" s="314"/>
      <c r="CB833" s="315"/>
      <c r="CC833" s="316"/>
    </row>
    <row r="834" spans="69:81" x14ac:dyDescent="0.25">
      <c r="BQ834" s="11"/>
      <c r="BR834" s="11"/>
      <c r="BS834" s="11"/>
      <c r="BT834" s="11"/>
      <c r="CA834" s="314"/>
      <c r="CB834" s="315"/>
      <c r="CC834" s="316"/>
    </row>
    <row r="835" spans="69:81" x14ac:dyDescent="0.25">
      <c r="BQ835" s="11"/>
      <c r="BR835" s="11"/>
      <c r="BS835" s="11"/>
      <c r="BT835" s="11"/>
      <c r="CA835" s="314"/>
      <c r="CB835" s="315"/>
      <c r="CC835" s="316"/>
    </row>
    <row r="836" spans="69:81" x14ac:dyDescent="0.25">
      <c r="BQ836" s="11"/>
      <c r="BR836" s="11"/>
      <c r="BS836" s="11"/>
      <c r="BT836" s="11"/>
      <c r="CA836" s="314"/>
      <c r="CB836" s="315"/>
      <c r="CC836" s="316"/>
    </row>
    <row r="837" spans="69:81" x14ac:dyDescent="0.25">
      <c r="BQ837" s="11"/>
      <c r="BR837" s="11"/>
      <c r="BS837" s="11"/>
      <c r="BT837" s="11"/>
      <c r="CA837" s="314"/>
      <c r="CB837" s="315"/>
      <c r="CC837" s="316"/>
    </row>
    <row r="838" spans="69:81" x14ac:dyDescent="0.25">
      <c r="BQ838" s="11"/>
      <c r="BR838" s="11"/>
      <c r="BS838" s="11"/>
      <c r="BT838" s="11"/>
      <c r="CA838" s="314"/>
      <c r="CB838" s="315"/>
      <c r="CC838" s="316"/>
    </row>
    <row r="839" spans="69:81" x14ac:dyDescent="0.25">
      <c r="BQ839" s="11"/>
      <c r="BR839" s="11"/>
      <c r="BS839" s="11"/>
      <c r="BT839" s="11"/>
      <c r="CA839" s="314"/>
      <c r="CB839" s="315"/>
      <c r="CC839" s="316"/>
    </row>
    <row r="840" spans="69:81" x14ac:dyDescent="0.25">
      <c r="BQ840" s="11"/>
      <c r="BR840" s="11"/>
      <c r="BS840" s="11"/>
      <c r="BT840" s="11"/>
      <c r="CA840" s="314"/>
      <c r="CB840" s="315"/>
      <c r="CC840" s="316"/>
    </row>
    <row r="841" spans="69:81" x14ac:dyDescent="0.25">
      <c r="BQ841" s="11"/>
      <c r="BR841" s="11"/>
      <c r="BS841" s="11"/>
      <c r="BT841" s="11"/>
      <c r="CA841" s="314"/>
      <c r="CB841" s="315"/>
      <c r="CC841" s="316"/>
    </row>
    <row r="842" spans="69:81" x14ac:dyDescent="0.25">
      <c r="BQ842" s="11"/>
      <c r="BR842" s="11"/>
      <c r="BS842" s="11"/>
      <c r="BT842" s="11"/>
      <c r="CA842" s="314"/>
      <c r="CB842" s="315"/>
      <c r="CC842" s="316"/>
    </row>
    <row r="843" spans="69:81" x14ac:dyDescent="0.25">
      <c r="BQ843" s="11"/>
      <c r="BR843" s="11"/>
      <c r="BS843" s="11"/>
      <c r="BT843" s="11"/>
      <c r="CA843" s="314"/>
      <c r="CB843" s="315"/>
      <c r="CC843" s="316"/>
    </row>
    <row r="844" spans="69:81" x14ac:dyDescent="0.25">
      <c r="BQ844" s="11"/>
      <c r="BR844" s="11"/>
      <c r="BS844" s="11"/>
      <c r="BT844" s="11"/>
      <c r="CA844" s="314"/>
      <c r="CB844" s="315"/>
      <c r="CC844" s="316"/>
    </row>
    <row r="845" spans="69:81" x14ac:dyDescent="0.25">
      <c r="BQ845" s="11"/>
      <c r="BR845" s="11"/>
      <c r="BS845" s="11"/>
      <c r="BT845" s="11"/>
      <c r="CA845" s="314"/>
      <c r="CB845" s="315"/>
      <c r="CC845" s="316"/>
    </row>
    <row r="846" spans="69:81" x14ac:dyDescent="0.25">
      <c r="BQ846" s="11"/>
      <c r="BR846" s="11"/>
      <c r="BS846" s="11"/>
      <c r="BT846" s="11"/>
      <c r="CA846" s="314"/>
      <c r="CB846" s="315"/>
      <c r="CC846" s="316"/>
    </row>
    <row r="847" spans="69:81" x14ac:dyDescent="0.25">
      <c r="BQ847" s="11"/>
      <c r="BR847" s="11"/>
      <c r="BS847" s="11"/>
      <c r="BT847" s="11"/>
      <c r="CA847" s="314"/>
      <c r="CB847" s="315"/>
      <c r="CC847" s="316"/>
    </row>
    <row r="848" spans="69:81" x14ac:dyDescent="0.25">
      <c r="BQ848" s="11"/>
      <c r="BR848" s="11"/>
      <c r="BS848" s="11"/>
      <c r="BT848" s="11"/>
      <c r="CA848" s="314"/>
      <c r="CB848" s="315"/>
      <c r="CC848" s="316"/>
    </row>
    <row r="849" spans="69:81" x14ac:dyDescent="0.25">
      <c r="BQ849" s="11"/>
      <c r="BR849" s="11"/>
      <c r="BS849" s="11"/>
      <c r="BT849" s="11"/>
      <c r="CA849" s="314"/>
      <c r="CB849" s="315"/>
      <c r="CC849" s="316"/>
    </row>
    <row r="850" spans="69:81" x14ac:dyDescent="0.25">
      <c r="BQ850" s="11"/>
      <c r="BR850" s="11"/>
      <c r="BS850" s="11"/>
      <c r="BT850" s="11"/>
      <c r="CA850" s="314"/>
      <c r="CB850" s="315"/>
      <c r="CC850" s="316"/>
    </row>
    <row r="851" spans="69:81" x14ac:dyDescent="0.25">
      <c r="BQ851" s="11"/>
      <c r="BR851" s="11"/>
      <c r="BS851" s="11"/>
      <c r="BT851" s="11"/>
      <c r="CA851" s="314"/>
      <c r="CB851" s="315"/>
      <c r="CC851" s="316"/>
    </row>
    <row r="852" spans="69:81" x14ac:dyDescent="0.25">
      <c r="BQ852" s="11"/>
      <c r="BR852" s="11"/>
      <c r="BS852" s="11"/>
      <c r="BT852" s="11"/>
      <c r="CA852" s="314"/>
      <c r="CB852" s="315"/>
      <c r="CC852" s="316"/>
    </row>
    <row r="853" spans="69:81" x14ac:dyDescent="0.25">
      <c r="BQ853" s="11"/>
      <c r="BR853" s="11"/>
      <c r="BS853" s="11"/>
      <c r="BT853" s="11"/>
      <c r="CA853" s="314"/>
      <c r="CB853" s="315"/>
      <c r="CC853" s="316"/>
    </row>
    <row r="854" spans="69:81" x14ac:dyDescent="0.25">
      <c r="BQ854" s="11"/>
      <c r="BR854" s="11"/>
      <c r="BS854" s="11"/>
      <c r="BT854" s="11"/>
      <c r="CA854" s="314"/>
      <c r="CB854" s="315"/>
      <c r="CC854" s="316"/>
    </row>
    <row r="855" spans="69:81" x14ac:dyDescent="0.25">
      <c r="BQ855" s="11"/>
      <c r="BR855" s="11"/>
      <c r="BS855" s="11"/>
      <c r="BT855" s="11"/>
      <c r="CA855" s="314"/>
      <c r="CB855" s="315"/>
      <c r="CC855" s="316"/>
    </row>
    <row r="856" spans="69:81" x14ac:dyDescent="0.25">
      <c r="BQ856" s="11"/>
      <c r="BR856" s="11"/>
      <c r="BS856" s="11"/>
      <c r="BT856" s="11"/>
      <c r="CA856" s="314"/>
      <c r="CB856" s="315"/>
      <c r="CC856" s="316"/>
    </row>
    <row r="857" spans="69:81" x14ac:dyDescent="0.25">
      <c r="BQ857" s="11"/>
      <c r="BR857" s="11"/>
      <c r="BS857" s="11"/>
      <c r="BT857" s="11"/>
      <c r="CA857" s="314"/>
      <c r="CB857" s="315"/>
      <c r="CC857" s="316"/>
    </row>
    <row r="858" spans="69:81" x14ac:dyDescent="0.25">
      <c r="BQ858" s="11"/>
      <c r="BR858" s="11"/>
      <c r="BS858" s="11"/>
      <c r="BT858" s="11"/>
      <c r="CA858" s="314"/>
      <c r="CB858" s="315"/>
      <c r="CC858" s="316"/>
    </row>
    <row r="859" spans="69:81" x14ac:dyDescent="0.25">
      <c r="BQ859" s="11"/>
      <c r="BR859" s="11"/>
      <c r="BS859" s="11"/>
      <c r="BT859" s="11"/>
      <c r="CA859" s="314"/>
      <c r="CB859" s="315"/>
      <c r="CC859" s="316"/>
    </row>
    <row r="860" spans="69:81" x14ac:dyDescent="0.25">
      <c r="BQ860" s="11"/>
      <c r="BR860" s="11"/>
      <c r="BS860" s="11"/>
      <c r="BT860" s="11"/>
      <c r="CA860" s="314"/>
      <c r="CB860" s="315"/>
      <c r="CC860" s="316"/>
    </row>
    <row r="861" spans="69:81" x14ac:dyDescent="0.25">
      <c r="BQ861" s="11"/>
      <c r="BR861" s="11"/>
      <c r="BS861" s="11"/>
      <c r="BT861" s="11"/>
      <c r="CA861" s="314"/>
      <c r="CB861" s="315"/>
      <c r="CC861" s="316"/>
    </row>
    <row r="862" spans="69:81" x14ac:dyDescent="0.25">
      <c r="BQ862" s="11"/>
      <c r="BR862" s="11"/>
      <c r="BS862" s="11"/>
      <c r="BT862" s="11"/>
      <c r="CA862" s="314"/>
      <c r="CB862" s="315"/>
      <c r="CC862" s="316"/>
    </row>
    <row r="863" spans="69:81" x14ac:dyDescent="0.25">
      <c r="BQ863" s="11"/>
      <c r="BR863" s="11"/>
      <c r="BS863" s="11"/>
      <c r="BT863" s="11"/>
      <c r="CA863" s="314"/>
      <c r="CB863" s="315"/>
      <c r="CC863" s="316"/>
    </row>
    <row r="864" spans="69:81" x14ac:dyDescent="0.25">
      <c r="BQ864" s="11"/>
      <c r="BR864" s="11"/>
      <c r="BS864" s="11"/>
      <c r="BT864" s="11"/>
      <c r="CA864" s="314"/>
      <c r="CB864" s="315"/>
      <c r="CC864" s="316"/>
    </row>
    <row r="865" spans="69:81" x14ac:dyDescent="0.25">
      <c r="BQ865" s="11"/>
      <c r="BR865" s="11"/>
      <c r="BS865" s="11"/>
      <c r="BT865" s="11"/>
      <c r="CA865" s="314"/>
      <c r="CB865" s="315"/>
      <c r="CC865" s="316"/>
    </row>
    <row r="866" spans="69:81" x14ac:dyDescent="0.25">
      <c r="BQ866" s="11"/>
      <c r="BR866" s="11"/>
      <c r="BS866" s="11"/>
      <c r="BT866" s="11"/>
      <c r="CA866" s="314"/>
      <c r="CB866" s="315"/>
      <c r="CC866" s="316"/>
    </row>
    <row r="867" spans="69:81" x14ac:dyDescent="0.25">
      <c r="BQ867" s="11"/>
      <c r="BR867" s="11"/>
      <c r="BS867" s="11"/>
      <c r="BT867" s="11"/>
      <c r="CA867" s="314"/>
      <c r="CB867" s="315"/>
      <c r="CC867" s="316"/>
    </row>
    <row r="868" spans="69:81" x14ac:dyDescent="0.25">
      <c r="BQ868" s="11"/>
      <c r="BR868" s="11"/>
      <c r="BS868" s="11"/>
      <c r="BT868" s="11"/>
      <c r="CA868" s="314"/>
      <c r="CB868" s="315"/>
      <c r="CC868" s="316"/>
    </row>
    <row r="869" spans="69:81" x14ac:dyDescent="0.25">
      <c r="BQ869" s="11"/>
      <c r="BR869" s="11"/>
      <c r="BS869" s="11"/>
      <c r="BT869" s="11"/>
      <c r="CA869" s="314"/>
      <c r="CB869" s="315"/>
      <c r="CC869" s="316"/>
    </row>
    <row r="870" spans="69:81" x14ac:dyDescent="0.25">
      <c r="BQ870" s="11"/>
      <c r="BR870" s="11"/>
      <c r="BS870" s="11"/>
      <c r="BT870" s="11"/>
      <c r="CA870" s="314"/>
      <c r="CB870" s="315"/>
      <c r="CC870" s="316"/>
    </row>
    <row r="871" spans="69:81" x14ac:dyDescent="0.25">
      <c r="BQ871" s="11"/>
      <c r="BR871" s="11"/>
      <c r="BS871" s="11"/>
      <c r="BT871" s="11"/>
      <c r="CA871" s="314"/>
      <c r="CB871" s="315"/>
      <c r="CC871" s="316"/>
    </row>
    <row r="872" spans="69:81" x14ac:dyDescent="0.25">
      <c r="BQ872" s="11"/>
      <c r="BR872" s="11"/>
      <c r="BS872" s="11"/>
      <c r="BT872" s="11"/>
      <c r="CA872" s="314"/>
      <c r="CB872" s="315"/>
      <c r="CC872" s="316"/>
    </row>
    <row r="873" spans="69:81" x14ac:dyDescent="0.25">
      <c r="BQ873" s="11"/>
      <c r="BR873" s="11"/>
      <c r="BS873" s="11"/>
      <c r="BT873" s="11"/>
      <c r="CA873" s="314"/>
      <c r="CB873" s="315"/>
      <c r="CC873" s="316"/>
    </row>
    <row r="874" spans="69:81" x14ac:dyDescent="0.25">
      <c r="BQ874" s="11"/>
      <c r="BR874" s="11"/>
      <c r="BS874" s="11"/>
      <c r="BT874" s="11"/>
      <c r="CA874" s="314"/>
      <c r="CB874" s="315"/>
      <c r="CC874" s="316"/>
    </row>
    <row r="875" spans="69:81" x14ac:dyDescent="0.25">
      <c r="BQ875" s="11"/>
      <c r="BR875" s="11"/>
      <c r="BS875" s="11"/>
      <c r="BT875" s="11"/>
      <c r="CA875" s="314"/>
      <c r="CB875" s="315"/>
      <c r="CC875" s="316"/>
    </row>
    <row r="876" spans="69:81" x14ac:dyDescent="0.25">
      <c r="BQ876" s="11"/>
      <c r="BR876" s="11"/>
      <c r="BS876" s="11"/>
      <c r="BT876" s="11"/>
      <c r="CA876" s="314"/>
      <c r="CB876" s="315"/>
      <c r="CC876" s="316"/>
    </row>
    <row r="877" spans="69:81" x14ac:dyDescent="0.25">
      <c r="BQ877" s="11"/>
      <c r="BR877" s="11"/>
      <c r="BS877" s="11"/>
      <c r="BT877" s="11"/>
      <c r="CA877" s="314"/>
      <c r="CB877" s="315"/>
      <c r="CC877" s="316"/>
    </row>
    <row r="878" spans="69:81" x14ac:dyDescent="0.25">
      <c r="BQ878" s="11"/>
      <c r="BR878" s="11"/>
      <c r="BS878" s="11"/>
      <c r="BT878" s="11"/>
      <c r="CA878" s="314"/>
      <c r="CB878" s="315"/>
      <c r="CC878" s="316"/>
    </row>
    <row r="879" spans="69:81" x14ac:dyDescent="0.25">
      <c r="BQ879" s="11"/>
      <c r="BR879" s="11"/>
      <c r="BS879" s="11"/>
      <c r="BT879" s="11"/>
      <c r="CA879" s="314"/>
      <c r="CB879" s="315"/>
      <c r="CC879" s="316"/>
    </row>
    <row r="880" spans="69:81" x14ac:dyDescent="0.25">
      <c r="BQ880" s="11"/>
      <c r="BR880" s="11"/>
      <c r="BS880" s="11"/>
      <c r="BT880" s="11"/>
      <c r="CA880" s="314"/>
      <c r="CB880" s="315"/>
      <c r="CC880" s="316"/>
    </row>
    <row r="881" spans="69:81" x14ac:dyDescent="0.25">
      <c r="BQ881" s="11"/>
      <c r="BR881" s="11"/>
      <c r="BS881" s="11"/>
      <c r="BT881" s="11"/>
      <c r="CA881" s="314"/>
      <c r="CB881" s="315"/>
      <c r="CC881" s="316"/>
    </row>
    <row r="882" spans="69:81" x14ac:dyDescent="0.25">
      <c r="BQ882" s="11"/>
      <c r="BR882" s="11"/>
      <c r="BS882" s="11"/>
      <c r="BT882" s="11"/>
      <c r="CA882" s="314"/>
      <c r="CB882" s="315"/>
      <c r="CC882" s="316"/>
    </row>
    <row r="883" spans="69:81" x14ac:dyDescent="0.25">
      <c r="BQ883" s="11"/>
      <c r="BR883" s="11"/>
      <c r="BS883" s="11"/>
      <c r="BT883" s="11"/>
      <c r="CA883" s="314"/>
      <c r="CB883" s="315"/>
      <c r="CC883" s="316"/>
    </row>
    <row r="884" spans="69:81" x14ac:dyDescent="0.25">
      <c r="BQ884" s="11"/>
      <c r="BR884" s="11"/>
      <c r="BS884" s="11"/>
      <c r="BT884" s="11"/>
      <c r="CA884" s="314"/>
      <c r="CB884" s="315"/>
      <c r="CC884" s="316"/>
    </row>
    <row r="885" spans="69:81" x14ac:dyDescent="0.25">
      <c r="BQ885" s="11"/>
      <c r="BR885" s="11"/>
      <c r="BS885" s="11"/>
      <c r="BT885" s="11"/>
      <c r="CA885" s="314"/>
      <c r="CB885" s="315"/>
      <c r="CC885" s="316"/>
    </row>
    <row r="886" spans="69:81" x14ac:dyDescent="0.25">
      <c r="BQ886" s="11"/>
      <c r="BR886" s="11"/>
      <c r="BS886" s="11"/>
      <c r="BT886" s="11"/>
      <c r="CA886" s="314"/>
      <c r="CB886" s="315"/>
      <c r="CC886" s="316"/>
    </row>
    <row r="887" spans="69:81" x14ac:dyDescent="0.25">
      <c r="BQ887" s="11"/>
      <c r="BR887" s="11"/>
      <c r="BS887" s="11"/>
      <c r="BT887" s="11"/>
      <c r="CA887" s="314"/>
      <c r="CB887" s="315"/>
      <c r="CC887" s="316"/>
    </row>
    <row r="888" spans="69:81" x14ac:dyDescent="0.25">
      <c r="BQ888" s="11"/>
      <c r="BR888" s="11"/>
      <c r="BS888" s="11"/>
      <c r="BT888" s="11"/>
      <c r="CA888" s="314"/>
      <c r="CB888" s="315"/>
      <c r="CC888" s="316"/>
    </row>
    <row r="889" spans="69:81" x14ac:dyDescent="0.25">
      <c r="BQ889" s="11"/>
      <c r="BR889" s="11"/>
      <c r="BS889" s="11"/>
      <c r="BT889" s="11"/>
      <c r="CA889" s="314"/>
      <c r="CB889" s="315"/>
      <c r="CC889" s="316"/>
    </row>
    <row r="890" spans="69:81" x14ac:dyDescent="0.25">
      <c r="BQ890" s="11"/>
      <c r="BR890" s="11"/>
      <c r="BS890" s="11"/>
      <c r="BT890" s="11"/>
      <c r="CA890" s="314"/>
      <c r="CB890" s="315"/>
      <c r="CC890" s="316"/>
    </row>
    <row r="891" spans="69:81" x14ac:dyDescent="0.25">
      <c r="BQ891" s="11"/>
      <c r="BR891" s="11"/>
      <c r="BS891" s="11"/>
      <c r="BT891" s="11"/>
      <c r="CA891" s="314"/>
      <c r="CB891" s="315"/>
      <c r="CC891" s="316"/>
    </row>
    <row r="892" spans="69:81" x14ac:dyDescent="0.25">
      <c r="BQ892" s="11"/>
      <c r="BR892" s="11"/>
      <c r="BS892" s="11"/>
      <c r="BT892" s="11"/>
      <c r="CA892" s="314"/>
      <c r="CB892" s="315"/>
      <c r="CC892" s="316"/>
    </row>
    <row r="893" spans="69:81" x14ac:dyDescent="0.25">
      <c r="BQ893" s="11"/>
      <c r="BR893" s="11"/>
      <c r="BS893" s="11"/>
      <c r="BT893" s="11"/>
      <c r="CA893" s="314"/>
      <c r="CB893" s="315"/>
      <c r="CC893" s="316"/>
    </row>
    <row r="894" spans="69:81" x14ac:dyDescent="0.25">
      <c r="BQ894" s="11"/>
      <c r="BR894" s="11"/>
      <c r="BS894" s="11"/>
      <c r="BT894" s="11"/>
      <c r="CA894" s="314"/>
      <c r="CB894" s="315"/>
      <c r="CC894" s="316"/>
    </row>
    <row r="895" spans="69:81" x14ac:dyDescent="0.25">
      <c r="BQ895" s="11"/>
      <c r="BR895" s="11"/>
      <c r="BS895" s="11"/>
      <c r="BT895" s="11"/>
      <c r="CA895" s="314"/>
      <c r="CB895" s="315"/>
      <c r="CC895" s="316"/>
    </row>
    <row r="896" spans="69:81" x14ac:dyDescent="0.25">
      <c r="BQ896" s="11"/>
      <c r="BR896" s="11"/>
      <c r="BS896" s="11"/>
      <c r="BT896" s="11"/>
      <c r="CA896" s="314"/>
      <c r="CB896" s="315"/>
      <c r="CC896" s="316"/>
    </row>
    <row r="897" spans="69:81" x14ac:dyDescent="0.25">
      <c r="BQ897" s="11"/>
      <c r="BR897" s="11"/>
      <c r="BS897" s="11"/>
      <c r="BT897" s="11"/>
      <c r="CA897" s="314"/>
      <c r="CB897" s="315"/>
      <c r="CC897" s="316"/>
    </row>
    <row r="898" spans="69:81" x14ac:dyDescent="0.25">
      <c r="BQ898" s="11"/>
      <c r="BR898" s="11"/>
      <c r="BS898" s="11"/>
      <c r="BT898" s="11"/>
      <c r="CA898" s="314"/>
      <c r="CB898" s="315"/>
      <c r="CC898" s="316"/>
    </row>
    <row r="899" spans="69:81" x14ac:dyDescent="0.25">
      <c r="BQ899" s="11"/>
      <c r="BR899" s="11"/>
      <c r="BS899" s="11"/>
      <c r="BT899" s="11"/>
      <c r="CA899" s="314"/>
      <c r="CB899" s="315"/>
      <c r="CC899" s="316"/>
    </row>
    <row r="900" spans="69:81" x14ac:dyDescent="0.25">
      <c r="BQ900" s="11"/>
      <c r="BR900" s="11"/>
      <c r="BS900" s="11"/>
      <c r="BT900" s="11"/>
      <c r="CA900" s="314"/>
      <c r="CB900" s="315"/>
      <c r="CC900" s="316"/>
    </row>
    <row r="901" spans="69:81" x14ac:dyDescent="0.25">
      <c r="BQ901" s="11"/>
      <c r="BR901" s="11"/>
      <c r="BS901" s="11"/>
      <c r="BT901" s="11"/>
      <c r="CA901" s="314"/>
      <c r="CB901" s="315"/>
      <c r="CC901" s="316"/>
    </row>
    <row r="902" spans="69:81" x14ac:dyDescent="0.25">
      <c r="BQ902" s="11"/>
      <c r="BR902" s="11"/>
      <c r="BS902" s="11"/>
      <c r="BT902" s="11"/>
      <c r="CA902" s="314"/>
      <c r="CB902" s="315"/>
      <c r="CC902" s="316"/>
    </row>
    <row r="903" spans="69:81" x14ac:dyDescent="0.25">
      <c r="BQ903" s="11"/>
      <c r="BR903" s="11"/>
      <c r="BS903" s="11"/>
      <c r="BT903" s="11"/>
      <c r="CA903" s="314"/>
      <c r="CB903" s="315"/>
      <c r="CC903" s="316"/>
    </row>
    <row r="904" spans="69:81" x14ac:dyDescent="0.25">
      <c r="BQ904" s="11"/>
      <c r="BR904" s="11"/>
      <c r="BS904" s="11"/>
      <c r="BT904" s="11"/>
      <c r="CA904" s="314"/>
      <c r="CB904" s="315"/>
      <c r="CC904" s="316"/>
    </row>
    <row r="905" spans="69:81" x14ac:dyDescent="0.25">
      <c r="BQ905" s="11"/>
      <c r="BR905" s="11"/>
      <c r="BS905" s="11"/>
      <c r="BT905" s="11"/>
      <c r="CA905" s="314"/>
      <c r="CB905" s="315"/>
      <c r="CC905" s="316"/>
    </row>
    <row r="906" spans="69:81" x14ac:dyDescent="0.25">
      <c r="BQ906" s="11"/>
      <c r="BR906" s="11"/>
      <c r="BS906" s="11"/>
      <c r="BT906" s="11"/>
      <c r="CA906" s="314"/>
      <c r="CB906" s="315"/>
      <c r="CC906" s="316"/>
    </row>
    <row r="907" spans="69:81" x14ac:dyDescent="0.25">
      <c r="BQ907" s="11"/>
      <c r="BR907" s="11"/>
      <c r="BS907" s="11"/>
      <c r="BT907" s="11"/>
      <c r="CA907" s="314"/>
      <c r="CB907" s="315"/>
      <c r="CC907" s="316"/>
    </row>
    <row r="908" spans="69:81" x14ac:dyDescent="0.25">
      <c r="BQ908" s="11"/>
      <c r="BR908" s="11"/>
      <c r="BS908" s="11"/>
      <c r="BT908" s="11"/>
      <c r="CA908" s="314"/>
      <c r="CB908" s="315"/>
      <c r="CC908" s="316"/>
    </row>
    <row r="909" spans="69:81" x14ac:dyDescent="0.25">
      <c r="BQ909" s="11"/>
      <c r="BR909" s="11"/>
      <c r="BS909" s="11"/>
      <c r="BT909" s="11"/>
      <c r="CA909" s="314"/>
      <c r="CB909" s="315"/>
      <c r="CC909" s="316"/>
    </row>
    <row r="910" spans="69:81" x14ac:dyDescent="0.25">
      <c r="BQ910" s="11"/>
      <c r="BR910" s="11"/>
      <c r="BS910" s="11"/>
      <c r="BT910" s="11"/>
      <c r="CA910" s="314"/>
      <c r="CB910" s="315"/>
      <c r="CC910" s="316"/>
    </row>
    <row r="911" spans="69:81" x14ac:dyDescent="0.25">
      <c r="BQ911" s="11"/>
      <c r="BR911" s="11"/>
      <c r="BS911" s="11"/>
      <c r="BT911" s="11"/>
      <c r="CA911" s="314"/>
      <c r="CB911" s="315"/>
      <c r="CC911" s="316"/>
    </row>
    <row r="912" spans="69:81" x14ac:dyDescent="0.25">
      <c r="BQ912" s="11"/>
      <c r="BR912" s="11"/>
      <c r="BS912" s="11"/>
      <c r="BT912" s="11"/>
      <c r="CA912" s="314"/>
      <c r="CB912" s="315"/>
      <c r="CC912" s="316"/>
    </row>
    <row r="913" spans="69:81" x14ac:dyDescent="0.25">
      <c r="BQ913" s="11"/>
      <c r="BR913" s="11"/>
      <c r="BS913" s="11"/>
      <c r="BT913" s="11"/>
      <c r="CA913" s="314"/>
      <c r="CB913" s="315"/>
      <c r="CC913" s="316"/>
    </row>
    <row r="914" spans="69:81" x14ac:dyDescent="0.25">
      <c r="BQ914" s="11"/>
      <c r="BR914" s="11"/>
      <c r="BS914" s="11"/>
      <c r="BT914" s="11"/>
      <c r="CA914" s="314"/>
      <c r="CB914" s="315"/>
      <c r="CC914" s="316"/>
    </row>
    <row r="915" spans="69:81" x14ac:dyDescent="0.25">
      <c r="BQ915" s="11"/>
      <c r="BR915" s="11"/>
      <c r="BS915" s="11"/>
      <c r="BT915" s="11"/>
      <c r="CA915" s="314"/>
      <c r="CB915" s="315"/>
      <c r="CC915" s="316"/>
    </row>
    <row r="916" spans="69:81" x14ac:dyDescent="0.25">
      <c r="BQ916" s="11"/>
      <c r="BR916" s="11"/>
      <c r="BS916" s="11"/>
      <c r="BT916" s="11"/>
      <c r="CA916" s="314"/>
      <c r="CB916" s="315"/>
      <c r="CC916" s="316"/>
    </row>
    <row r="917" spans="69:81" x14ac:dyDescent="0.25">
      <c r="BQ917" s="11"/>
      <c r="BR917" s="11"/>
      <c r="BS917" s="11"/>
      <c r="BT917" s="11"/>
      <c r="CA917" s="314"/>
      <c r="CB917" s="315"/>
      <c r="CC917" s="316"/>
    </row>
    <row r="918" spans="69:81" x14ac:dyDescent="0.25">
      <c r="BQ918" s="11"/>
      <c r="BR918" s="11"/>
      <c r="BS918" s="11"/>
      <c r="BT918" s="11"/>
      <c r="CA918" s="314"/>
      <c r="CB918" s="315"/>
      <c r="CC918" s="316"/>
    </row>
    <row r="919" spans="69:81" x14ac:dyDescent="0.25">
      <c r="BQ919" s="11"/>
      <c r="BR919" s="11"/>
      <c r="BS919" s="11"/>
      <c r="BT919" s="11"/>
      <c r="CA919" s="314"/>
      <c r="CB919" s="315"/>
      <c r="CC919" s="316"/>
    </row>
    <row r="920" spans="69:81" x14ac:dyDescent="0.25">
      <c r="BQ920" s="11"/>
      <c r="BR920" s="11"/>
      <c r="BS920" s="11"/>
      <c r="BT920" s="11"/>
      <c r="CA920" s="314"/>
      <c r="CB920" s="315"/>
      <c r="CC920" s="316"/>
    </row>
    <row r="921" spans="69:81" x14ac:dyDescent="0.25">
      <c r="BQ921" s="11"/>
      <c r="BR921" s="11"/>
      <c r="BS921" s="11"/>
      <c r="BT921" s="11"/>
      <c r="CA921" s="314"/>
      <c r="CB921" s="315"/>
      <c r="CC921" s="316"/>
    </row>
    <row r="922" spans="69:81" x14ac:dyDescent="0.25">
      <c r="BQ922" s="11"/>
      <c r="BR922" s="11"/>
      <c r="BS922" s="11"/>
      <c r="BT922" s="11"/>
      <c r="CA922" s="314"/>
      <c r="CB922" s="315"/>
      <c r="CC922" s="316"/>
    </row>
    <row r="923" spans="69:81" x14ac:dyDescent="0.25">
      <c r="BQ923" s="11"/>
      <c r="BR923" s="11"/>
      <c r="BS923" s="11"/>
      <c r="BT923" s="11"/>
      <c r="CA923" s="314"/>
      <c r="CB923" s="315"/>
      <c r="CC923" s="316"/>
    </row>
    <row r="924" spans="69:81" x14ac:dyDescent="0.25">
      <c r="BQ924" s="11"/>
      <c r="BR924" s="11"/>
      <c r="BS924" s="11"/>
      <c r="BT924" s="11"/>
      <c r="CA924" s="314"/>
      <c r="CB924" s="315"/>
      <c r="CC924" s="316"/>
    </row>
    <row r="925" spans="69:81" x14ac:dyDescent="0.25">
      <c r="BQ925" s="11"/>
      <c r="BR925" s="11"/>
      <c r="BS925" s="11"/>
      <c r="BT925" s="11"/>
      <c r="CA925" s="314"/>
      <c r="CB925" s="315"/>
      <c r="CC925" s="316"/>
    </row>
    <row r="926" spans="69:81" x14ac:dyDescent="0.25">
      <c r="BQ926" s="11"/>
      <c r="BR926" s="11"/>
      <c r="BS926" s="11"/>
      <c r="BT926" s="11"/>
      <c r="CA926" s="314"/>
      <c r="CB926" s="315"/>
      <c r="CC926" s="316"/>
    </row>
    <row r="927" spans="69:81" x14ac:dyDescent="0.25">
      <c r="BQ927" s="11"/>
      <c r="BR927" s="11"/>
      <c r="BS927" s="11"/>
      <c r="BT927" s="11"/>
      <c r="CA927" s="314"/>
      <c r="CB927" s="315"/>
      <c r="CC927" s="316"/>
    </row>
    <row r="928" spans="69:81" x14ac:dyDescent="0.25">
      <c r="BQ928" s="11"/>
      <c r="BR928" s="11"/>
      <c r="BS928" s="11"/>
      <c r="BT928" s="11"/>
      <c r="CA928" s="314"/>
      <c r="CB928" s="315"/>
      <c r="CC928" s="316"/>
    </row>
    <row r="929" spans="69:81" x14ac:dyDescent="0.25">
      <c r="BQ929" s="11"/>
      <c r="BR929" s="11"/>
      <c r="BS929" s="11"/>
      <c r="BT929" s="11"/>
      <c r="CA929" s="314"/>
      <c r="CB929" s="315"/>
      <c r="CC929" s="316"/>
    </row>
    <row r="930" spans="69:81" x14ac:dyDescent="0.25">
      <c r="BQ930" s="11"/>
      <c r="BR930" s="11"/>
      <c r="BS930" s="11"/>
      <c r="BT930" s="11"/>
      <c r="CA930" s="314"/>
      <c r="CB930" s="315"/>
      <c r="CC930" s="316"/>
    </row>
    <row r="931" spans="69:81" x14ac:dyDescent="0.25">
      <c r="BQ931" s="11"/>
      <c r="BR931" s="11"/>
      <c r="BS931" s="11"/>
      <c r="BT931" s="11"/>
      <c r="CA931" s="314"/>
      <c r="CB931" s="315"/>
      <c r="CC931" s="316"/>
    </row>
    <row r="932" spans="69:81" x14ac:dyDescent="0.25">
      <c r="BQ932" s="11"/>
      <c r="BR932" s="11"/>
      <c r="BS932" s="11"/>
      <c r="BT932" s="11"/>
      <c r="CA932" s="314"/>
      <c r="CB932" s="315"/>
      <c r="CC932" s="316"/>
    </row>
    <row r="933" spans="69:81" x14ac:dyDescent="0.25">
      <c r="BQ933" s="11"/>
      <c r="BR933" s="11"/>
      <c r="BS933" s="11"/>
      <c r="BT933" s="11"/>
      <c r="CA933" s="314"/>
      <c r="CB933" s="315"/>
      <c r="CC933" s="316"/>
    </row>
    <row r="934" spans="69:81" x14ac:dyDescent="0.25">
      <c r="BQ934" s="11"/>
      <c r="BR934" s="11"/>
      <c r="BS934" s="11"/>
      <c r="BT934" s="11"/>
      <c r="CA934" s="314"/>
      <c r="CB934" s="315"/>
      <c r="CC934" s="316"/>
    </row>
    <row r="935" spans="69:81" x14ac:dyDescent="0.25">
      <c r="BQ935" s="11"/>
      <c r="BR935" s="11"/>
      <c r="BS935" s="11"/>
      <c r="BT935" s="11"/>
      <c r="CA935" s="314"/>
      <c r="CB935" s="315"/>
      <c r="CC935" s="316"/>
    </row>
    <row r="936" spans="69:81" x14ac:dyDescent="0.25">
      <c r="BQ936" s="11"/>
      <c r="BR936" s="11"/>
      <c r="BS936" s="11"/>
      <c r="BT936" s="11"/>
      <c r="CA936" s="314"/>
      <c r="CB936" s="315"/>
      <c r="CC936" s="316"/>
    </row>
    <row r="937" spans="69:81" x14ac:dyDescent="0.25">
      <c r="BQ937" s="11"/>
      <c r="BR937" s="11"/>
      <c r="BS937" s="11"/>
      <c r="BT937" s="11"/>
      <c r="CA937" s="314"/>
      <c r="CB937" s="315"/>
      <c r="CC937" s="316"/>
    </row>
    <row r="938" spans="69:81" x14ac:dyDescent="0.25">
      <c r="BQ938" s="11"/>
      <c r="BR938" s="11"/>
      <c r="BS938" s="11"/>
      <c r="BT938" s="11"/>
      <c r="CA938" s="314"/>
      <c r="CB938" s="315"/>
      <c r="CC938" s="316"/>
    </row>
    <row r="939" spans="69:81" x14ac:dyDescent="0.25">
      <c r="BQ939" s="11"/>
      <c r="BR939" s="11"/>
      <c r="BS939" s="11"/>
      <c r="BT939" s="11"/>
      <c r="CA939" s="314"/>
      <c r="CB939" s="315"/>
      <c r="CC939" s="316"/>
    </row>
    <row r="940" spans="69:81" x14ac:dyDescent="0.25">
      <c r="BQ940" s="11"/>
      <c r="BR940" s="11"/>
      <c r="BS940" s="11"/>
      <c r="BT940" s="11"/>
      <c r="CA940" s="314"/>
      <c r="CB940" s="315"/>
      <c r="CC940" s="316"/>
    </row>
    <row r="941" spans="69:81" x14ac:dyDescent="0.25">
      <c r="BQ941" s="11"/>
      <c r="BR941" s="11"/>
      <c r="BS941" s="11"/>
      <c r="BT941" s="11"/>
      <c r="CA941" s="314"/>
      <c r="CB941" s="315"/>
      <c r="CC941" s="316"/>
    </row>
    <row r="942" spans="69:81" x14ac:dyDescent="0.25">
      <c r="BQ942" s="11"/>
      <c r="BR942" s="11"/>
      <c r="BS942" s="11"/>
      <c r="BT942" s="11"/>
      <c r="CA942" s="314"/>
      <c r="CB942" s="315"/>
      <c r="CC942" s="316"/>
    </row>
    <row r="943" spans="69:81" x14ac:dyDescent="0.25">
      <c r="BQ943" s="11"/>
      <c r="BR943" s="11"/>
      <c r="BS943" s="11"/>
      <c r="BT943" s="11"/>
      <c r="CA943" s="314"/>
      <c r="CB943" s="315"/>
      <c r="CC943" s="316"/>
    </row>
    <row r="944" spans="69:81" x14ac:dyDescent="0.25">
      <c r="BQ944" s="11"/>
      <c r="BR944" s="11"/>
      <c r="BS944" s="11"/>
      <c r="BT944" s="11"/>
      <c r="CA944" s="314"/>
      <c r="CB944" s="315"/>
      <c r="CC944" s="316"/>
    </row>
    <row r="945" spans="69:81" x14ac:dyDescent="0.25">
      <c r="BQ945" s="11"/>
      <c r="BR945" s="11"/>
      <c r="BS945" s="11"/>
      <c r="BT945" s="11"/>
      <c r="CA945" s="314"/>
      <c r="CB945" s="315"/>
      <c r="CC945" s="316"/>
    </row>
    <row r="946" spans="69:81" x14ac:dyDescent="0.25">
      <c r="BQ946" s="11"/>
      <c r="BR946" s="11"/>
      <c r="BS946" s="11"/>
      <c r="BT946" s="11"/>
      <c r="CA946" s="314"/>
      <c r="CB946" s="315"/>
      <c r="CC946" s="316"/>
    </row>
    <row r="947" spans="69:81" x14ac:dyDescent="0.25">
      <c r="BQ947" s="11"/>
      <c r="BR947" s="11"/>
      <c r="BS947" s="11"/>
      <c r="BT947" s="11"/>
      <c r="CA947" s="314"/>
      <c r="CB947" s="315"/>
      <c r="CC947" s="316"/>
    </row>
    <row r="948" spans="69:81" x14ac:dyDescent="0.25">
      <c r="BQ948" s="11"/>
      <c r="BR948" s="11"/>
      <c r="BS948" s="11"/>
      <c r="BT948" s="11"/>
      <c r="CA948" s="314"/>
      <c r="CB948" s="315"/>
      <c r="CC948" s="316"/>
    </row>
    <row r="949" spans="69:81" x14ac:dyDescent="0.25">
      <c r="BQ949" s="11"/>
      <c r="BR949" s="11"/>
      <c r="BS949" s="11"/>
      <c r="BT949" s="11"/>
      <c r="CA949" s="314"/>
      <c r="CB949" s="315"/>
      <c r="CC949" s="316"/>
    </row>
    <row r="950" spans="69:81" x14ac:dyDescent="0.25">
      <c r="BQ950" s="11"/>
      <c r="BR950" s="11"/>
      <c r="BS950" s="11"/>
      <c r="BT950" s="11"/>
      <c r="CA950" s="314"/>
      <c r="CB950" s="315"/>
      <c r="CC950" s="316"/>
    </row>
    <row r="951" spans="69:81" x14ac:dyDescent="0.25">
      <c r="BQ951" s="11"/>
      <c r="BR951" s="11"/>
      <c r="BS951" s="11"/>
      <c r="BT951" s="11"/>
      <c r="CA951" s="314"/>
      <c r="CB951" s="315"/>
      <c r="CC951" s="316"/>
    </row>
    <row r="952" spans="69:81" x14ac:dyDescent="0.25">
      <c r="BQ952" s="11"/>
      <c r="BR952" s="11"/>
      <c r="BS952" s="11"/>
      <c r="BT952" s="11"/>
      <c r="CA952" s="314"/>
      <c r="CB952" s="315"/>
      <c r="CC952" s="316"/>
    </row>
    <row r="953" spans="69:81" x14ac:dyDescent="0.25">
      <c r="BQ953" s="11"/>
      <c r="BR953" s="11"/>
      <c r="BS953" s="11"/>
      <c r="BT953" s="11"/>
      <c r="CA953" s="314"/>
      <c r="CB953" s="315"/>
      <c r="CC953" s="316"/>
    </row>
    <row r="954" spans="69:81" x14ac:dyDescent="0.25">
      <c r="BQ954" s="11"/>
      <c r="BR954" s="11"/>
      <c r="BS954" s="11"/>
      <c r="BT954" s="11"/>
      <c r="CA954" s="314"/>
      <c r="CB954" s="315"/>
      <c r="CC954" s="316"/>
    </row>
    <row r="955" spans="69:81" x14ac:dyDescent="0.25">
      <c r="BQ955" s="11"/>
      <c r="BR955" s="11"/>
      <c r="BS955" s="11"/>
      <c r="BT955" s="11"/>
      <c r="CA955" s="314"/>
      <c r="CB955" s="315"/>
      <c r="CC955" s="316"/>
    </row>
    <row r="956" spans="69:81" x14ac:dyDescent="0.25">
      <c r="BQ956" s="11"/>
      <c r="BR956" s="11"/>
      <c r="BS956" s="11"/>
      <c r="BT956" s="11"/>
      <c r="CA956" s="314"/>
      <c r="CB956" s="315"/>
      <c r="CC956" s="316"/>
    </row>
    <row r="957" spans="69:81" x14ac:dyDescent="0.25">
      <c r="BQ957" s="11"/>
      <c r="BR957" s="11"/>
      <c r="BS957" s="11"/>
      <c r="BT957" s="11"/>
      <c r="CA957" s="314"/>
      <c r="CB957" s="315"/>
      <c r="CC957" s="316"/>
    </row>
    <row r="958" spans="69:81" x14ac:dyDescent="0.25">
      <c r="BQ958" s="11"/>
      <c r="BR958" s="11"/>
      <c r="BS958" s="11"/>
      <c r="BT958" s="11"/>
      <c r="CA958" s="314"/>
      <c r="CB958" s="315"/>
      <c r="CC958" s="316"/>
    </row>
    <row r="959" spans="69:81" x14ac:dyDescent="0.25">
      <c r="BQ959" s="11"/>
      <c r="BR959" s="11"/>
      <c r="BS959" s="11"/>
      <c r="BT959" s="11"/>
      <c r="CA959" s="314"/>
      <c r="CB959" s="315"/>
      <c r="CC959" s="316"/>
    </row>
    <row r="960" spans="69:81" x14ac:dyDescent="0.25">
      <c r="BQ960" s="11"/>
      <c r="BR960" s="11"/>
      <c r="BS960" s="11"/>
      <c r="BT960" s="11"/>
      <c r="CA960" s="314"/>
      <c r="CB960" s="315"/>
      <c r="CC960" s="316"/>
    </row>
    <row r="961" spans="69:81" x14ac:dyDescent="0.25">
      <c r="BQ961" s="11"/>
      <c r="BR961" s="11"/>
      <c r="BS961" s="11"/>
      <c r="BT961" s="11"/>
      <c r="CA961" s="314"/>
      <c r="CB961" s="315"/>
      <c r="CC961" s="316"/>
    </row>
    <row r="962" spans="69:81" x14ac:dyDescent="0.25">
      <c r="BQ962" s="11"/>
      <c r="BR962" s="11"/>
      <c r="BS962" s="11"/>
      <c r="BT962" s="11"/>
      <c r="CA962" s="314"/>
      <c r="CB962" s="315"/>
      <c r="CC962" s="316"/>
    </row>
    <row r="963" spans="69:81" x14ac:dyDescent="0.25">
      <c r="BQ963" s="11"/>
      <c r="BR963" s="11"/>
      <c r="BS963" s="11"/>
      <c r="BT963" s="11"/>
      <c r="CA963" s="314"/>
      <c r="CB963" s="315"/>
      <c r="CC963" s="316"/>
    </row>
    <row r="964" spans="69:81" x14ac:dyDescent="0.25">
      <c r="BQ964" s="11"/>
      <c r="BR964" s="11"/>
      <c r="BS964" s="11"/>
      <c r="BT964" s="11"/>
      <c r="CA964" s="314"/>
      <c r="CB964" s="315"/>
      <c r="CC964" s="316"/>
    </row>
    <row r="965" spans="69:81" x14ac:dyDescent="0.25">
      <c r="BQ965" s="11"/>
      <c r="BR965" s="11"/>
      <c r="BS965" s="11"/>
      <c r="BT965" s="11"/>
      <c r="CA965" s="314"/>
      <c r="CB965" s="315"/>
      <c r="CC965" s="316"/>
    </row>
    <row r="966" spans="69:81" x14ac:dyDescent="0.25">
      <c r="BQ966" s="11"/>
      <c r="BR966" s="11"/>
      <c r="BS966" s="11"/>
      <c r="BT966" s="11"/>
      <c r="CA966" s="314"/>
      <c r="CB966" s="315"/>
      <c r="CC966" s="316"/>
    </row>
    <row r="967" spans="69:81" x14ac:dyDescent="0.25">
      <c r="BQ967" s="11"/>
      <c r="BR967" s="11"/>
      <c r="BS967" s="11"/>
      <c r="BT967" s="11"/>
      <c r="CA967" s="314"/>
      <c r="CB967" s="315"/>
      <c r="CC967" s="316"/>
    </row>
    <row r="968" spans="69:81" x14ac:dyDescent="0.25">
      <c r="BQ968" s="11"/>
      <c r="BR968" s="11"/>
      <c r="BS968" s="11"/>
      <c r="BT968" s="11"/>
      <c r="CA968" s="314"/>
      <c r="CB968" s="315"/>
      <c r="CC968" s="316"/>
    </row>
    <row r="969" spans="69:81" x14ac:dyDescent="0.25">
      <c r="BQ969" s="11"/>
      <c r="BR969" s="11"/>
      <c r="BS969" s="11"/>
      <c r="BT969" s="11"/>
      <c r="CA969" s="314"/>
      <c r="CB969" s="315"/>
      <c r="CC969" s="316"/>
    </row>
    <row r="970" spans="69:81" x14ac:dyDescent="0.25">
      <c r="BQ970" s="11"/>
      <c r="BR970" s="11"/>
      <c r="BS970" s="11"/>
      <c r="BT970" s="11"/>
      <c r="CA970" s="314"/>
      <c r="CB970" s="315"/>
      <c r="CC970" s="316"/>
    </row>
    <row r="971" spans="69:81" x14ac:dyDescent="0.25">
      <c r="BQ971" s="11"/>
      <c r="BR971" s="11"/>
      <c r="BS971" s="11"/>
      <c r="BT971" s="11"/>
      <c r="CA971" s="314"/>
      <c r="CB971" s="315"/>
      <c r="CC971" s="316"/>
    </row>
    <row r="972" spans="69:81" x14ac:dyDescent="0.25">
      <c r="BQ972" s="11"/>
      <c r="BR972" s="11"/>
      <c r="BS972" s="11"/>
      <c r="BT972" s="11"/>
      <c r="CA972" s="314"/>
      <c r="CB972" s="315"/>
      <c r="CC972" s="316"/>
    </row>
    <row r="973" spans="69:81" x14ac:dyDescent="0.25">
      <c r="BQ973" s="11"/>
      <c r="BR973" s="11"/>
      <c r="BS973" s="11"/>
      <c r="BT973" s="11"/>
      <c r="CA973" s="314"/>
      <c r="CB973" s="315"/>
      <c r="CC973" s="316"/>
    </row>
    <row r="974" spans="69:81" x14ac:dyDescent="0.25">
      <c r="BQ974" s="11"/>
      <c r="BR974" s="11"/>
      <c r="BS974" s="11"/>
      <c r="BT974" s="11"/>
      <c r="CA974" s="314"/>
      <c r="CB974" s="315"/>
      <c r="CC974" s="316"/>
    </row>
    <row r="975" spans="69:81" x14ac:dyDescent="0.25">
      <c r="BQ975" s="11"/>
      <c r="BR975" s="11"/>
      <c r="BS975" s="11"/>
      <c r="BT975" s="11"/>
      <c r="CA975" s="314"/>
      <c r="CB975" s="315"/>
      <c r="CC975" s="316"/>
    </row>
    <row r="976" spans="69:81" x14ac:dyDescent="0.25">
      <c r="BQ976" s="11"/>
      <c r="BR976" s="11"/>
      <c r="BS976" s="11"/>
      <c r="BT976" s="11"/>
      <c r="CA976" s="314"/>
      <c r="CB976" s="315"/>
      <c r="CC976" s="316"/>
    </row>
    <row r="977" spans="69:81" x14ac:dyDescent="0.25">
      <c r="BQ977" s="11"/>
      <c r="BR977" s="11"/>
      <c r="BS977" s="11"/>
      <c r="BT977" s="11"/>
      <c r="CA977" s="314"/>
      <c r="CB977" s="315"/>
      <c r="CC977" s="316"/>
    </row>
    <row r="978" spans="69:81" x14ac:dyDescent="0.25">
      <c r="BQ978" s="11"/>
      <c r="BR978" s="11"/>
      <c r="BS978" s="11"/>
      <c r="BT978" s="11"/>
      <c r="CA978" s="314"/>
      <c r="CB978" s="315"/>
      <c r="CC978" s="316"/>
    </row>
    <row r="979" spans="69:81" x14ac:dyDescent="0.25">
      <c r="BQ979" s="11"/>
      <c r="BR979" s="11"/>
      <c r="BS979" s="11"/>
      <c r="BT979" s="11"/>
      <c r="CA979" s="314"/>
      <c r="CB979" s="315"/>
      <c r="CC979" s="316"/>
    </row>
    <row r="980" spans="69:81" x14ac:dyDescent="0.25">
      <c r="BQ980" s="11"/>
      <c r="BR980" s="11"/>
      <c r="BS980" s="11"/>
      <c r="BT980" s="11"/>
      <c r="CA980" s="314"/>
      <c r="CB980" s="315"/>
      <c r="CC980" s="316"/>
    </row>
    <row r="981" spans="69:81" x14ac:dyDescent="0.25">
      <c r="BQ981" s="11"/>
      <c r="BR981" s="11"/>
      <c r="BS981" s="11"/>
      <c r="BT981" s="11"/>
      <c r="CA981" s="314"/>
      <c r="CB981" s="315"/>
      <c r="CC981" s="316"/>
    </row>
    <row r="982" spans="69:81" x14ac:dyDescent="0.25">
      <c r="BQ982" s="11"/>
      <c r="BR982" s="11"/>
      <c r="BS982" s="11"/>
      <c r="BT982" s="11"/>
      <c r="CA982" s="314"/>
      <c r="CB982" s="315"/>
      <c r="CC982" s="316"/>
    </row>
    <row r="983" spans="69:81" x14ac:dyDescent="0.25">
      <c r="BQ983" s="11"/>
      <c r="BR983" s="11"/>
      <c r="BS983" s="11"/>
      <c r="BT983" s="11"/>
      <c r="CA983" s="314"/>
      <c r="CB983" s="315"/>
      <c r="CC983" s="316"/>
    </row>
    <row r="984" spans="69:81" x14ac:dyDescent="0.25">
      <c r="BQ984" s="11"/>
      <c r="BR984" s="11"/>
      <c r="BS984" s="11"/>
      <c r="BT984" s="11"/>
      <c r="CA984" s="314"/>
      <c r="CB984" s="315"/>
      <c r="CC984" s="316"/>
    </row>
    <row r="985" spans="69:81" x14ac:dyDescent="0.25">
      <c r="BQ985" s="11"/>
      <c r="BR985" s="11"/>
      <c r="BS985" s="11"/>
      <c r="BT985" s="11"/>
      <c r="CA985" s="314"/>
      <c r="CB985" s="315"/>
      <c r="CC985" s="316"/>
    </row>
    <row r="986" spans="69:81" x14ac:dyDescent="0.25">
      <c r="BQ986" s="11"/>
      <c r="BR986" s="11"/>
      <c r="BS986" s="11"/>
      <c r="BT986" s="11"/>
      <c r="CA986" s="314"/>
      <c r="CB986" s="315"/>
      <c r="CC986" s="316"/>
    </row>
    <row r="987" spans="69:81" x14ac:dyDescent="0.25">
      <c r="BQ987" s="11"/>
      <c r="BR987" s="11"/>
      <c r="BS987" s="11"/>
      <c r="BT987" s="11"/>
      <c r="CA987" s="314"/>
      <c r="CB987" s="315"/>
      <c r="CC987" s="316"/>
    </row>
    <row r="988" spans="69:81" x14ac:dyDescent="0.25">
      <c r="BQ988" s="11"/>
      <c r="BR988" s="11"/>
      <c r="BS988" s="11"/>
      <c r="BT988" s="11"/>
      <c r="CA988" s="314"/>
      <c r="CB988" s="315"/>
      <c r="CC988" s="316"/>
    </row>
    <row r="989" spans="69:81" x14ac:dyDescent="0.25">
      <c r="BQ989" s="11"/>
      <c r="BR989" s="11"/>
      <c r="BS989" s="11"/>
      <c r="BT989" s="11"/>
      <c r="CA989" s="314"/>
      <c r="CB989" s="315"/>
      <c r="CC989" s="316"/>
    </row>
    <row r="990" spans="69:81" x14ac:dyDescent="0.25">
      <c r="BQ990" s="11"/>
      <c r="BR990" s="11"/>
      <c r="BS990" s="11"/>
      <c r="BT990" s="11"/>
      <c r="CA990" s="314"/>
      <c r="CB990" s="315"/>
      <c r="CC990" s="316"/>
    </row>
    <row r="991" spans="69:81" x14ac:dyDescent="0.25">
      <c r="BQ991" s="11"/>
      <c r="BR991" s="11"/>
      <c r="BS991" s="11"/>
      <c r="BT991" s="11"/>
      <c r="CA991" s="314"/>
      <c r="CB991" s="315"/>
      <c r="CC991" s="316"/>
    </row>
    <row r="992" spans="69:81" x14ac:dyDescent="0.25">
      <c r="BQ992" s="11"/>
      <c r="BR992" s="11"/>
      <c r="BS992" s="11"/>
      <c r="BT992" s="11"/>
      <c r="CA992" s="314"/>
      <c r="CB992" s="315"/>
      <c r="CC992" s="316"/>
    </row>
    <row r="993" spans="69:81" x14ac:dyDescent="0.25">
      <c r="BQ993" s="11"/>
      <c r="BR993" s="11"/>
      <c r="BS993" s="11"/>
      <c r="BT993" s="11"/>
      <c r="CA993" s="314"/>
      <c r="CB993" s="315"/>
      <c r="CC993" s="316"/>
    </row>
    <row r="994" spans="69:81" x14ac:dyDescent="0.25">
      <c r="BQ994" s="11"/>
      <c r="BR994" s="11"/>
      <c r="BS994" s="11"/>
      <c r="BT994" s="11"/>
      <c r="CA994" s="314"/>
      <c r="CB994" s="315"/>
      <c r="CC994" s="316"/>
    </row>
    <row r="995" spans="69:81" x14ac:dyDescent="0.25">
      <c r="BQ995" s="11"/>
      <c r="BR995" s="11"/>
      <c r="BS995" s="11"/>
      <c r="BT995" s="11"/>
      <c r="CA995" s="314"/>
      <c r="CB995" s="315"/>
      <c r="CC995" s="316"/>
    </row>
    <row r="996" spans="69:81" x14ac:dyDescent="0.25">
      <c r="BQ996" s="11"/>
      <c r="BR996" s="11"/>
      <c r="BS996" s="11"/>
      <c r="BT996" s="11"/>
      <c r="CA996" s="314"/>
      <c r="CB996" s="315"/>
      <c r="CC996" s="316"/>
    </row>
    <row r="997" spans="69:81" x14ac:dyDescent="0.25">
      <c r="BQ997" s="11"/>
      <c r="BR997" s="11"/>
      <c r="BS997" s="11"/>
      <c r="BT997" s="11"/>
      <c r="CA997" s="314"/>
      <c r="CB997" s="315"/>
      <c r="CC997" s="316"/>
    </row>
    <row r="998" spans="69:81" x14ac:dyDescent="0.25">
      <c r="BQ998" s="11"/>
      <c r="BR998" s="11"/>
      <c r="BS998" s="11"/>
      <c r="BT998" s="11"/>
      <c r="CA998" s="314"/>
      <c r="CB998" s="315"/>
      <c r="CC998" s="316"/>
    </row>
    <row r="999" spans="69:81" x14ac:dyDescent="0.25">
      <c r="BQ999" s="11"/>
      <c r="BR999" s="11"/>
      <c r="BS999" s="11"/>
      <c r="BT999" s="11"/>
      <c r="CA999" s="314"/>
      <c r="CB999" s="315"/>
      <c r="CC999" s="316"/>
    </row>
    <row r="1000" spans="69:81" x14ac:dyDescent="0.25">
      <c r="BQ1000" s="11"/>
      <c r="BR1000" s="11"/>
      <c r="BS1000" s="11"/>
      <c r="BT1000" s="11"/>
      <c r="CA1000" s="314"/>
      <c r="CB1000" s="315"/>
      <c r="CC1000" s="316"/>
    </row>
    <row r="1001" spans="69:81" x14ac:dyDescent="0.25">
      <c r="BQ1001" s="11"/>
      <c r="BR1001" s="11"/>
      <c r="BS1001" s="11"/>
      <c r="BT1001" s="11"/>
      <c r="CA1001" s="314"/>
      <c r="CB1001" s="315"/>
      <c r="CC1001" s="316"/>
    </row>
    <row r="1002" spans="69:81" x14ac:dyDescent="0.25">
      <c r="BQ1002" s="11"/>
      <c r="BR1002" s="11"/>
      <c r="BS1002" s="11"/>
      <c r="BT1002" s="11"/>
      <c r="CA1002" s="314"/>
      <c r="CB1002" s="315"/>
      <c r="CC1002" s="316"/>
    </row>
    <row r="1003" spans="69:81" x14ac:dyDescent="0.25">
      <c r="BQ1003" s="11"/>
      <c r="BR1003" s="11"/>
      <c r="BS1003" s="11"/>
      <c r="BT1003" s="11"/>
      <c r="CA1003" s="314"/>
      <c r="CB1003" s="315"/>
      <c r="CC1003" s="316"/>
    </row>
    <row r="1004" spans="69:81" x14ac:dyDescent="0.25">
      <c r="BQ1004" s="11"/>
      <c r="BR1004" s="11"/>
      <c r="BS1004" s="11"/>
      <c r="BT1004" s="11"/>
      <c r="CA1004" s="314"/>
      <c r="CB1004" s="315"/>
      <c r="CC1004" s="316"/>
    </row>
    <row r="1005" spans="69:81" x14ac:dyDescent="0.25">
      <c r="BQ1005" s="11"/>
      <c r="BR1005" s="11"/>
      <c r="BS1005" s="11"/>
      <c r="BT1005" s="11"/>
      <c r="CA1005" s="314"/>
      <c r="CB1005" s="315"/>
      <c r="CC1005" s="316"/>
    </row>
    <row r="1006" spans="69:81" x14ac:dyDescent="0.25">
      <c r="BQ1006" s="11"/>
      <c r="BR1006" s="11"/>
      <c r="BS1006" s="11"/>
      <c r="BT1006" s="11"/>
      <c r="CA1006" s="314"/>
      <c r="CB1006" s="315"/>
      <c r="CC1006" s="316"/>
    </row>
    <row r="1007" spans="69:81" x14ac:dyDescent="0.25">
      <c r="BQ1007" s="11"/>
      <c r="BR1007" s="11"/>
      <c r="BS1007" s="11"/>
      <c r="BT1007" s="11"/>
      <c r="CA1007" s="314"/>
      <c r="CB1007" s="315"/>
      <c r="CC1007" s="316"/>
    </row>
    <row r="1008" spans="69:81" x14ac:dyDescent="0.25">
      <c r="BQ1008" s="11"/>
      <c r="BR1008" s="11"/>
      <c r="BS1008" s="11"/>
      <c r="BT1008" s="11"/>
      <c r="CA1008" s="314"/>
      <c r="CB1008" s="315"/>
      <c r="CC1008" s="316"/>
    </row>
    <row r="1009" spans="69:81" x14ac:dyDescent="0.25">
      <c r="BQ1009" s="11"/>
      <c r="BR1009" s="11"/>
      <c r="BS1009" s="11"/>
      <c r="BT1009" s="11"/>
      <c r="CA1009" s="314"/>
      <c r="CB1009" s="315"/>
      <c r="CC1009" s="316"/>
    </row>
    <row r="1010" spans="69:81" x14ac:dyDescent="0.25">
      <c r="BQ1010" s="11"/>
      <c r="BR1010" s="11"/>
      <c r="BS1010" s="11"/>
      <c r="BT1010" s="11"/>
      <c r="CA1010" s="314"/>
      <c r="CB1010" s="315"/>
      <c r="CC1010" s="316"/>
    </row>
    <row r="1011" spans="69:81" x14ac:dyDescent="0.25">
      <c r="BQ1011" s="11"/>
      <c r="BR1011" s="11"/>
      <c r="BS1011" s="11"/>
      <c r="BT1011" s="11"/>
      <c r="CA1011" s="314"/>
      <c r="CB1011" s="315"/>
      <c r="CC1011" s="316"/>
    </row>
    <row r="1012" spans="69:81" x14ac:dyDescent="0.25">
      <c r="BQ1012" s="11"/>
      <c r="BR1012" s="11"/>
      <c r="BS1012" s="11"/>
      <c r="BT1012" s="11"/>
      <c r="CA1012" s="314"/>
      <c r="CB1012" s="315"/>
      <c r="CC1012" s="316"/>
    </row>
    <row r="1013" spans="69:81" x14ac:dyDescent="0.25">
      <c r="BQ1013" s="11"/>
      <c r="BR1013" s="11"/>
      <c r="BS1013" s="11"/>
      <c r="BT1013" s="11"/>
      <c r="CA1013" s="314"/>
      <c r="CB1013" s="315"/>
      <c r="CC1013" s="316"/>
    </row>
    <row r="1014" spans="69:81" x14ac:dyDescent="0.25">
      <c r="BQ1014" s="11"/>
      <c r="BR1014" s="11"/>
      <c r="BS1014" s="11"/>
      <c r="BT1014" s="11"/>
      <c r="CA1014" s="314"/>
      <c r="CB1014" s="315"/>
      <c r="CC1014" s="316"/>
    </row>
    <row r="1015" spans="69:81" x14ac:dyDescent="0.25">
      <c r="BQ1015" s="11"/>
      <c r="BR1015" s="11"/>
      <c r="BS1015" s="11"/>
      <c r="BT1015" s="11"/>
      <c r="CA1015" s="314"/>
      <c r="CB1015" s="315"/>
      <c r="CC1015" s="316"/>
    </row>
    <row r="1016" spans="69:81" x14ac:dyDescent="0.25">
      <c r="BQ1016" s="11"/>
      <c r="BR1016" s="11"/>
      <c r="BS1016" s="11"/>
      <c r="BT1016" s="11"/>
      <c r="CA1016" s="314"/>
      <c r="CB1016" s="315"/>
      <c r="CC1016" s="316"/>
    </row>
    <row r="1017" spans="69:81" x14ac:dyDescent="0.25">
      <c r="BQ1017" s="11"/>
      <c r="BR1017" s="11"/>
      <c r="BS1017" s="11"/>
      <c r="BT1017" s="11"/>
      <c r="CA1017" s="314"/>
      <c r="CB1017" s="315"/>
      <c r="CC1017" s="316"/>
    </row>
    <row r="1018" spans="69:81" x14ac:dyDescent="0.25">
      <c r="BQ1018" s="11"/>
      <c r="BR1018" s="11"/>
      <c r="BS1018" s="11"/>
      <c r="BT1018" s="11"/>
      <c r="CA1018" s="314"/>
      <c r="CB1018" s="315"/>
      <c r="CC1018" s="316"/>
    </row>
    <row r="1019" spans="69:81" x14ac:dyDescent="0.25">
      <c r="BQ1019" s="11"/>
      <c r="BR1019" s="11"/>
      <c r="BS1019" s="11"/>
      <c r="BT1019" s="11"/>
      <c r="CA1019" s="314"/>
      <c r="CB1019" s="315"/>
      <c r="CC1019" s="316"/>
    </row>
    <row r="1020" spans="69:81" x14ac:dyDescent="0.25">
      <c r="BQ1020" s="11"/>
      <c r="BR1020" s="11"/>
      <c r="BS1020" s="11"/>
      <c r="BT1020" s="11"/>
      <c r="CA1020" s="314"/>
      <c r="CB1020" s="315"/>
      <c r="CC1020" s="316"/>
    </row>
    <row r="1021" spans="69:81" x14ac:dyDescent="0.25">
      <c r="BQ1021" s="11"/>
      <c r="BR1021" s="11"/>
      <c r="BS1021" s="11"/>
      <c r="BT1021" s="11"/>
      <c r="CA1021" s="314"/>
      <c r="CB1021" s="315"/>
      <c r="CC1021" s="316"/>
    </row>
    <row r="1022" spans="69:81" x14ac:dyDescent="0.25">
      <c r="BQ1022" s="11"/>
      <c r="BR1022" s="11"/>
      <c r="BS1022" s="11"/>
      <c r="BT1022" s="11"/>
      <c r="CA1022" s="314"/>
      <c r="CB1022" s="315"/>
      <c r="CC1022" s="316"/>
    </row>
    <row r="1023" spans="69:81" x14ac:dyDescent="0.25">
      <c r="BQ1023" s="11"/>
      <c r="BR1023" s="11"/>
      <c r="BS1023" s="11"/>
      <c r="BT1023" s="11"/>
      <c r="CA1023" s="314"/>
      <c r="CB1023" s="315"/>
      <c r="CC1023" s="316"/>
    </row>
    <row r="1024" spans="69:81" x14ac:dyDescent="0.25">
      <c r="BQ1024" s="11"/>
      <c r="BR1024" s="11"/>
      <c r="BS1024" s="11"/>
      <c r="BT1024" s="11"/>
    </row>
    <row r="1025" spans="69:72" x14ac:dyDescent="0.25">
      <c r="BQ1025" s="11"/>
      <c r="BR1025" s="11"/>
      <c r="BS1025" s="11"/>
      <c r="BT1025" s="11"/>
    </row>
    <row r="1026" spans="69:72" x14ac:dyDescent="0.25">
      <c r="BQ1026" s="11"/>
      <c r="BR1026" s="11"/>
      <c r="BS1026" s="11"/>
      <c r="BT1026" s="11"/>
    </row>
    <row r="1027" spans="69:72" x14ac:dyDescent="0.25">
      <c r="BQ1027" s="11"/>
      <c r="BR1027" s="11"/>
      <c r="BS1027" s="11"/>
      <c r="BT1027" s="11"/>
    </row>
    <row r="1028" spans="69:72" x14ac:dyDescent="0.25">
      <c r="BQ1028" s="11"/>
      <c r="BR1028" s="11"/>
      <c r="BS1028" s="11"/>
      <c r="BT1028" s="11"/>
    </row>
    <row r="1029" spans="69:72" x14ac:dyDescent="0.25">
      <c r="BQ1029" s="11"/>
      <c r="BR1029" s="11"/>
      <c r="BS1029" s="11"/>
      <c r="BT1029" s="11"/>
    </row>
    <row r="1030" spans="69:72" x14ac:dyDescent="0.25">
      <c r="BQ1030" s="11"/>
      <c r="BR1030" s="11"/>
      <c r="BS1030" s="11"/>
      <c r="BT1030" s="11"/>
    </row>
    <row r="1031" spans="69:72" x14ac:dyDescent="0.25">
      <c r="BQ1031" s="11"/>
      <c r="BR1031" s="11"/>
      <c r="BS1031" s="11"/>
      <c r="BT1031" s="11"/>
    </row>
    <row r="1032" spans="69:72" x14ac:dyDescent="0.25">
      <c r="BQ1032" s="11"/>
      <c r="BR1032" s="11"/>
      <c r="BS1032" s="11"/>
      <c r="BT1032" s="11"/>
    </row>
    <row r="1033" spans="69:72" x14ac:dyDescent="0.25">
      <c r="BQ1033" s="11"/>
      <c r="BR1033" s="11"/>
      <c r="BS1033" s="11"/>
      <c r="BT1033" s="11"/>
    </row>
    <row r="1034" spans="69:72" x14ac:dyDescent="0.25">
      <c r="BQ1034" s="11"/>
      <c r="BR1034" s="11"/>
      <c r="BS1034" s="11"/>
      <c r="BT1034" s="11"/>
    </row>
    <row r="1035" spans="69:72" x14ac:dyDescent="0.25">
      <c r="BQ1035" s="11"/>
      <c r="BR1035" s="11"/>
      <c r="BS1035" s="11"/>
      <c r="BT1035" s="11"/>
    </row>
    <row r="1036" spans="69:72" x14ac:dyDescent="0.25">
      <c r="BQ1036" s="11"/>
      <c r="BR1036" s="11"/>
      <c r="BS1036" s="11"/>
      <c r="BT1036" s="11"/>
    </row>
    <row r="1037" spans="69:72" x14ac:dyDescent="0.25">
      <c r="BQ1037" s="11"/>
      <c r="BR1037" s="11"/>
      <c r="BS1037" s="11"/>
      <c r="BT1037" s="11"/>
    </row>
    <row r="1038" spans="69:72" x14ac:dyDescent="0.25">
      <c r="BQ1038" s="11"/>
      <c r="BR1038" s="11"/>
      <c r="BS1038" s="11"/>
      <c r="BT1038" s="11"/>
    </row>
    <row r="1039" spans="69:72" x14ac:dyDescent="0.25">
      <c r="BQ1039" s="11"/>
      <c r="BR1039" s="11"/>
      <c r="BS1039" s="11"/>
      <c r="BT1039" s="11"/>
    </row>
    <row r="1040" spans="69:72" x14ac:dyDescent="0.25">
      <c r="BQ1040" s="11"/>
      <c r="BR1040" s="11"/>
      <c r="BS1040" s="11"/>
      <c r="BT1040" s="11"/>
    </row>
    <row r="1041" spans="69:72" x14ac:dyDescent="0.25">
      <c r="BQ1041" s="11"/>
      <c r="BR1041" s="11"/>
      <c r="BS1041" s="11"/>
      <c r="BT1041" s="11"/>
    </row>
    <row r="1042" spans="69:72" x14ac:dyDescent="0.25">
      <c r="BQ1042" s="11"/>
      <c r="BR1042" s="11"/>
      <c r="BS1042" s="11"/>
      <c r="BT1042" s="11"/>
    </row>
    <row r="1043" spans="69:72" x14ac:dyDescent="0.25">
      <c r="BQ1043" s="11"/>
      <c r="BR1043" s="11"/>
      <c r="BS1043" s="11"/>
      <c r="BT1043" s="11"/>
    </row>
    <row r="1044" spans="69:72" x14ac:dyDescent="0.25">
      <c r="BQ1044" s="11"/>
      <c r="BR1044" s="11"/>
      <c r="BS1044" s="11"/>
      <c r="BT1044" s="11"/>
    </row>
    <row r="1045" spans="69:72" x14ac:dyDescent="0.25">
      <c r="BQ1045" s="11"/>
      <c r="BR1045" s="11"/>
      <c r="BS1045" s="11"/>
      <c r="BT1045" s="11"/>
    </row>
    <row r="1046" spans="69:72" x14ac:dyDescent="0.25">
      <c r="BQ1046" s="11"/>
      <c r="BR1046" s="11"/>
      <c r="BS1046" s="11"/>
      <c r="BT1046" s="11"/>
    </row>
    <row r="1047" spans="69:72" x14ac:dyDescent="0.25">
      <c r="BQ1047" s="11"/>
      <c r="BR1047" s="11"/>
      <c r="BS1047" s="11"/>
      <c r="BT1047" s="11"/>
    </row>
    <row r="1048" spans="69:72" x14ac:dyDescent="0.25">
      <c r="BQ1048" s="11"/>
      <c r="BR1048" s="11"/>
      <c r="BS1048" s="11"/>
      <c r="BT1048" s="11"/>
    </row>
    <row r="1049" spans="69:72" x14ac:dyDescent="0.25">
      <c r="BQ1049" s="11"/>
      <c r="BR1049" s="11"/>
      <c r="BS1049" s="11"/>
      <c r="BT1049" s="11"/>
    </row>
    <row r="1050" spans="69:72" x14ac:dyDescent="0.25">
      <c r="BQ1050" s="11"/>
      <c r="BR1050" s="11"/>
      <c r="BS1050" s="11"/>
      <c r="BT1050" s="11"/>
    </row>
    <row r="1051" spans="69:72" x14ac:dyDescent="0.25">
      <c r="BQ1051" s="11"/>
      <c r="BR1051" s="11"/>
      <c r="BS1051" s="11"/>
      <c r="BT1051" s="11"/>
    </row>
    <row r="1052" spans="69:72" x14ac:dyDescent="0.25">
      <c r="BQ1052" s="11"/>
      <c r="BR1052" s="11"/>
      <c r="BS1052" s="11"/>
      <c r="BT1052" s="11"/>
    </row>
    <row r="1053" spans="69:72" x14ac:dyDescent="0.25">
      <c r="BQ1053" s="11"/>
      <c r="BR1053" s="11"/>
      <c r="BS1053" s="11"/>
      <c r="BT1053" s="11"/>
    </row>
    <row r="1054" spans="69:72" x14ac:dyDescent="0.25">
      <c r="BQ1054" s="11"/>
      <c r="BR1054" s="11"/>
      <c r="BS1054" s="11"/>
      <c r="BT1054" s="11"/>
    </row>
    <row r="1055" spans="69:72" x14ac:dyDescent="0.25">
      <c r="BQ1055" s="11"/>
      <c r="BR1055" s="11"/>
      <c r="BS1055" s="11"/>
      <c r="BT1055" s="11"/>
    </row>
    <row r="1056" spans="69:72" x14ac:dyDescent="0.25">
      <c r="BQ1056" s="11"/>
      <c r="BR1056" s="11"/>
      <c r="BS1056" s="11"/>
      <c r="BT1056" s="11"/>
    </row>
    <row r="1057" spans="69:72" x14ac:dyDescent="0.25">
      <c r="BQ1057" s="11"/>
      <c r="BR1057" s="11"/>
      <c r="BS1057" s="11"/>
      <c r="BT1057" s="11"/>
    </row>
    <row r="1058" spans="69:72" x14ac:dyDescent="0.25">
      <c r="BQ1058" s="11"/>
      <c r="BR1058" s="11"/>
      <c r="BS1058" s="11"/>
      <c r="BT1058" s="11"/>
    </row>
    <row r="1059" spans="69:72" x14ac:dyDescent="0.25">
      <c r="BQ1059" s="11"/>
      <c r="BR1059" s="11"/>
      <c r="BS1059" s="11"/>
      <c r="BT1059" s="11"/>
    </row>
    <row r="1060" spans="69:72" x14ac:dyDescent="0.25">
      <c r="BQ1060" s="11"/>
      <c r="BR1060" s="11"/>
      <c r="BS1060" s="11"/>
      <c r="BT1060" s="11"/>
    </row>
    <row r="1061" spans="69:72" x14ac:dyDescent="0.25">
      <c r="BQ1061" s="11"/>
      <c r="BR1061" s="11"/>
      <c r="BS1061" s="11"/>
      <c r="BT1061" s="11"/>
    </row>
    <row r="1062" spans="69:72" x14ac:dyDescent="0.25">
      <c r="BQ1062" s="11"/>
      <c r="BR1062" s="11"/>
      <c r="BS1062" s="11"/>
      <c r="BT1062" s="11"/>
    </row>
    <row r="1063" spans="69:72" x14ac:dyDescent="0.25">
      <c r="BQ1063" s="11"/>
      <c r="BR1063" s="11"/>
      <c r="BS1063" s="11"/>
      <c r="BT1063" s="11"/>
    </row>
    <row r="1064" spans="69:72" x14ac:dyDescent="0.25">
      <c r="BQ1064" s="11"/>
      <c r="BR1064" s="11"/>
      <c r="BS1064" s="11"/>
      <c r="BT1064" s="11"/>
    </row>
    <row r="1065" spans="69:72" x14ac:dyDescent="0.25">
      <c r="BQ1065" s="11"/>
      <c r="BR1065" s="11"/>
      <c r="BS1065" s="11"/>
      <c r="BT1065" s="11"/>
    </row>
    <row r="1066" spans="69:72" x14ac:dyDescent="0.25">
      <c r="BQ1066" s="11"/>
      <c r="BR1066" s="11"/>
      <c r="BS1066" s="11"/>
      <c r="BT1066" s="11"/>
    </row>
    <row r="1067" spans="69:72" x14ac:dyDescent="0.25">
      <c r="BQ1067" s="11"/>
      <c r="BR1067" s="11"/>
      <c r="BS1067" s="11"/>
      <c r="BT1067" s="11"/>
    </row>
    <row r="1068" spans="69:72" x14ac:dyDescent="0.25">
      <c r="BQ1068" s="11"/>
      <c r="BR1068" s="11"/>
      <c r="BS1068" s="11"/>
      <c r="BT1068" s="11"/>
    </row>
    <row r="1069" spans="69:72" x14ac:dyDescent="0.25">
      <c r="BQ1069" s="11"/>
      <c r="BR1069" s="11"/>
      <c r="BS1069" s="11"/>
      <c r="BT1069" s="11"/>
    </row>
    <row r="1070" spans="69:72" x14ac:dyDescent="0.25">
      <c r="BQ1070" s="11"/>
      <c r="BR1070" s="11"/>
      <c r="BS1070" s="11"/>
      <c r="BT1070" s="11"/>
    </row>
    <row r="1071" spans="69:72" x14ac:dyDescent="0.25">
      <c r="BQ1071" s="11"/>
      <c r="BR1071" s="11"/>
      <c r="BS1071" s="11"/>
      <c r="BT1071" s="11"/>
    </row>
    <row r="1072" spans="69:72" x14ac:dyDescent="0.25">
      <c r="BQ1072" s="11"/>
      <c r="BR1072" s="11"/>
      <c r="BS1072" s="11"/>
      <c r="BT1072" s="11"/>
    </row>
    <row r="1073" spans="69:72" x14ac:dyDescent="0.25">
      <c r="BQ1073" s="11"/>
      <c r="BR1073" s="11"/>
      <c r="BS1073" s="11"/>
      <c r="BT1073" s="11"/>
    </row>
    <row r="1074" spans="69:72" x14ac:dyDescent="0.25">
      <c r="BQ1074" s="11"/>
      <c r="BR1074" s="11"/>
      <c r="BS1074" s="11"/>
      <c r="BT1074" s="11"/>
    </row>
    <row r="1075" spans="69:72" x14ac:dyDescent="0.25">
      <c r="BQ1075" s="11"/>
      <c r="BR1075" s="11"/>
      <c r="BS1075" s="11"/>
      <c r="BT1075" s="11"/>
    </row>
    <row r="1076" spans="69:72" x14ac:dyDescent="0.25">
      <c r="BQ1076" s="11"/>
      <c r="BR1076" s="11"/>
      <c r="BS1076" s="11"/>
      <c r="BT1076" s="11"/>
    </row>
    <row r="1077" spans="69:72" x14ac:dyDescent="0.25">
      <c r="BQ1077" s="11"/>
      <c r="BR1077" s="11"/>
      <c r="BS1077" s="11"/>
      <c r="BT1077" s="11"/>
    </row>
    <row r="1078" spans="69:72" x14ac:dyDescent="0.25">
      <c r="BQ1078" s="11"/>
      <c r="BR1078" s="11"/>
      <c r="BS1078" s="11"/>
      <c r="BT1078" s="11"/>
    </row>
    <row r="1079" spans="69:72" x14ac:dyDescent="0.25">
      <c r="BQ1079" s="11"/>
      <c r="BR1079" s="11"/>
      <c r="BS1079" s="11"/>
      <c r="BT1079" s="11"/>
    </row>
    <row r="1080" spans="69:72" x14ac:dyDescent="0.25">
      <c r="BQ1080" s="11"/>
      <c r="BR1080" s="11"/>
      <c r="BS1080" s="11"/>
      <c r="BT1080" s="11"/>
    </row>
    <row r="1081" spans="69:72" x14ac:dyDescent="0.25">
      <c r="BQ1081" s="11"/>
      <c r="BR1081" s="11"/>
      <c r="BS1081" s="11"/>
      <c r="BT1081" s="11"/>
    </row>
    <row r="1082" spans="69:72" x14ac:dyDescent="0.25">
      <c r="BQ1082" s="11"/>
      <c r="BR1082" s="11"/>
      <c r="BS1082" s="11"/>
      <c r="BT1082" s="11"/>
    </row>
    <row r="1083" spans="69:72" x14ac:dyDescent="0.25">
      <c r="BQ1083" s="11"/>
      <c r="BR1083" s="11"/>
      <c r="BS1083" s="11"/>
      <c r="BT1083" s="11"/>
    </row>
    <row r="1084" spans="69:72" x14ac:dyDescent="0.25">
      <c r="BQ1084" s="11"/>
      <c r="BR1084" s="11"/>
      <c r="BS1084" s="11"/>
      <c r="BT1084" s="11"/>
    </row>
    <row r="1085" spans="69:72" x14ac:dyDescent="0.25">
      <c r="BQ1085" s="11"/>
      <c r="BR1085" s="11"/>
      <c r="BS1085" s="11"/>
      <c r="BT1085" s="11"/>
    </row>
    <row r="1086" spans="69:72" x14ac:dyDescent="0.25">
      <c r="BQ1086" s="11"/>
      <c r="BR1086" s="11"/>
      <c r="BS1086" s="11"/>
      <c r="BT1086" s="11"/>
    </row>
    <row r="1087" spans="69:72" x14ac:dyDescent="0.25">
      <c r="BQ1087" s="11"/>
      <c r="BR1087" s="11"/>
      <c r="BS1087" s="11"/>
      <c r="BT1087" s="11"/>
    </row>
    <row r="1088" spans="69:72" x14ac:dyDescent="0.25">
      <c r="BQ1088" s="11"/>
      <c r="BR1088" s="11"/>
      <c r="BS1088" s="11"/>
      <c r="BT1088" s="11"/>
    </row>
    <row r="1089" spans="69:72" x14ac:dyDescent="0.25">
      <c r="BQ1089" s="11"/>
      <c r="BR1089" s="11"/>
      <c r="BS1089" s="11"/>
      <c r="BT1089" s="11"/>
    </row>
    <row r="1090" spans="69:72" x14ac:dyDescent="0.25">
      <c r="BQ1090" s="11"/>
      <c r="BR1090" s="11"/>
      <c r="BS1090" s="11"/>
      <c r="BT1090" s="11"/>
    </row>
    <row r="1091" spans="69:72" x14ac:dyDescent="0.25">
      <c r="BQ1091" s="11"/>
      <c r="BR1091" s="11"/>
      <c r="BS1091" s="11"/>
      <c r="BT1091" s="11"/>
    </row>
    <row r="1092" spans="69:72" x14ac:dyDescent="0.25">
      <c r="BQ1092" s="11"/>
      <c r="BR1092" s="11"/>
      <c r="BS1092" s="11"/>
      <c r="BT1092" s="11"/>
    </row>
    <row r="1093" spans="69:72" x14ac:dyDescent="0.25">
      <c r="BQ1093" s="11"/>
      <c r="BR1093" s="11"/>
      <c r="BS1093" s="11"/>
      <c r="BT1093" s="11"/>
    </row>
    <row r="1094" spans="69:72" x14ac:dyDescent="0.25">
      <c r="BQ1094" s="11"/>
      <c r="BR1094" s="11"/>
      <c r="BS1094" s="11"/>
      <c r="BT1094" s="11"/>
    </row>
    <row r="1095" spans="69:72" x14ac:dyDescent="0.25">
      <c r="BQ1095" s="11"/>
      <c r="BR1095" s="11"/>
      <c r="BS1095" s="11"/>
      <c r="BT1095" s="11"/>
    </row>
    <row r="1096" spans="69:72" x14ac:dyDescent="0.25">
      <c r="BQ1096" s="11"/>
      <c r="BR1096" s="11"/>
      <c r="BS1096" s="11"/>
      <c r="BT1096" s="11"/>
    </row>
    <row r="1097" spans="69:72" x14ac:dyDescent="0.25">
      <c r="BQ1097" s="11"/>
      <c r="BR1097" s="11"/>
      <c r="BS1097" s="11"/>
      <c r="BT1097" s="11"/>
    </row>
    <row r="1098" spans="69:72" x14ac:dyDescent="0.25">
      <c r="BQ1098" s="11"/>
      <c r="BR1098" s="11"/>
      <c r="BS1098" s="11"/>
      <c r="BT1098" s="11"/>
    </row>
    <row r="1099" spans="69:72" x14ac:dyDescent="0.25">
      <c r="BQ1099" s="11"/>
      <c r="BR1099" s="11"/>
      <c r="BS1099" s="11"/>
      <c r="BT1099" s="11"/>
    </row>
    <row r="1100" spans="69:72" x14ac:dyDescent="0.25">
      <c r="BQ1100" s="11"/>
      <c r="BR1100" s="11"/>
      <c r="BS1100" s="11"/>
      <c r="BT1100" s="11"/>
    </row>
    <row r="1101" spans="69:72" x14ac:dyDescent="0.25">
      <c r="BQ1101" s="11"/>
      <c r="BR1101" s="11"/>
      <c r="BS1101" s="11"/>
      <c r="BT1101" s="11"/>
    </row>
    <row r="1102" spans="69:72" x14ac:dyDescent="0.25">
      <c r="BQ1102" s="11"/>
      <c r="BR1102" s="11"/>
      <c r="BS1102" s="11"/>
      <c r="BT1102" s="11"/>
    </row>
    <row r="1103" spans="69:72" x14ac:dyDescent="0.25">
      <c r="BQ1103" s="11"/>
      <c r="BR1103" s="11"/>
      <c r="BS1103" s="11"/>
      <c r="BT1103" s="11"/>
    </row>
    <row r="1104" spans="69:72" x14ac:dyDescent="0.25">
      <c r="BQ1104" s="11"/>
      <c r="BR1104" s="11"/>
      <c r="BS1104" s="11"/>
      <c r="BT1104" s="11"/>
    </row>
    <row r="1105" spans="69:72" x14ac:dyDescent="0.25">
      <c r="BQ1105" s="11"/>
      <c r="BR1105" s="11"/>
      <c r="BS1105" s="11"/>
      <c r="BT1105" s="11"/>
    </row>
    <row r="1106" spans="69:72" x14ac:dyDescent="0.25">
      <c r="BQ1106" s="11"/>
      <c r="BR1106" s="11"/>
      <c r="BS1106" s="11"/>
      <c r="BT1106" s="11"/>
    </row>
    <row r="1107" spans="69:72" x14ac:dyDescent="0.25">
      <c r="BQ1107" s="11"/>
      <c r="BR1107" s="11"/>
      <c r="BS1107" s="11"/>
      <c r="BT1107" s="11"/>
    </row>
    <row r="1108" spans="69:72" x14ac:dyDescent="0.25">
      <c r="BQ1108" s="11"/>
      <c r="BR1108" s="11"/>
      <c r="BS1108" s="11"/>
      <c r="BT1108" s="11"/>
    </row>
    <row r="1109" spans="69:72" x14ac:dyDescent="0.25">
      <c r="BQ1109" s="11"/>
      <c r="BR1109" s="11"/>
      <c r="BS1109" s="11"/>
      <c r="BT1109" s="11"/>
    </row>
    <row r="1110" spans="69:72" x14ac:dyDescent="0.25">
      <c r="BQ1110" s="11"/>
      <c r="BR1110" s="11"/>
      <c r="BS1110" s="11"/>
      <c r="BT1110" s="11"/>
    </row>
    <row r="1111" spans="69:72" x14ac:dyDescent="0.25">
      <c r="BQ1111" s="11"/>
      <c r="BR1111" s="11"/>
      <c r="BS1111" s="11"/>
      <c r="BT1111" s="11"/>
    </row>
    <row r="1112" spans="69:72" x14ac:dyDescent="0.25">
      <c r="BQ1112" s="11"/>
      <c r="BR1112" s="11"/>
      <c r="BS1112" s="11"/>
      <c r="BT1112" s="11"/>
    </row>
    <row r="1113" spans="69:72" x14ac:dyDescent="0.25">
      <c r="BQ1113" s="11"/>
      <c r="BR1113" s="11"/>
      <c r="BS1113" s="11"/>
      <c r="BT1113" s="11"/>
    </row>
    <row r="1114" spans="69:72" x14ac:dyDescent="0.25">
      <c r="BQ1114" s="11"/>
      <c r="BR1114" s="11"/>
      <c r="BS1114" s="11"/>
      <c r="BT1114" s="11"/>
    </row>
    <row r="1115" spans="69:72" x14ac:dyDescent="0.25">
      <c r="BQ1115" s="11"/>
      <c r="BR1115" s="11"/>
      <c r="BS1115" s="11"/>
      <c r="BT1115" s="11"/>
    </row>
    <row r="1116" spans="69:72" x14ac:dyDescent="0.25">
      <c r="BQ1116" s="11"/>
      <c r="BR1116" s="11"/>
      <c r="BS1116" s="11"/>
      <c r="BT1116" s="11"/>
    </row>
    <row r="1117" spans="69:72" x14ac:dyDescent="0.25">
      <c r="BQ1117" s="11"/>
      <c r="BR1117" s="11"/>
      <c r="BS1117" s="11"/>
      <c r="BT1117" s="11"/>
    </row>
    <row r="1118" spans="69:72" x14ac:dyDescent="0.25">
      <c r="BQ1118" s="11"/>
      <c r="BR1118" s="11"/>
      <c r="BS1118" s="11"/>
      <c r="BT1118" s="11"/>
    </row>
    <row r="1119" spans="69:72" x14ac:dyDescent="0.25">
      <c r="BQ1119" s="11"/>
      <c r="BR1119" s="11"/>
      <c r="BS1119" s="11"/>
      <c r="BT1119" s="11"/>
    </row>
    <row r="1120" spans="69:72" x14ac:dyDescent="0.25">
      <c r="BQ1120" s="11"/>
      <c r="BR1120" s="11"/>
      <c r="BS1120" s="11"/>
      <c r="BT1120" s="11"/>
    </row>
    <row r="1121" spans="69:72" x14ac:dyDescent="0.25">
      <c r="BQ1121" s="11"/>
      <c r="BR1121" s="11"/>
      <c r="BS1121" s="11"/>
      <c r="BT1121" s="11"/>
    </row>
    <row r="1122" spans="69:72" x14ac:dyDescent="0.25">
      <c r="BQ1122" s="11"/>
      <c r="BR1122" s="11"/>
      <c r="BS1122" s="11"/>
      <c r="BT1122" s="11"/>
    </row>
    <row r="1123" spans="69:72" x14ac:dyDescent="0.25">
      <c r="BQ1123" s="11"/>
      <c r="BR1123" s="11"/>
      <c r="BS1123" s="11"/>
      <c r="BT1123" s="11"/>
    </row>
    <row r="1124" spans="69:72" x14ac:dyDescent="0.25">
      <c r="BQ1124" s="11"/>
      <c r="BR1124" s="11"/>
      <c r="BS1124" s="11"/>
      <c r="BT1124" s="11"/>
    </row>
    <row r="1125" spans="69:72" x14ac:dyDescent="0.25">
      <c r="BQ1125" s="11"/>
      <c r="BR1125" s="11"/>
      <c r="BS1125" s="11"/>
      <c r="BT1125" s="11"/>
    </row>
    <row r="1126" spans="69:72" x14ac:dyDescent="0.25">
      <c r="BQ1126" s="11"/>
      <c r="BR1126" s="11"/>
      <c r="BS1126" s="11"/>
      <c r="BT1126" s="11"/>
    </row>
    <row r="1127" spans="69:72" x14ac:dyDescent="0.25">
      <c r="BQ1127" s="11"/>
      <c r="BR1127" s="11"/>
      <c r="BS1127" s="11"/>
      <c r="BT1127" s="11"/>
    </row>
    <row r="1128" spans="69:72" x14ac:dyDescent="0.25">
      <c r="BQ1128" s="11"/>
      <c r="BR1128" s="11"/>
      <c r="BS1128" s="11"/>
      <c r="BT1128" s="11"/>
    </row>
    <row r="1129" spans="69:72" x14ac:dyDescent="0.25">
      <c r="BQ1129" s="11"/>
      <c r="BR1129" s="11"/>
      <c r="BS1129" s="11"/>
      <c r="BT1129" s="11"/>
    </row>
    <row r="1130" spans="69:72" x14ac:dyDescent="0.25">
      <c r="BQ1130" s="11"/>
      <c r="BR1130" s="11"/>
      <c r="BS1130" s="11"/>
      <c r="BT1130" s="11"/>
    </row>
    <row r="1131" spans="69:72" x14ac:dyDescent="0.25">
      <c r="BQ1131" s="11"/>
      <c r="BR1131" s="11"/>
      <c r="BS1131" s="11"/>
      <c r="BT1131" s="11"/>
    </row>
    <row r="1132" spans="69:72" x14ac:dyDescent="0.25">
      <c r="BQ1132" s="11"/>
      <c r="BR1132" s="11"/>
      <c r="BS1132" s="11"/>
      <c r="BT1132" s="11"/>
    </row>
    <row r="1133" spans="69:72" x14ac:dyDescent="0.25">
      <c r="BQ1133" s="11"/>
      <c r="BR1133" s="11"/>
      <c r="BS1133" s="11"/>
      <c r="BT1133" s="11"/>
    </row>
    <row r="1134" spans="69:72" x14ac:dyDescent="0.25">
      <c r="BQ1134" s="11"/>
      <c r="BR1134" s="11"/>
      <c r="BS1134" s="11"/>
      <c r="BT1134" s="11"/>
    </row>
    <row r="1135" spans="69:72" x14ac:dyDescent="0.25">
      <c r="BQ1135" s="11"/>
      <c r="BR1135" s="11"/>
      <c r="BS1135" s="11"/>
      <c r="BT1135" s="11"/>
    </row>
    <row r="1136" spans="69:72" x14ac:dyDescent="0.25">
      <c r="BQ1136" s="11"/>
      <c r="BR1136" s="11"/>
      <c r="BS1136" s="11"/>
      <c r="BT1136" s="11"/>
    </row>
    <row r="1137" spans="69:72" x14ac:dyDescent="0.25">
      <c r="BQ1137" s="11"/>
      <c r="BR1137" s="11"/>
      <c r="BS1137" s="11"/>
      <c r="BT1137" s="11"/>
    </row>
    <row r="1138" spans="69:72" x14ac:dyDescent="0.25">
      <c r="BQ1138" s="11"/>
      <c r="BR1138" s="11"/>
      <c r="BS1138" s="11"/>
      <c r="BT1138" s="11"/>
    </row>
    <row r="1139" spans="69:72" x14ac:dyDescent="0.25">
      <c r="BQ1139" s="11"/>
      <c r="BR1139" s="11"/>
      <c r="BS1139" s="11"/>
      <c r="BT1139" s="11"/>
    </row>
    <row r="1140" spans="69:72" x14ac:dyDescent="0.25">
      <c r="BQ1140" s="11"/>
      <c r="BR1140" s="11"/>
      <c r="BS1140" s="11"/>
      <c r="BT1140" s="11"/>
    </row>
    <row r="1141" spans="69:72" x14ac:dyDescent="0.25">
      <c r="BQ1141" s="11"/>
      <c r="BR1141" s="11"/>
      <c r="BS1141" s="11"/>
      <c r="BT1141" s="11"/>
    </row>
    <row r="1142" spans="69:72" x14ac:dyDescent="0.25">
      <c r="BQ1142" s="11"/>
      <c r="BR1142" s="11"/>
      <c r="BS1142" s="11"/>
      <c r="BT1142" s="11"/>
    </row>
    <row r="1143" spans="69:72" x14ac:dyDescent="0.25">
      <c r="BQ1143" s="11"/>
      <c r="BR1143" s="11"/>
      <c r="BS1143" s="11"/>
      <c r="BT1143" s="11"/>
    </row>
    <row r="1144" spans="69:72" x14ac:dyDescent="0.25">
      <c r="BQ1144" s="11"/>
      <c r="BR1144" s="11"/>
      <c r="BS1144" s="11"/>
      <c r="BT1144" s="11"/>
    </row>
    <row r="1145" spans="69:72" x14ac:dyDescent="0.25">
      <c r="BQ1145" s="11"/>
      <c r="BR1145" s="11"/>
      <c r="BS1145" s="11"/>
      <c r="BT1145" s="11"/>
    </row>
    <row r="1146" spans="69:72" x14ac:dyDescent="0.25">
      <c r="BQ1146" s="11"/>
      <c r="BR1146" s="11"/>
      <c r="BS1146" s="11"/>
      <c r="BT1146" s="11"/>
    </row>
    <row r="1147" spans="69:72" x14ac:dyDescent="0.25">
      <c r="BQ1147" s="11"/>
      <c r="BR1147" s="11"/>
      <c r="BS1147" s="11"/>
      <c r="BT1147" s="11"/>
    </row>
    <row r="1148" spans="69:72" x14ac:dyDescent="0.25">
      <c r="BQ1148" s="11"/>
      <c r="BR1148" s="11"/>
      <c r="BS1148" s="11"/>
      <c r="BT1148" s="11"/>
    </row>
    <row r="1149" spans="69:72" x14ac:dyDescent="0.25">
      <c r="BQ1149" s="11"/>
      <c r="BR1149" s="11"/>
      <c r="BS1149" s="11"/>
      <c r="BT1149" s="11"/>
    </row>
    <row r="1150" spans="69:72" x14ac:dyDescent="0.25">
      <c r="BQ1150" s="11"/>
      <c r="BR1150" s="11"/>
      <c r="BS1150" s="11"/>
      <c r="BT1150" s="11"/>
    </row>
    <row r="1151" spans="69:72" x14ac:dyDescent="0.25">
      <c r="BQ1151" s="11"/>
      <c r="BR1151" s="11"/>
      <c r="BS1151" s="11"/>
      <c r="BT1151" s="11"/>
    </row>
    <row r="1152" spans="69:72" x14ac:dyDescent="0.25">
      <c r="BQ1152" s="11"/>
      <c r="BR1152" s="11"/>
      <c r="BS1152" s="11"/>
      <c r="BT1152" s="11"/>
    </row>
    <row r="1153" spans="69:72" x14ac:dyDescent="0.25">
      <c r="BQ1153" s="11"/>
      <c r="BR1153" s="11"/>
      <c r="BS1153" s="11"/>
      <c r="BT1153" s="11"/>
    </row>
    <row r="1154" spans="69:72" x14ac:dyDescent="0.25">
      <c r="BQ1154" s="11"/>
      <c r="BR1154" s="11"/>
      <c r="BS1154" s="11"/>
      <c r="BT1154" s="11"/>
    </row>
    <row r="1155" spans="69:72" x14ac:dyDescent="0.25">
      <c r="BQ1155" s="11"/>
      <c r="BR1155" s="11"/>
      <c r="BS1155" s="11"/>
      <c r="BT1155" s="11"/>
    </row>
    <row r="1156" spans="69:72" x14ac:dyDescent="0.25">
      <c r="BQ1156" s="11"/>
      <c r="BR1156" s="11"/>
      <c r="BS1156" s="11"/>
      <c r="BT1156" s="11"/>
    </row>
    <row r="1157" spans="69:72" x14ac:dyDescent="0.25">
      <c r="BQ1157" s="11"/>
      <c r="BR1157" s="11"/>
      <c r="BS1157" s="11"/>
      <c r="BT1157" s="11"/>
    </row>
    <row r="1158" spans="69:72" x14ac:dyDescent="0.25">
      <c r="BQ1158" s="11"/>
      <c r="BR1158" s="11"/>
      <c r="BS1158" s="11"/>
      <c r="BT1158" s="11"/>
    </row>
    <row r="1159" spans="69:72" x14ac:dyDescent="0.25">
      <c r="BQ1159" s="11"/>
      <c r="BR1159" s="11"/>
      <c r="BS1159" s="11"/>
      <c r="BT1159" s="11"/>
    </row>
    <row r="1160" spans="69:72" x14ac:dyDescent="0.25">
      <c r="BQ1160" s="11"/>
      <c r="BR1160" s="11"/>
      <c r="BS1160" s="11"/>
      <c r="BT1160" s="11"/>
    </row>
    <row r="1161" spans="69:72" x14ac:dyDescent="0.25">
      <c r="BQ1161" s="11"/>
      <c r="BR1161" s="11"/>
      <c r="BS1161" s="11"/>
      <c r="BT1161" s="11"/>
    </row>
    <row r="1162" spans="69:72" x14ac:dyDescent="0.25">
      <c r="BQ1162" s="11"/>
      <c r="BR1162" s="11"/>
      <c r="BS1162" s="11"/>
      <c r="BT1162" s="11"/>
    </row>
    <row r="1163" spans="69:72" x14ac:dyDescent="0.25">
      <c r="BQ1163" s="11"/>
      <c r="BR1163" s="11"/>
      <c r="BS1163" s="11"/>
      <c r="BT1163" s="11"/>
    </row>
    <row r="1164" spans="69:72" x14ac:dyDescent="0.25">
      <c r="BQ1164" s="11"/>
      <c r="BR1164" s="11"/>
      <c r="BS1164" s="11"/>
      <c r="BT1164" s="11"/>
    </row>
    <row r="1165" spans="69:72" x14ac:dyDescent="0.25">
      <c r="BQ1165" s="11"/>
      <c r="BR1165" s="11"/>
      <c r="BS1165" s="11"/>
      <c r="BT1165" s="11"/>
    </row>
    <row r="1166" spans="69:72" x14ac:dyDescent="0.25">
      <c r="BQ1166" s="11"/>
      <c r="BR1166" s="11"/>
      <c r="BS1166" s="11"/>
      <c r="BT1166" s="11"/>
    </row>
    <row r="1167" spans="69:72" x14ac:dyDescent="0.25">
      <c r="BQ1167" s="11"/>
      <c r="BR1167" s="11"/>
      <c r="BS1167" s="11"/>
      <c r="BT1167" s="11"/>
    </row>
    <row r="1168" spans="69:72" x14ac:dyDescent="0.25">
      <c r="BQ1168" s="11"/>
      <c r="BR1168" s="11"/>
      <c r="BS1168" s="11"/>
      <c r="BT1168" s="11"/>
    </row>
    <row r="1169" spans="69:72" x14ac:dyDescent="0.25">
      <c r="BQ1169" s="11"/>
      <c r="BR1169" s="11"/>
      <c r="BS1169" s="11"/>
      <c r="BT1169" s="11"/>
    </row>
    <row r="1170" spans="69:72" x14ac:dyDescent="0.25">
      <c r="BQ1170" s="11"/>
      <c r="BR1170" s="11"/>
      <c r="BS1170" s="11"/>
      <c r="BT1170" s="11"/>
    </row>
    <row r="1171" spans="69:72" x14ac:dyDescent="0.25">
      <c r="BQ1171" s="11"/>
      <c r="BR1171" s="11"/>
      <c r="BS1171" s="11"/>
      <c r="BT1171" s="11"/>
    </row>
    <row r="1172" spans="69:72" x14ac:dyDescent="0.25">
      <c r="BQ1172" s="11"/>
      <c r="BR1172" s="11"/>
      <c r="BS1172" s="11"/>
      <c r="BT1172" s="11"/>
    </row>
    <row r="1173" spans="69:72" x14ac:dyDescent="0.25">
      <c r="BQ1173" s="11"/>
      <c r="BR1173" s="11"/>
      <c r="BS1173" s="11"/>
      <c r="BT1173" s="11"/>
    </row>
    <row r="1174" spans="69:72" x14ac:dyDescent="0.25">
      <c r="BQ1174" s="11"/>
      <c r="BR1174" s="11"/>
      <c r="BS1174" s="11"/>
      <c r="BT1174" s="11"/>
    </row>
    <row r="1175" spans="69:72" x14ac:dyDescent="0.25">
      <c r="BQ1175" s="11"/>
      <c r="BR1175" s="11"/>
      <c r="BS1175" s="11"/>
      <c r="BT1175" s="11"/>
    </row>
    <row r="1176" spans="69:72" x14ac:dyDescent="0.25">
      <c r="BQ1176" s="11"/>
      <c r="BR1176" s="11"/>
      <c r="BS1176" s="11"/>
      <c r="BT1176" s="11"/>
    </row>
    <row r="1177" spans="69:72" x14ac:dyDescent="0.25">
      <c r="BQ1177" s="11"/>
      <c r="BR1177" s="11"/>
      <c r="BS1177" s="11"/>
      <c r="BT1177" s="11"/>
    </row>
    <row r="1178" spans="69:72" x14ac:dyDescent="0.25">
      <c r="BQ1178" s="11"/>
      <c r="BR1178" s="11"/>
      <c r="BS1178" s="11"/>
      <c r="BT1178" s="11"/>
    </row>
    <row r="1179" spans="69:72" x14ac:dyDescent="0.25">
      <c r="BQ1179" s="11"/>
      <c r="BR1179" s="11"/>
      <c r="BS1179" s="11"/>
      <c r="BT1179" s="11"/>
    </row>
    <row r="1180" spans="69:72" x14ac:dyDescent="0.25">
      <c r="BQ1180" s="11"/>
      <c r="BR1180" s="11"/>
      <c r="BS1180" s="11"/>
      <c r="BT1180" s="11"/>
    </row>
    <row r="1181" spans="69:72" x14ac:dyDescent="0.25">
      <c r="BQ1181" s="11"/>
      <c r="BR1181" s="11"/>
      <c r="BS1181" s="11"/>
      <c r="BT1181" s="11"/>
    </row>
    <row r="1182" spans="69:72" x14ac:dyDescent="0.25">
      <c r="BQ1182" s="11"/>
      <c r="BR1182" s="11"/>
      <c r="BS1182" s="11"/>
      <c r="BT1182" s="11"/>
    </row>
    <row r="1183" spans="69:72" x14ac:dyDescent="0.25">
      <c r="BQ1183" s="11"/>
      <c r="BR1183" s="11"/>
      <c r="BS1183" s="11"/>
      <c r="BT1183" s="11"/>
    </row>
    <row r="1184" spans="69:72" x14ac:dyDescent="0.25">
      <c r="BQ1184" s="11"/>
      <c r="BR1184" s="11"/>
      <c r="BS1184" s="11"/>
      <c r="BT1184" s="11"/>
    </row>
    <row r="1185" spans="69:72" x14ac:dyDescent="0.25">
      <c r="BQ1185" s="11"/>
      <c r="BR1185" s="11"/>
      <c r="BS1185" s="11"/>
      <c r="BT1185" s="11"/>
    </row>
    <row r="1186" spans="69:72" x14ac:dyDescent="0.25">
      <c r="BQ1186" s="11"/>
      <c r="BR1186" s="11"/>
      <c r="BS1186" s="11"/>
      <c r="BT1186" s="11"/>
    </row>
    <row r="1187" spans="69:72" x14ac:dyDescent="0.25">
      <c r="BQ1187" s="11"/>
      <c r="BR1187" s="11"/>
      <c r="BS1187" s="11"/>
      <c r="BT1187" s="11"/>
    </row>
    <row r="1188" spans="69:72" x14ac:dyDescent="0.25">
      <c r="BQ1188" s="11"/>
      <c r="BR1188" s="11"/>
      <c r="BS1188" s="11"/>
      <c r="BT1188" s="11"/>
    </row>
    <row r="1189" spans="69:72" x14ac:dyDescent="0.25">
      <c r="BQ1189" s="11"/>
      <c r="BR1189" s="11"/>
      <c r="BS1189" s="11"/>
      <c r="BT1189" s="11"/>
    </row>
    <row r="1190" spans="69:72" x14ac:dyDescent="0.25">
      <c r="BQ1190" s="11"/>
      <c r="BR1190" s="11"/>
      <c r="BS1190" s="11"/>
      <c r="BT1190" s="11"/>
    </row>
    <row r="1191" spans="69:72" x14ac:dyDescent="0.25">
      <c r="BQ1191" s="11"/>
      <c r="BR1191" s="11"/>
      <c r="BS1191" s="11"/>
      <c r="BT1191" s="11"/>
    </row>
    <row r="1192" spans="69:72" x14ac:dyDescent="0.25">
      <c r="BQ1192" s="11"/>
      <c r="BR1192" s="11"/>
      <c r="BS1192" s="11"/>
      <c r="BT1192" s="11"/>
    </row>
    <row r="1193" spans="69:72" x14ac:dyDescent="0.25">
      <c r="BQ1193" s="11"/>
      <c r="BR1193" s="11"/>
      <c r="BS1193" s="11"/>
      <c r="BT1193" s="11"/>
    </row>
    <row r="1194" spans="69:72" x14ac:dyDescent="0.25">
      <c r="BQ1194" s="11"/>
      <c r="BR1194" s="11"/>
      <c r="BS1194" s="11"/>
      <c r="BT1194" s="11"/>
    </row>
    <row r="1195" spans="69:72" x14ac:dyDescent="0.25">
      <c r="BQ1195" s="11"/>
      <c r="BR1195" s="11"/>
      <c r="BS1195" s="11"/>
      <c r="BT1195" s="11"/>
    </row>
    <row r="1196" spans="69:72" x14ac:dyDescent="0.25">
      <c r="BQ1196" s="11"/>
      <c r="BR1196" s="11"/>
      <c r="BS1196" s="11"/>
      <c r="BT1196" s="11"/>
    </row>
    <row r="1197" spans="69:72" x14ac:dyDescent="0.25">
      <c r="BQ1197" s="11"/>
      <c r="BR1197" s="11"/>
      <c r="BS1197" s="11"/>
      <c r="BT1197" s="11"/>
    </row>
    <row r="1198" spans="69:72" x14ac:dyDescent="0.25">
      <c r="BQ1198" s="11"/>
      <c r="BR1198" s="11"/>
      <c r="BS1198" s="11"/>
      <c r="BT1198" s="11"/>
    </row>
    <row r="1199" spans="69:72" x14ac:dyDescent="0.25">
      <c r="BQ1199" s="11"/>
      <c r="BR1199" s="11"/>
      <c r="BS1199" s="11"/>
      <c r="BT1199" s="11"/>
    </row>
    <row r="1200" spans="69:72" x14ac:dyDescent="0.25">
      <c r="BQ1200" s="11"/>
      <c r="BR1200" s="11"/>
      <c r="BS1200" s="11"/>
      <c r="BT1200" s="11"/>
    </row>
    <row r="1201" spans="69:72" x14ac:dyDescent="0.25">
      <c r="BQ1201" s="11"/>
      <c r="BR1201" s="11"/>
      <c r="BS1201" s="11"/>
      <c r="BT1201" s="11"/>
    </row>
    <row r="1202" spans="69:72" x14ac:dyDescent="0.25">
      <c r="BQ1202" s="11"/>
      <c r="BR1202" s="11"/>
      <c r="BS1202" s="11"/>
      <c r="BT1202" s="11"/>
    </row>
    <row r="1203" spans="69:72" x14ac:dyDescent="0.25">
      <c r="BQ1203" s="11"/>
      <c r="BR1203" s="11"/>
      <c r="BS1203" s="11"/>
      <c r="BT1203" s="11"/>
    </row>
    <row r="1204" spans="69:72" x14ac:dyDescent="0.25">
      <c r="BQ1204" s="11"/>
      <c r="BR1204" s="11"/>
      <c r="BS1204" s="11"/>
      <c r="BT1204" s="11"/>
    </row>
    <row r="1205" spans="69:72" x14ac:dyDescent="0.25">
      <c r="BQ1205" s="11"/>
      <c r="BR1205" s="11"/>
      <c r="BS1205" s="11"/>
      <c r="BT1205" s="11"/>
    </row>
    <row r="1206" spans="69:72" x14ac:dyDescent="0.25">
      <c r="BQ1206" s="11"/>
      <c r="BR1206" s="11"/>
      <c r="BS1206" s="11"/>
      <c r="BT1206" s="11"/>
    </row>
    <row r="1207" spans="69:72" x14ac:dyDescent="0.25">
      <c r="BQ1207" s="11"/>
      <c r="BR1207" s="11"/>
      <c r="BS1207" s="11"/>
      <c r="BT1207" s="11"/>
    </row>
    <row r="1208" spans="69:72" x14ac:dyDescent="0.25">
      <c r="BQ1208" s="11"/>
      <c r="BR1208" s="11"/>
      <c r="BS1208" s="11"/>
      <c r="BT1208" s="11"/>
    </row>
    <row r="1209" spans="69:72" x14ac:dyDescent="0.25">
      <c r="BQ1209" s="11"/>
      <c r="BR1209" s="11"/>
      <c r="BS1209" s="11"/>
      <c r="BT1209" s="11"/>
    </row>
    <row r="1210" spans="69:72" x14ac:dyDescent="0.25">
      <c r="BQ1210" s="11"/>
      <c r="BR1210" s="11"/>
      <c r="BS1210" s="11"/>
      <c r="BT1210" s="11"/>
    </row>
    <row r="1211" spans="69:72" x14ac:dyDescent="0.25">
      <c r="BQ1211" s="11"/>
      <c r="BR1211" s="11"/>
      <c r="BS1211" s="11"/>
      <c r="BT1211" s="11"/>
    </row>
    <row r="1212" spans="69:72" x14ac:dyDescent="0.25">
      <c r="BQ1212" s="11"/>
      <c r="BR1212" s="11"/>
      <c r="BS1212" s="11"/>
      <c r="BT1212" s="11"/>
    </row>
    <row r="1213" spans="69:72" x14ac:dyDescent="0.25">
      <c r="BQ1213" s="11"/>
      <c r="BR1213" s="11"/>
      <c r="BS1213" s="11"/>
      <c r="BT1213" s="11"/>
    </row>
    <row r="1214" spans="69:72" x14ac:dyDescent="0.25">
      <c r="BQ1214" s="11"/>
      <c r="BR1214" s="11"/>
      <c r="BS1214" s="11"/>
      <c r="BT1214" s="11"/>
    </row>
    <row r="1215" spans="69:72" x14ac:dyDescent="0.25">
      <c r="BQ1215" s="11"/>
      <c r="BR1215" s="11"/>
      <c r="BS1215" s="11"/>
      <c r="BT1215" s="11"/>
    </row>
    <row r="1216" spans="69:72" x14ac:dyDescent="0.25">
      <c r="BQ1216" s="11"/>
      <c r="BR1216" s="11"/>
      <c r="BS1216" s="11"/>
      <c r="BT1216" s="11"/>
    </row>
    <row r="1217" spans="69:72" x14ac:dyDescent="0.25">
      <c r="BQ1217" s="11"/>
      <c r="BR1217" s="11"/>
      <c r="BS1217" s="11"/>
      <c r="BT1217" s="11"/>
    </row>
    <row r="1218" spans="69:72" x14ac:dyDescent="0.25">
      <c r="BQ1218" s="11"/>
      <c r="BR1218" s="11"/>
      <c r="BS1218" s="11"/>
      <c r="BT1218" s="11"/>
    </row>
    <row r="1219" spans="69:72" x14ac:dyDescent="0.25">
      <c r="BQ1219" s="11"/>
      <c r="BR1219" s="11"/>
      <c r="BS1219" s="11"/>
      <c r="BT1219" s="11"/>
    </row>
    <row r="1220" spans="69:72" x14ac:dyDescent="0.25">
      <c r="BQ1220" s="11"/>
      <c r="BR1220" s="11"/>
      <c r="BS1220" s="11"/>
      <c r="BT1220" s="11"/>
    </row>
    <row r="1221" spans="69:72" x14ac:dyDescent="0.25">
      <c r="BQ1221" s="11"/>
      <c r="BR1221" s="11"/>
      <c r="BS1221" s="11"/>
      <c r="BT1221" s="11"/>
    </row>
    <row r="1222" spans="69:72" x14ac:dyDescent="0.25">
      <c r="BQ1222" s="11"/>
      <c r="BR1222" s="11"/>
      <c r="BS1222" s="11"/>
      <c r="BT1222" s="11"/>
    </row>
    <row r="1223" spans="69:72" x14ac:dyDescent="0.25">
      <c r="BQ1223" s="11"/>
      <c r="BR1223" s="11"/>
      <c r="BS1223" s="11"/>
      <c r="BT1223" s="11"/>
    </row>
    <row r="1224" spans="69:72" x14ac:dyDescent="0.25">
      <c r="BQ1224" s="11"/>
      <c r="BR1224" s="11"/>
      <c r="BS1224" s="11"/>
      <c r="BT1224" s="11"/>
    </row>
    <row r="1225" spans="69:72" x14ac:dyDescent="0.25">
      <c r="BQ1225" s="11"/>
      <c r="BR1225" s="11"/>
      <c r="BS1225" s="11"/>
      <c r="BT1225" s="11"/>
    </row>
    <row r="1226" spans="69:72" x14ac:dyDescent="0.25">
      <c r="BQ1226" s="11"/>
      <c r="BR1226" s="11"/>
      <c r="BS1226" s="11"/>
      <c r="BT1226" s="11"/>
    </row>
    <row r="1227" spans="69:72" x14ac:dyDescent="0.25">
      <c r="BQ1227" s="11"/>
      <c r="BR1227" s="11"/>
      <c r="BS1227" s="11"/>
      <c r="BT1227" s="11"/>
    </row>
    <row r="1228" spans="69:72" x14ac:dyDescent="0.25">
      <c r="BQ1228" s="11"/>
      <c r="BR1228" s="11"/>
      <c r="BS1228" s="11"/>
      <c r="BT1228" s="11"/>
    </row>
    <row r="1229" spans="69:72" x14ac:dyDescent="0.25">
      <c r="BQ1229" s="11"/>
      <c r="BR1229" s="11"/>
      <c r="BS1229" s="11"/>
      <c r="BT1229" s="11"/>
    </row>
    <row r="1230" spans="69:72" x14ac:dyDescent="0.25">
      <c r="BQ1230" s="11"/>
      <c r="BR1230" s="11"/>
      <c r="BS1230" s="11"/>
      <c r="BT1230" s="11"/>
    </row>
    <row r="1231" spans="69:72" x14ac:dyDescent="0.25">
      <c r="BQ1231" s="11"/>
      <c r="BR1231" s="11"/>
      <c r="BS1231" s="11"/>
      <c r="BT1231" s="11"/>
    </row>
    <row r="1232" spans="69:72" x14ac:dyDescent="0.25">
      <c r="BQ1232" s="11"/>
      <c r="BR1232" s="11"/>
      <c r="BS1232" s="11"/>
      <c r="BT1232" s="11"/>
    </row>
    <row r="1233" spans="69:72" x14ac:dyDescent="0.25">
      <c r="BQ1233" s="11"/>
      <c r="BR1233" s="11"/>
      <c r="BS1233" s="11"/>
      <c r="BT1233" s="11"/>
    </row>
    <row r="1234" spans="69:72" x14ac:dyDescent="0.25">
      <c r="BQ1234" s="11"/>
      <c r="BR1234" s="11"/>
      <c r="BS1234" s="11"/>
      <c r="BT1234" s="11"/>
    </row>
    <row r="1235" spans="69:72" x14ac:dyDescent="0.25">
      <c r="BQ1235" s="11"/>
      <c r="BR1235" s="11"/>
      <c r="BS1235" s="11"/>
      <c r="BT1235" s="11"/>
    </row>
    <row r="1236" spans="69:72" x14ac:dyDescent="0.25">
      <c r="BQ1236" s="11"/>
      <c r="BR1236" s="11"/>
      <c r="BS1236" s="11"/>
      <c r="BT1236" s="11"/>
    </row>
    <row r="1237" spans="69:72" x14ac:dyDescent="0.25">
      <c r="BQ1237" s="11"/>
      <c r="BR1237" s="11"/>
      <c r="BS1237" s="11"/>
      <c r="BT1237" s="11"/>
    </row>
    <row r="1238" spans="69:72" x14ac:dyDescent="0.25">
      <c r="BQ1238" s="11"/>
      <c r="BR1238" s="11"/>
      <c r="BS1238" s="11"/>
      <c r="BT1238" s="11"/>
    </row>
    <row r="1239" spans="69:72" x14ac:dyDescent="0.25">
      <c r="BQ1239" s="11"/>
      <c r="BR1239" s="11"/>
      <c r="BS1239" s="11"/>
      <c r="BT1239" s="11"/>
    </row>
    <row r="1240" spans="69:72" x14ac:dyDescent="0.25">
      <c r="BQ1240" s="11"/>
      <c r="BR1240" s="11"/>
      <c r="BS1240" s="11"/>
      <c r="BT1240" s="11"/>
    </row>
    <row r="1241" spans="69:72" x14ac:dyDescent="0.25">
      <c r="BQ1241" s="11"/>
      <c r="BR1241" s="11"/>
      <c r="BS1241" s="11"/>
      <c r="BT1241" s="11"/>
    </row>
    <row r="1242" spans="69:72" x14ac:dyDescent="0.25">
      <c r="BQ1242" s="11"/>
      <c r="BR1242" s="11"/>
      <c r="BS1242" s="11"/>
      <c r="BT1242" s="11"/>
    </row>
    <row r="1243" spans="69:72" x14ac:dyDescent="0.25">
      <c r="BQ1243" s="11"/>
      <c r="BR1243" s="11"/>
      <c r="BS1243" s="11"/>
      <c r="BT1243" s="11"/>
    </row>
    <row r="1244" spans="69:72" x14ac:dyDescent="0.25">
      <c r="BQ1244" s="11"/>
      <c r="BR1244" s="11"/>
      <c r="BS1244" s="11"/>
      <c r="BT1244" s="11"/>
    </row>
    <row r="1245" spans="69:72" x14ac:dyDescent="0.25">
      <c r="BQ1245" s="11"/>
      <c r="BR1245" s="11"/>
      <c r="BS1245" s="11"/>
      <c r="BT1245" s="11"/>
    </row>
    <row r="1246" spans="69:72" x14ac:dyDescent="0.25">
      <c r="BQ1246" s="11"/>
      <c r="BR1246" s="11"/>
      <c r="BS1246" s="11"/>
      <c r="BT1246" s="11"/>
    </row>
    <row r="1247" spans="69:72" x14ac:dyDescent="0.25">
      <c r="BQ1247" s="11"/>
      <c r="BR1247" s="11"/>
      <c r="BS1247" s="11"/>
      <c r="BT1247" s="11"/>
    </row>
    <row r="1248" spans="69:72" x14ac:dyDescent="0.25">
      <c r="BQ1248" s="11"/>
      <c r="BR1248" s="11"/>
      <c r="BS1248" s="11"/>
      <c r="BT1248" s="11"/>
    </row>
    <row r="1249" spans="69:72" x14ac:dyDescent="0.25">
      <c r="BQ1249" s="11"/>
      <c r="BR1249" s="11"/>
      <c r="BS1249" s="11"/>
      <c r="BT1249" s="11"/>
    </row>
    <row r="1250" spans="69:72" x14ac:dyDescent="0.25">
      <c r="BQ1250" s="11"/>
      <c r="BR1250" s="11"/>
      <c r="BS1250" s="11"/>
      <c r="BT1250" s="11"/>
    </row>
    <row r="1251" spans="69:72" x14ac:dyDescent="0.25">
      <c r="BQ1251" s="11"/>
      <c r="BR1251" s="11"/>
      <c r="BS1251" s="11"/>
      <c r="BT1251" s="11"/>
    </row>
    <row r="1252" spans="69:72" x14ac:dyDescent="0.25">
      <c r="BQ1252" s="11"/>
      <c r="BR1252" s="11"/>
      <c r="BS1252" s="11"/>
      <c r="BT1252" s="11"/>
    </row>
    <row r="1253" spans="69:72" x14ac:dyDescent="0.25">
      <c r="BQ1253" s="11"/>
      <c r="BR1253" s="11"/>
      <c r="BS1253" s="11"/>
      <c r="BT1253" s="11"/>
    </row>
    <row r="1254" spans="69:72" x14ac:dyDescent="0.25">
      <c r="BQ1254" s="11"/>
      <c r="BR1254" s="11"/>
      <c r="BS1254" s="11"/>
      <c r="BT1254" s="11"/>
    </row>
    <row r="1255" spans="69:72" x14ac:dyDescent="0.25">
      <c r="BQ1255" s="11"/>
      <c r="BR1255" s="11"/>
      <c r="BS1255" s="11"/>
      <c r="BT1255" s="11"/>
    </row>
    <row r="1256" spans="69:72" x14ac:dyDescent="0.25">
      <c r="BQ1256" s="11"/>
      <c r="BR1256" s="11"/>
      <c r="BS1256" s="11"/>
      <c r="BT1256" s="11"/>
    </row>
    <row r="1257" spans="69:72" x14ac:dyDescent="0.25">
      <c r="BQ1257" s="11"/>
      <c r="BR1257" s="11"/>
      <c r="BS1257" s="11"/>
      <c r="BT1257" s="11"/>
    </row>
    <row r="1258" spans="69:72" x14ac:dyDescent="0.25">
      <c r="BQ1258" s="11"/>
      <c r="BR1258" s="11"/>
      <c r="BS1258" s="11"/>
      <c r="BT1258" s="11"/>
    </row>
    <row r="1259" spans="69:72" x14ac:dyDescent="0.25">
      <c r="BQ1259" s="11"/>
      <c r="BR1259" s="11"/>
      <c r="BS1259" s="11"/>
      <c r="BT1259" s="11"/>
    </row>
    <row r="1260" spans="69:72" x14ac:dyDescent="0.25">
      <c r="BQ1260" s="11"/>
      <c r="BR1260" s="11"/>
      <c r="BS1260" s="11"/>
      <c r="BT1260" s="11"/>
    </row>
    <row r="1261" spans="69:72" x14ac:dyDescent="0.25">
      <c r="BQ1261" s="11"/>
      <c r="BR1261" s="11"/>
      <c r="BS1261" s="11"/>
      <c r="BT1261" s="11"/>
    </row>
    <row r="1262" spans="69:72" x14ac:dyDescent="0.25">
      <c r="BQ1262" s="11"/>
      <c r="BR1262" s="11"/>
      <c r="BS1262" s="11"/>
      <c r="BT1262" s="11"/>
    </row>
    <row r="1263" spans="69:72" x14ac:dyDescent="0.25">
      <c r="BQ1263" s="11"/>
      <c r="BR1263" s="11"/>
      <c r="BS1263" s="11"/>
      <c r="BT1263" s="11"/>
    </row>
    <row r="1264" spans="69:72" x14ac:dyDescent="0.25">
      <c r="BQ1264" s="11"/>
      <c r="BR1264" s="11"/>
      <c r="BS1264" s="11"/>
      <c r="BT1264" s="11"/>
    </row>
    <row r="1265" spans="69:72" x14ac:dyDescent="0.25">
      <c r="BQ1265" s="11"/>
      <c r="BR1265" s="11"/>
      <c r="BS1265" s="11"/>
      <c r="BT1265" s="11"/>
    </row>
    <row r="1266" spans="69:72" x14ac:dyDescent="0.25">
      <c r="BQ1266" s="11"/>
      <c r="BR1266" s="11"/>
      <c r="BS1266" s="11"/>
      <c r="BT1266" s="11"/>
    </row>
    <row r="1267" spans="69:72" x14ac:dyDescent="0.25">
      <c r="BQ1267" s="11"/>
      <c r="BR1267" s="11"/>
      <c r="BS1267" s="11"/>
      <c r="BT1267" s="11"/>
    </row>
    <row r="1268" spans="69:72" x14ac:dyDescent="0.25">
      <c r="BQ1268" s="11"/>
      <c r="BR1268" s="11"/>
      <c r="BS1268" s="11"/>
      <c r="BT1268" s="11"/>
    </row>
    <row r="1269" spans="69:72" x14ac:dyDescent="0.25">
      <c r="BQ1269" s="11"/>
      <c r="BR1269" s="11"/>
      <c r="BS1269" s="11"/>
      <c r="BT1269" s="11"/>
    </row>
    <row r="1270" spans="69:72" x14ac:dyDescent="0.25">
      <c r="BQ1270" s="11"/>
      <c r="BR1270" s="11"/>
      <c r="BS1270" s="11"/>
      <c r="BT1270" s="11"/>
    </row>
    <row r="1271" spans="69:72" x14ac:dyDescent="0.25">
      <c r="BQ1271" s="11"/>
      <c r="BR1271" s="11"/>
      <c r="BS1271" s="11"/>
      <c r="BT1271" s="11"/>
    </row>
    <row r="1272" spans="69:72" x14ac:dyDescent="0.25">
      <c r="BQ1272" s="11"/>
      <c r="BR1272" s="11"/>
      <c r="BS1272" s="11"/>
      <c r="BT1272" s="11"/>
    </row>
    <row r="1273" spans="69:72" x14ac:dyDescent="0.25">
      <c r="BQ1273" s="11"/>
      <c r="BR1273" s="11"/>
      <c r="BS1273" s="11"/>
      <c r="BT1273" s="11"/>
    </row>
    <row r="1274" spans="69:72" x14ac:dyDescent="0.25">
      <c r="BQ1274" s="11"/>
      <c r="BR1274" s="11"/>
      <c r="BS1274" s="11"/>
      <c r="BT1274" s="11"/>
    </row>
    <row r="1275" spans="69:72" x14ac:dyDescent="0.25">
      <c r="BQ1275" s="11"/>
      <c r="BR1275" s="11"/>
      <c r="BS1275" s="11"/>
      <c r="BT1275" s="11"/>
    </row>
    <row r="1276" spans="69:72" x14ac:dyDescent="0.25">
      <c r="BQ1276" s="11"/>
      <c r="BR1276" s="11"/>
      <c r="BS1276" s="11"/>
      <c r="BT1276" s="11"/>
    </row>
    <row r="1277" spans="69:72" x14ac:dyDescent="0.25">
      <c r="BQ1277" s="11"/>
      <c r="BR1277" s="11"/>
      <c r="BS1277" s="11"/>
      <c r="BT1277" s="11"/>
    </row>
    <row r="1278" spans="69:72" x14ac:dyDescent="0.25">
      <c r="BQ1278" s="11"/>
      <c r="BR1278" s="11"/>
      <c r="BS1278" s="11"/>
      <c r="BT1278" s="11"/>
    </row>
    <row r="1279" spans="69:72" x14ac:dyDescent="0.25">
      <c r="BQ1279" s="11"/>
      <c r="BR1279" s="11"/>
      <c r="BS1279" s="11"/>
      <c r="BT1279" s="11"/>
    </row>
    <row r="1280" spans="69:72" x14ac:dyDescent="0.25">
      <c r="BQ1280" s="11"/>
      <c r="BR1280" s="11"/>
      <c r="BS1280" s="11"/>
      <c r="BT1280" s="11"/>
    </row>
    <row r="1281" spans="69:72" x14ac:dyDescent="0.25">
      <c r="BQ1281" s="11"/>
      <c r="BR1281" s="11"/>
      <c r="BS1281" s="11"/>
      <c r="BT1281" s="11"/>
    </row>
    <row r="1282" spans="69:72" x14ac:dyDescent="0.25">
      <c r="BQ1282" s="11"/>
      <c r="BR1282" s="11"/>
      <c r="BS1282" s="11"/>
      <c r="BT1282" s="11"/>
    </row>
    <row r="1283" spans="69:72" x14ac:dyDescent="0.25">
      <c r="BQ1283" s="11"/>
      <c r="BR1283" s="11"/>
      <c r="BS1283" s="11"/>
      <c r="BT1283" s="11"/>
    </row>
    <row r="1284" spans="69:72" x14ac:dyDescent="0.25">
      <c r="BQ1284" s="11"/>
      <c r="BR1284" s="11"/>
      <c r="BS1284" s="11"/>
      <c r="BT1284" s="11"/>
    </row>
    <row r="1285" spans="69:72" x14ac:dyDescent="0.25">
      <c r="BQ1285" s="11"/>
      <c r="BR1285" s="11"/>
      <c r="BS1285" s="11"/>
      <c r="BT1285" s="11"/>
    </row>
    <row r="1286" spans="69:72" x14ac:dyDescent="0.25">
      <c r="BQ1286" s="11"/>
      <c r="BR1286" s="11"/>
      <c r="BS1286" s="11"/>
      <c r="BT1286" s="11"/>
    </row>
    <row r="1287" spans="69:72" x14ac:dyDescent="0.25">
      <c r="BQ1287" s="11"/>
      <c r="BR1287" s="11"/>
      <c r="BS1287" s="11"/>
      <c r="BT1287" s="11"/>
    </row>
    <row r="1288" spans="69:72" x14ac:dyDescent="0.25">
      <c r="BQ1288" s="11"/>
      <c r="BR1288" s="11"/>
      <c r="BS1288" s="11"/>
      <c r="BT1288" s="11"/>
    </row>
    <row r="1289" spans="69:72" x14ac:dyDescent="0.25">
      <c r="BQ1289" s="11"/>
      <c r="BR1289" s="11"/>
      <c r="BS1289" s="11"/>
      <c r="BT1289" s="11"/>
    </row>
    <row r="1290" spans="69:72" x14ac:dyDescent="0.25">
      <c r="BQ1290" s="11"/>
      <c r="BR1290" s="11"/>
      <c r="BS1290" s="11"/>
      <c r="BT1290" s="11"/>
    </row>
    <row r="1291" spans="69:72" x14ac:dyDescent="0.25">
      <c r="BQ1291" s="11"/>
      <c r="BR1291" s="11"/>
      <c r="BS1291" s="11"/>
      <c r="BT1291" s="11"/>
    </row>
    <row r="1292" spans="69:72" x14ac:dyDescent="0.25">
      <c r="BQ1292" s="11"/>
      <c r="BR1292" s="11"/>
      <c r="BS1292" s="11"/>
      <c r="BT1292" s="11"/>
    </row>
    <row r="1293" spans="69:72" x14ac:dyDescent="0.25">
      <c r="BQ1293" s="11"/>
      <c r="BR1293" s="11"/>
      <c r="BS1293" s="11"/>
      <c r="BT1293" s="11"/>
    </row>
    <row r="1294" spans="69:72" x14ac:dyDescent="0.25">
      <c r="BQ1294" s="11"/>
      <c r="BR1294" s="11"/>
      <c r="BS1294" s="11"/>
      <c r="BT1294" s="11"/>
    </row>
    <row r="1295" spans="69:72" x14ac:dyDescent="0.25">
      <c r="BQ1295" s="11"/>
      <c r="BR1295" s="11"/>
      <c r="BS1295" s="11"/>
      <c r="BT1295" s="11"/>
    </row>
    <row r="1296" spans="69:72" x14ac:dyDescent="0.25">
      <c r="BQ1296" s="11"/>
      <c r="BR1296" s="11"/>
      <c r="BS1296" s="11"/>
      <c r="BT1296" s="11"/>
    </row>
    <row r="1297" spans="69:72" x14ac:dyDescent="0.25">
      <c r="BQ1297" s="11"/>
      <c r="BR1297" s="11"/>
      <c r="BS1297" s="11"/>
      <c r="BT1297" s="11"/>
    </row>
    <row r="1298" spans="69:72" x14ac:dyDescent="0.25">
      <c r="BQ1298" s="11"/>
      <c r="BR1298" s="11"/>
      <c r="BS1298" s="11"/>
      <c r="BT1298" s="11"/>
    </row>
    <row r="1299" spans="69:72" x14ac:dyDescent="0.25">
      <c r="BQ1299" s="11"/>
      <c r="BR1299" s="11"/>
      <c r="BS1299" s="11"/>
      <c r="BT1299" s="11"/>
    </row>
    <row r="1300" spans="69:72" x14ac:dyDescent="0.25">
      <c r="BQ1300" s="11"/>
      <c r="BR1300" s="11"/>
      <c r="BS1300" s="11"/>
      <c r="BT1300" s="11"/>
    </row>
    <row r="1301" spans="69:72" x14ac:dyDescent="0.25">
      <c r="BQ1301" s="11"/>
      <c r="BR1301" s="11"/>
      <c r="BS1301" s="11"/>
      <c r="BT1301" s="11"/>
    </row>
    <row r="1302" spans="69:72" x14ac:dyDescent="0.25">
      <c r="BQ1302" s="11"/>
      <c r="BR1302" s="11"/>
      <c r="BS1302" s="11"/>
      <c r="BT1302" s="11"/>
    </row>
    <row r="1303" spans="69:72" x14ac:dyDescent="0.25">
      <c r="BQ1303" s="11"/>
      <c r="BR1303" s="11"/>
      <c r="BS1303" s="11"/>
      <c r="BT1303" s="11"/>
    </row>
    <row r="1304" spans="69:72" x14ac:dyDescent="0.25">
      <c r="BQ1304" s="11"/>
      <c r="BR1304" s="11"/>
      <c r="BS1304" s="11"/>
      <c r="BT1304" s="11"/>
    </row>
    <row r="1305" spans="69:72" x14ac:dyDescent="0.25">
      <c r="BQ1305" s="11"/>
      <c r="BR1305" s="11"/>
      <c r="BS1305" s="11"/>
      <c r="BT1305" s="11"/>
    </row>
    <row r="1306" spans="69:72" x14ac:dyDescent="0.25">
      <c r="BQ1306" s="11"/>
      <c r="BR1306" s="11"/>
      <c r="BS1306" s="11"/>
      <c r="BT1306" s="11"/>
    </row>
    <row r="1307" spans="69:72" x14ac:dyDescent="0.25">
      <c r="BQ1307" s="11"/>
      <c r="BR1307" s="11"/>
      <c r="BS1307" s="11"/>
      <c r="BT1307" s="11"/>
    </row>
    <row r="1308" spans="69:72" x14ac:dyDescent="0.25">
      <c r="BQ1308" s="11"/>
      <c r="BR1308" s="11"/>
      <c r="BS1308" s="11"/>
      <c r="BT1308" s="11"/>
    </row>
    <row r="1309" spans="69:72" x14ac:dyDescent="0.25">
      <c r="BQ1309" s="11"/>
      <c r="BR1309" s="11"/>
      <c r="BS1309" s="11"/>
      <c r="BT1309" s="11"/>
    </row>
    <row r="1310" spans="69:72" x14ac:dyDescent="0.25">
      <c r="BQ1310" s="11"/>
      <c r="BR1310" s="11"/>
      <c r="BS1310" s="11"/>
      <c r="BT1310" s="11"/>
    </row>
    <row r="1311" spans="69:72" x14ac:dyDescent="0.25">
      <c r="BQ1311" s="11"/>
      <c r="BR1311" s="11"/>
      <c r="BS1311" s="11"/>
      <c r="BT1311" s="11"/>
    </row>
    <row r="1312" spans="69:72" x14ac:dyDescent="0.25">
      <c r="BQ1312" s="11"/>
      <c r="BR1312" s="11"/>
      <c r="BS1312" s="11"/>
      <c r="BT1312" s="11"/>
    </row>
    <row r="1313" spans="69:72" x14ac:dyDescent="0.25">
      <c r="BQ1313" s="11"/>
      <c r="BR1313" s="11"/>
      <c r="BS1313" s="11"/>
      <c r="BT1313" s="11"/>
    </row>
    <row r="1314" spans="69:72" x14ac:dyDescent="0.25">
      <c r="BQ1314" s="11"/>
      <c r="BR1314" s="11"/>
      <c r="BS1314" s="11"/>
      <c r="BT1314" s="11"/>
    </row>
    <row r="1315" spans="69:72" x14ac:dyDescent="0.25">
      <c r="BQ1315" s="11"/>
      <c r="BR1315" s="11"/>
      <c r="BS1315" s="11"/>
      <c r="BT1315" s="11"/>
    </row>
    <row r="1316" spans="69:72" x14ac:dyDescent="0.25">
      <c r="BQ1316" s="11"/>
      <c r="BR1316" s="11"/>
      <c r="BS1316" s="11"/>
      <c r="BT1316" s="11"/>
    </row>
    <row r="1317" spans="69:72" x14ac:dyDescent="0.25">
      <c r="BQ1317" s="11"/>
      <c r="BR1317" s="11"/>
      <c r="BS1317" s="11"/>
      <c r="BT1317" s="11"/>
    </row>
    <row r="1318" spans="69:72" x14ac:dyDescent="0.25">
      <c r="BQ1318" s="11"/>
      <c r="BR1318" s="11"/>
      <c r="BS1318" s="11"/>
      <c r="BT1318" s="11"/>
    </row>
    <row r="1319" spans="69:72" x14ac:dyDescent="0.25">
      <c r="BQ1319" s="11"/>
      <c r="BR1319" s="11"/>
      <c r="BS1319" s="11"/>
      <c r="BT1319" s="11"/>
    </row>
    <row r="1320" spans="69:72" x14ac:dyDescent="0.25">
      <c r="BQ1320" s="11"/>
      <c r="BR1320" s="11"/>
      <c r="BS1320" s="11"/>
      <c r="BT1320" s="11"/>
    </row>
    <row r="1321" spans="69:72" x14ac:dyDescent="0.25">
      <c r="BQ1321" s="11"/>
      <c r="BR1321" s="11"/>
      <c r="BS1321" s="11"/>
      <c r="BT1321" s="11"/>
    </row>
    <row r="1322" spans="69:72" x14ac:dyDescent="0.25">
      <c r="BQ1322" s="11"/>
      <c r="BR1322" s="11"/>
      <c r="BS1322" s="11"/>
      <c r="BT1322" s="11"/>
    </row>
    <row r="1323" spans="69:72" x14ac:dyDescent="0.25">
      <c r="BQ1323" s="11"/>
      <c r="BR1323" s="11"/>
      <c r="BS1323" s="11"/>
      <c r="BT1323" s="11"/>
    </row>
    <row r="1324" spans="69:72" x14ac:dyDescent="0.25">
      <c r="BQ1324" s="11"/>
      <c r="BR1324" s="11"/>
      <c r="BS1324" s="11"/>
      <c r="BT1324" s="11"/>
    </row>
    <row r="1325" spans="69:72" x14ac:dyDescent="0.25">
      <c r="BQ1325" s="11"/>
      <c r="BR1325" s="11"/>
      <c r="BS1325" s="11"/>
      <c r="BT1325" s="11"/>
    </row>
    <row r="1326" spans="69:72" x14ac:dyDescent="0.25">
      <c r="BQ1326" s="11"/>
      <c r="BR1326" s="11"/>
      <c r="BS1326" s="11"/>
      <c r="BT1326" s="11"/>
    </row>
    <row r="1327" spans="69:72" x14ac:dyDescent="0.25">
      <c r="BQ1327" s="11"/>
      <c r="BR1327" s="11"/>
      <c r="BS1327" s="11"/>
      <c r="BT1327" s="11"/>
    </row>
    <row r="1328" spans="69:72" x14ac:dyDescent="0.25">
      <c r="BQ1328" s="11"/>
      <c r="BR1328" s="11"/>
      <c r="BS1328" s="11"/>
      <c r="BT1328" s="11"/>
    </row>
    <row r="1329" spans="69:72" x14ac:dyDescent="0.25">
      <c r="BQ1329" s="11"/>
      <c r="BR1329" s="11"/>
      <c r="BS1329" s="11"/>
      <c r="BT1329" s="11"/>
    </row>
    <row r="1330" spans="69:72" x14ac:dyDescent="0.25">
      <c r="BQ1330" s="11"/>
      <c r="BR1330" s="11"/>
      <c r="BS1330" s="11"/>
      <c r="BT1330" s="11"/>
    </row>
    <row r="1331" spans="69:72" x14ac:dyDescent="0.25">
      <c r="BQ1331" s="11"/>
      <c r="BR1331" s="11"/>
      <c r="BS1331" s="11"/>
      <c r="BT1331" s="11"/>
    </row>
    <row r="1332" spans="69:72" x14ac:dyDescent="0.25">
      <c r="BQ1332" s="11"/>
      <c r="BR1332" s="11"/>
      <c r="BS1332" s="11"/>
      <c r="BT1332" s="11"/>
    </row>
    <row r="1333" spans="69:72" x14ac:dyDescent="0.25">
      <c r="BQ1333" s="11"/>
      <c r="BR1333" s="11"/>
      <c r="BS1333" s="11"/>
      <c r="BT1333" s="11"/>
    </row>
    <row r="1334" spans="69:72" x14ac:dyDescent="0.25">
      <c r="BQ1334" s="11"/>
      <c r="BR1334" s="11"/>
      <c r="BS1334" s="11"/>
      <c r="BT1334" s="11"/>
    </row>
    <row r="1335" spans="69:72" x14ac:dyDescent="0.25">
      <c r="BQ1335" s="11"/>
      <c r="BR1335" s="11"/>
      <c r="BS1335" s="11"/>
      <c r="BT1335" s="11"/>
    </row>
    <row r="1336" spans="69:72" x14ac:dyDescent="0.25">
      <c r="BQ1336" s="11"/>
      <c r="BR1336" s="11"/>
      <c r="BS1336" s="11"/>
      <c r="BT1336" s="11"/>
    </row>
    <row r="1337" spans="69:72" x14ac:dyDescent="0.25">
      <c r="BQ1337" s="11"/>
      <c r="BR1337" s="11"/>
      <c r="BS1337" s="11"/>
      <c r="BT1337" s="11"/>
    </row>
    <row r="1338" spans="69:72" x14ac:dyDescent="0.25">
      <c r="BQ1338" s="11"/>
      <c r="BR1338" s="11"/>
      <c r="BS1338" s="11"/>
      <c r="BT1338" s="11"/>
    </row>
    <row r="1339" spans="69:72" x14ac:dyDescent="0.25">
      <c r="BQ1339" s="11"/>
      <c r="BR1339" s="11"/>
      <c r="BS1339" s="11"/>
      <c r="BT1339" s="11"/>
    </row>
    <row r="1340" spans="69:72" x14ac:dyDescent="0.25">
      <c r="BQ1340" s="11"/>
      <c r="BR1340" s="11"/>
      <c r="BS1340" s="11"/>
      <c r="BT1340" s="11"/>
    </row>
    <row r="1341" spans="69:72" x14ac:dyDescent="0.25">
      <c r="BQ1341" s="11"/>
      <c r="BR1341" s="11"/>
      <c r="BS1341" s="11"/>
      <c r="BT1341" s="11"/>
    </row>
    <row r="1342" spans="69:72" x14ac:dyDescent="0.25">
      <c r="BQ1342" s="11"/>
      <c r="BR1342" s="11"/>
      <c r="BS1342" s="11"/>
      <c r="BT1342" s="11"/>
    </row>
    <row r="1343" spans="69:72" x14ac:dyDescent="0.25">
      <c r="BQ1343" s="11"/>
      <c r="BR1343" s="11"/>
      <c r="BS1343" s="11"/>
      <c r="BT1343" s="11"/>
    </row>
    <row r="1344" spans="69:72" x14ac:dyDescent="0.25">
      <c r="BQ1344" s="11"/>
      <c r="BR1344" s="11"/>
      <c r="BS1344" s="11"/>
      <c r="BT1344" s="11"/>
    </row>
    <row r="1345" spans="69:72" x14ac:dyDescent="0.25">
      <c r="BQ1345" s="11"/>
      <c r="BR1345" s="11"/>
      <c r="BS1345" s="11"/>
      <c r="BT1345" s="11"/>
    </row>
    <row r="1346" spans="69:72" x14ac:dyDescent="0.25">
      <c r="BQ1346" s="11"/>
      <c r="BR1346" s="11"/>
      <c r="BS1346" s="11"/>
      <c r="BT1346" s="11"/>
    </row>
    <row r="1347" spans="69:72" x14ac:dyDescent="0.25">
      <c r="BQ1347" s="11"/>
      <c r="BR1347" s="11"/>
      <c r="BS1347" s="11"/>
      <c r="BT1347" s="11"/>
    </row>
    <row r="1348" spans="69:72" x14ac:dyDescent="0.25">
      <c r="BQ1348" s="11"/>
      <c r="BR1348" s="11"/>
      <c r="BS1348" s="11"/>
      <c r="BT1348" s="11"/>
    </row>
    <row r="1349" spans="69:72" x14ac:dyDescent="0.25">
      <c r="BQ1349" s="11"/>
      <c r="BR1349" s="11"/>
      <c r="BS1349" s="11"/>
      <c r="BT1349" s="11"/>
    </row>
    <row r="1350" spans="69:72" x14ac:dyDescent="0.25">
      <c r="BQ1350" s="11"/>
      <c r="BR1350" s="11"/>
      <c r="BS1350" s="11"/>
      <c r="BT1350" s="11"/>
    </row>
    <row r="1351" spans="69:72" x14ac:dyDescent="0.25">
      <c r="BQ1351" s="11"/>
      <c r="BR1351" s="11"/>
      <c r="BS1351" s="11"/>
      <c r="BT1351" s="11"/>
    </row>
    <row r="1352" spans="69:72" x14ac:dyDescent="0.25">
      <c r="BQ1352" s="11"/>
      <c r="BR1352" s="11"/>
      <c r="BS1352" s="11"/>
      <c r="BT1352" s="11"/>
    </row>
    <row r="1353" spans="69:72" x14ac:dyDescent="0.25">
      <c r="BQ1353" s="11"/>
      <c r="BR1353" s="11"/>
      <c r="BS1353" s="11"/>
      <c r="BT1353" s="11"/>
    </row>
    <row r="1354" spans="69:72" x14ac:dyDescent="0.25">
      <c r="BQ1354" s="11"/>
      <c r="BR1354" s="11"/>
      <c r="BS1354" s="11"/>
      <c r="BT1354" s="11"/>
    </row>
    <row r="1355" spans="69:72" x14ac:dyDescent="0.25">
      <c r="BQ1355" s="11"/>
      <c r="BR1355" s="11"/>
      <c r="BS1355" s="11"/>
      <c r="BT1355" s="11"/>
    </row>
    <row r="1356" spans="69:72" x14ac:dyDescent="0.25">
      <c r="BQ1356" s="11"/>
      <c r="BR1356" s="11"/>
      <c r="BS1356" s="11"/>
      <c r="BT1356" s="11"/>
    </row>
    <row r="1357" spans="69:72" x14ac:dyDescent="0.25">
      <c r="BQ1357" s="11"/>
      <c r="BR1357" s="11"/>
      <c r="BS1357" s="11"/>
      <c r="BT1357" s="11"/>
    </row>
    <row r="1358" spans="69:72" x14ac:dyDescent="0.25">
      <c r="BQ1358" s="11"/>
      <c r="BR1358" s="11"/>
      <c r="BS1358" s="11"/>
      <c r="BT1358" s="11"/>
    </row>
    <row r="1359" spans="69:72" x14ac:dyDescent="0.25">
      <c r="BQ1359" s="11"/>
      <c r="BR1359" s="11"/>
      <c r="BS1359" s="11"/>
      <c r="BT1359" s="11"/>
    </row>
    <row r="1360" spans="69:72" x14ac:dyDescent="0.25">
      <c r="BQ1360" s="11"/>
      <c r="BR1360" s="11"/>
      <c r="BS1360" s="11"/>
      <c r="BT1360" s="11"/>
    </row>
    <row r="1361" spans="69:72" x14ac:dyDescent="0.25">
      <c r="BQ1361" s="11"/>
      <c r="BR1361" s="11"/>
      <c r="BS1361" s="11"/>
      <c r="BT1361" s="11"/>
    </row>
    <row r="1362" spans="69:72" x14ac:dyDescent="0.25">
      <c r="BQ1362" s="11"/>
      <c r="BR1362" s="11"/>
      <c r="BS1362" s="11"/>
      <c r="BT1362" s="11"/>
    </row>
    <row r="1363" spans="69:72" x14ac:dyDescent="0.25">
      <c r="BQ1363" s="11"/>
      <c r="BR1363" s="11"/>
      <c r="BS1363" s="11"/>
      <c r="BT1363" s="11"/>
    </row>
    <row r="1364" spans="69:72" x14ac:dyDescent="0.25">
      <c r="BQ1364" s="11"/>
      <c r="BR1364" s="11"/>
      <c r="BS1364" s="11"/>
      <c r="BT1364" s="11"/>
    </row>
    <row r="1365" spans="69:72" x14ac:dyDescent="0.25">
      <c r="BQ1365" s="11"/>
      <c r="BR1365" s="11"/>
      <c r="BS1365" s="11"/>
      <c r="BT1365" s="11"/>
    </row>
    <row r="1366" spans="69:72" x14ac:dyDescent="0.25">
      <c r="BQ1366" s="11"/>
      <c r="BR1366" s="11"/>
      <c r="BS1366" s="11"/>
      <c r="BT1366" s="11"/>
    </row>
    <row r="1367" spans="69:72" x14ac:dyDescent="0.25">
      <c r="BQ1367" s="11"/>
      <c r="BR1367" s="11"/>
      <c r="BS1367" s="11"/>
      <c r="BT1367" s="11"/>
    </row>
    <row r="1368" spans="69:72" x14ac:dyDescent="0.25">
      <c r="BQ1368" s="11"/>
      <c r="BR1368" s="11"/>
      <c r="BS1368" s="11"/>
      <c r="BT1368" s="11"/>
    </row>
    <row r="1369" spans="69:72" x14ac:dyDescent="0.25">
      <c r="BQ1369" s="11"/>
      <c r="BR1369" s="11"/>
      <c r="BS1369" s="11"/>
      <c r="BT1369" s="11"/>
    </row>
    <row r="1370" spans="69:72" x14ac:dyDescent="0.25">
      <c r="BQ1370" s="11"/>
      <c r="BR1370" s="11"/>
      <c r="BS1370" s="11"/>
      <c r="BT1370" s="11"/>
    </row>
    <row r="1371" spans="69:72" x14ac:dyDescent="0.25">
      <c r="BQ1371" s="11"/>
      <c r="BR1371" s="11"/>
      <c r="BS1371" s="11"/>
      <c r="BT1371" s="11"/>
    </row>
    <row r="1372" spans="69:72" x14ac:dyDescent="0.25">
      <c r="BQ1372" s="11"/>
      <c r="BR1372" s="11"/>
      <c r="BS1372" s="11"/>
      <c r="BT1372" s="11"/>
    </row>
    <row r="1373" spans="69:72" x14ac:dyDescent="0.25">
      <c r="BQ1373" s="11"/>
      <c r="BR1373" s="11"/>
      <c r="BS1373" s="11"/>
      <c r="BT1373" s="11"/>
    </row>
    <row r="1374" spans="69:72" x14ac:dyDescent="0.25">
      <c r="BQ1374" s="11"/>
      <c r="BR1374" s="11"/>
      <c r="BS1374" s="11"/>
      <c r="BT1374" s="11"/>
    </row>
    <row r="1375" spans="69:72" x14ac:dyDescent="0.25">
      <c r="BQ1375" s="11"/>
      <c r="BR1375" s="11"/>
      <c r="BS1375" s="11"/>
      <c r="BT1375" s="11"/>
    </row>
    <row r="1376" spans="69:72" x14ac:dyDescent="0.25">
      <c r="BQ1376" s="11"/>
      <c r="BR1376" s="11"/>
      <c r="BS1376" s="11"/>
      <c r="BT1376" s="11"/>
    </row>
    <row r="1377" spans="69:72" x14ac:dyDescent="0.25">
      <c r="BQ1377" s="11"/>
      <c r="BR1377" s="11"/>
      <c r="BS1377" s="11"/>
      <c r="BT1377" s="11"/>
    </row>
    <row r="1378" spans="69:72" x14ac:dyDescent="0.25">
      <c r="BQ1378" s="11"/>
      <c r="BR1378" s="11"/>
      <c r="BS1378" s="11"/>
      <c r="BT1378" s="11"/>
    </row>
    <row r="1379" spans="69:72" x14ac:dyDescent="0.25">
      <c r="BQ1379" s="11"/>
      <c r="BR1379" s="11"/>
      <c r="BS1379" s="11"/>
      <c r="BT1379" s="11"/>
    </row>
    <row r="1380" spans="69:72" x14ac:dyDescent="0.25">
      <c r="BQ1380" s="11"/>
      <c r="BR1380" s="11"/>
      <c r="BS1380" s="11"/>
      <c r="BT1380" s="11"/>
    </row>
    <row r="1381" spans="69:72" x14ac:dyDescent="0.25">
      <c r="BQ1381" s="11"/>
      <c r="BR1381" s="11"/>
      <c r="BS1381" s="11"/>
      <c r="BT1381" s="11"/>
    </row>
    <row r="1382" spans="69:72" x14ac:dyDescent="0.25">
      <c r="BQ1382" s="11"/>
      <c r="BR1382" s="11"/>
      <c r="BS1382" s="11"/>
      <c r="BT1382" s="11"/>
    </row>
    <row r="1383" spans="69:72" x14ac:dyDescent="0.25">
      <c r="BQ1383" s="11"/>
      <c r="BR1383" s="11"/>
      <c r="BS1383" s="11"/>
      <c r="BT1383" s="11"/>
    </row>
    <row r="1384" spans="69:72" x14ac:dyDescent="0.25">
      <c r="BQ1384" s="11"/>
      <c r="BR1384" s="11"/>
      <c r="BS1384" s="11"/>
      <c r="BT1384" s="11"/>
    </row>
    <row r="1385" spans="69:72" x14ac:dyDescent="0.25">
      <c r="BQ1385" s="11"/>
      <c r="BR1385" s="11"/>
      <c r="BS1385" s="11"/>
      <c r="BT1385" s="11"/>
    </row>
    <row r="1386" spans="69:72" x14ac:dyDescent="0.25">
      <c r="BQ1386" s="11"/>
      <c r="BR1386" s="11"/>
      <c r="BS1386" s="11"/>
      <c r="BT1386" s="11"/>
    </row>
    <row r="1387" spans="69:72" x14ac:dyDescent="0.25">
      <c r="BQ1387" s="11"/>
      <c r="BR1387" s="11"/>
      <c r="BS1387" s="11"/>
      <c r="BT1387" s="11"/>
    </row>
    <row r="1388" spans="69:72" x14ac:dyDescent="0.25">
      <c r="BQ1388" s="11"/>
      <c r="BR1388" s="11"/>
      <c r="BS1388" s="11"/>
      <c r="BT1388" s="11"/>
    </row>
    <row r="1389" spans="69:72" x14ac:dyDescent="0.25">
      <c r="BQ1389" s="11"/>
      <c r="BR1389" s="11"/>
      <c r="BS1389" s="11"/>
      <c r="BT1389" s="11"/>
    </row>
    <row r="1390" spans="69:72" x14ac:dyDescent="0.25">
      <c r="BQ1390" s="11"/>
      <c r="BR1390" s="11"/>
      <c r="BS1390" s="11"/>
      <c r="BT1390" s="11"/>
    </row>
    <row r="1391" spans="69:72" x14ac:dyDescent="0.25">
      <c r="BQ1391" s="11"/>
      <c r="BR1391" s="11"/>
      <c r="BS1391" s="11"/>
      <c r="BT1391" s="11"/>
    </row>
    <row r="1392" spans="69:72" x14ac:dyDescent="0.25">
      <c r="BQ1392" s="11"/>
      <c r="BR1392" s="11"/>
      <c r="BS1392" s="11"/>
      <c r="BT1392" s="11"/>
    </row>
    <row r="1393" spans="69:72" x14ac:dyDescent="0.25">
      <c r="BQ1393" s="11"/>
      <c r="BR1393" s="11"/>
      <c r="BS1393" s="11"/>
      <c r="BT1393" s="11"/>
    </row>
    <row r="1394" spans="69:72" x14ac:dyDescent="0.25">
      <c r="BQ1394" s="11"/>
      <c r="BR1394" s="11"/>
      <c r="BS1394" s="11"/>
      <c r="BT1394" s="11"/>
    </row>
    <row r="1395" spans="69:72" x14ac:dyDescent="0.25">
      <c r="BQ1395" s="11"/>
      <c r="BR1395" s="11"/>
      <c r="BS1395" s="11"/>
      <c r="BT1395" s="11"/>
    </row>
    <row r="1396" spans="69:72" x14ac:dyDescent="0.25">
      <c r="BQ1396" s="11"/>
      <c r="BR1396" s="11"/>
      <c r="BS1396" s="11"/>
      <c r="BT1396" s="11"/>
    </row>
    <row r="1397" spans="69:72" x14ac:dyDescent="0.25">
      <c r="BQ1397" s="11"/>
      <c r="BR1397" s="11"/>
      <c r="BS1397" s="11"/>
      <c r="BT1397" s="11"/>
    </row>
    <row r="1398" spans="69:72" x14ac:dyDescent="0.25">
      <c r="BQ1398" s="11"/>
      <c r="BR1398" s="11"/>
      <c r="BS1398" s="11"/>
      <c r="BT1398" s="11"/>
    </row>
    <row r="1399" spans="69:72" x14ac:dyDescent="0.25">
      <c r="BQ1399" s="11"/>
      <c r="BR1399" s="11"/>
      <c r="BS1399" s="11"/>
      <c r="BT1399" s="11"/>
    </row>
    <row r="1400" spans="69:72" x14ac:dyDescent="0.25">
      <c r="BQ1400" s="11"/>
      <c r="BR1400" s="11"/>
      <c r="BS1400" s="11"/>
      <c r="BT1400" s="11"/>
    </row>
    <row r="1401" spans="69:72" x14ac:dyDescent="0.25">
      <c r="BQ1401" s="11"/>
      <c r="BR1401" s="11"/>
      <c r="BS1401" s="11"/>
      <c r="BT1401" s="11"/>
    </row>
    <row r="1402" spans="69:72" x14ac:dyDescent="0.25">
      <c r="BQ1402" s="11"/>
      <c r="BR1402" s="11"/>
      <c r="BS1402" s="11"/>
      <c r="BT1402" s="11"/>
    </row>
    <row r="1403" spans="69:72" x14ac:dyDescent="0.25">
      <c r="BQ1403" s="11"/>
      <c r="BR1403" s="11"/>
      <c r="BS1403" s="11"/>
      <c r="BT1403" s="11"/>
    </row>
    <row r="1404" spans="69:72" x14ac:dyDescent="0.25">
      <c r="BQ1404" s="11"/>
      <c r="BR1404" s="11"/>
      <c r="BS1404" s="11"/>
      <c r="BT1404" s="11"/>
    </row>
    <row r="1405" spans="69:72" x14ac:dyDescent="0.25">
      <c r="BQ1405" s="11"/>
      <c r="BR1405" s="11"/>
      <c r="BS1405" s="11"/>
      <c r="BT1405" s="11"/>
    </row>
    <row r="1406" spans="69:72" x14ac:dyDescent="0.25">
      <c r="BQ1406" s="11"/>
      <c r="BR1406" s="11"/>
      <c r="BS1406" s="11"/>
      <c r="BT1406" s="11"/>
    </row>
    <row r="1407" spans="69:72" x14ac:dyDescent="0.25">
      <c r="BQ1407" s="11"/>
      <c r="BR1407" s="11"/>
      <c r="BS1407" s="11"/>
      <c r="BT1407" s="11"/>
    </row>
    <row r="1408" spans="69:72" x14ac:dyDescent="0.25">
      <c r="BQ1408" s="11"/>
      <c r="BR1408" s="11"/>
      <c r="BS1408" s="11"/>
      <c r="BT1408" s="11"/>
    </row>
    <row r="1409" spans="69:72" x14ac:dyDescent="0.25">
      <c r="BQ1409" s="11"/>
      <c r="BR1409" s="11"/>
      <c r="BS1409" s="11"/>
      <c r="BT1409" s="11"/>
    </row>
    <row r="1410" spans="69:72" x14ac:dyDescent="0.25">
      <c r="BQ1410" s="11"/>
      <c r="BR1410" s="11"/>
      <c r="BS1410" s="11"/>
      <c r="BT1410" s="11"/>
    </row>
    <row r="1411" spans="69:72" x14ac:dyDescent="0.25">
      <c r="BQ1411" s="11"/>
      <c r="BR1411" s="11"/>
      <c r="BS1411" s="11"/>
      <c r="BT1411" s="11"/>
    </row>
    <row r="1412" spans="69:72" x14ac:dyDescent="0.25">
      <c r="BQ1412" s="11"/>
      <c r="BR1412" s="11"/>
      <c r="BS1412" s="11"/>
      <c r="BT1412" s="11"/>
    </row>
    <row r="1413" spans="69:72" x14ac:dyDescent="0.25">
      <c r="BQ1413" s="11"/>
      <c r="BR1413" s="11"/>
      <c r="BS1413" s="11"/>
      <c r="BT1413" s="11"/>
    </row>
    <row r="1414" spans="69:72" x14ac:dyDescent="0.25">
      <c r="BQ1414" s="11"/>
      <c r="BR1414" s="11"/>
      <c r="BS1414" s="11"/>
      <c r="BT1414" s="11"/>
    </row>
    <row r="1415" spans="69:72" x14ac:dyDescent="0.25">
      <c r="BQ1415" s="11"/>
      <c r="BR1415" s="11"/>
      <c r="BS1415" s="11"/>
      <c r="BT1415" s="11"/>
    </row>
    <row r="1416" spans="69:72" x14ac:dyDescent="0.25">
      <c r="BQ1416" s="11"/>
      <c r="BR1416" s="11"/>
      <c r="BS1416" s="11"/>
      <c r="BT1416" s="11"/>
    </row>
    <row r="1417" spans="69:72" x14ac:dyDescent="0.25">
      <c r="BQ1417" s="11"/>
      <c r="BR1417" s="11"/>
      <c r="BS1417" s="11"/>
      <c r="BT1417" s="11"/>
    </row>
    <row r="1418" spans="69:72" x14ac:dyDescent="0.25">
      <c r="BQ1418" s="11"/>
      <c r="BR1418" s="11"/>
      <c r="BS1418" s="11"/>
      <c r="BT1418" s="11"/>
    </row>
    <row r="1419" spans="69:72" x14ac:dyDescent="0.25">
      <c r="BQ1419" s="11"/>
      <c r="BR1419" s="11"/>
      <c r="BS1419" s="11"/>
      <c r="BT1419" s="11"/>
    </row>
    <row r="1420" spans="69:72" x14ac:dyDescent="0.25">
      <c r="BQ1420" s="11"/>
      <c r="BR1420" s="11"/>
      <c r="BS1420" s="11"/>
      <c r="BT1420" s="11"/>
    </row>
    <row r="1421" spans="69:72" x14ac:dyDescent="0.25">
      <c r="BQ1421" s="11"/>
      <c r="BR1421" s="11"/>
      <c r="BS1421" s="11"/>
      <c r="BT1421" s="11"/>
    </row>
    <row r="1422" spans="69:72" x14ac:dyDescent="0.25">
      <c r="BQ1422" s="11"/>
      <c r="BR1422" s="11"/>
      <c r="BS1422" s="11"/>
      <c r="BT1422" s="11"/>
    </row>
    <row r="1423" spans="69:72" x14ac:dyDescent="0.25">
      <c r="BQ1423" s="11"/>
      <c r="BR1423" s="11"/>
      <c r="BS1423" s="11"/>
      <c r="BT1423" s="11"/>
    </row>
    <row r="1424" spans="69:72" x14ac:dyDescent="0.25">
      <c r="BQ1424" s="11"/>
      <c r="BR1424" s="11"/>
      <c r="BS1424" s="11"/>
      <c r="BT1424" s="11"/>
    </row>
    <row r="1425" spans="69:72" x14ac:dyDescent="0.25">
      <c r="BQ1425" s="11"/>
      <c r="BR1425" s="11"/>
      <c r="BS1425" s="11"/>
      <c r="BT1425" s="11"/>
    </row>
    <row r="1426" spans="69:72" x14ac:dyDescent="0.25">
      <c r="BQ1426" s="11"/>
      <c r="BR1426" s="11"/>
      <c r="BS1426" s="11"/>
      <c r="BT1426" s="11"/>
    </row>
    <row r="1427" spans="69:72" x14ac:dyDescent="0.25">
      <c r="BQ1427" s="11"/>
      <c r="BR1427" s="11"/>
      <c r="BS1427" s="11"/>
      <c r="BT1427" s="11"/>
    </row>
    <row r="1428" spans="69:72" x14ac:dyDescent="0.25">
      <c r="BQ1428" s="11"/>
      <c r="BR1428" s="11"/>
      <c r="BS1428" s="11"/>
      <c r="BT1428" s="11"/>
    </row>
    <row r="1429" spans="69:72" x14ac:dyDescent="0.25">
      <c r="BQ1429" s="11"/>
      <c r="BR1429" s="11"/>
      <c r="BS1429" s="11"/>
      <c r="BT1429" s="11"/>
    </row>
    <row r="1430" spans="69:72" x14ac:dyDescent="0.25">
      <c r="BQ1430" s="11"/>
      <c r="BR1430" s="11"/>
      <c r="BS1430" s="11"/>
      <c r="BT1430" s="11"/>
    </row>
    <row r="1431" spans="69:72" x14ac:dyDescent="0.25">
      <c r="BQ1431" s="11"/>
      <c r="BR1431" s="11"/>
      <c r="BS1431" s="11"/>
      <c r="BT1431" s="11"/>
    </row>
    <row r="1432" spans="69:72" x14ac:dyDescent="0.25">
      <c r="BQ1432" s="11"/>
      <c r="BR1432" s="11"/>
      <c r="BS1432" s="11"/>
      <c r="BT1432" s="11"/>
    </row>
    <row r="1433" spans="69:72" x14ac:dyDescent="0.25">
      <c r="BQ1433" s="11"/>
      <c r="BR1433" s="11"/>
      <c r="BS1433" s="11"/>
      <c r="BT1433" s="11"/>
    </row>
    <row r="1434" spans="69:72" x14ac:dyDescent="0.25">
      <c r="BQ1434" s="11"/>
      <c r="BR1434" s="11"/>
      <c r="BS1434" s="11"/>
      <c r="BT1434" s="11"/>
    </row>
    <row r="1435" spans="69:72" x14ac:dyDescent="0.25">
      <c r="BQ1435" s="11"/>
      <c r="BR1435" s="11"/>
      <c r="BS1435" s="11"/>
      <c r="BT1435" s="11"/>
    </row>
    <row r="1436" spans="69:72" x14ac:dyDescent="0.25">
      <c r="BQ1436" s="11"/>
      <c r="BR1436" s="11"/>
      <c r="BS1436" s="11"/>
      <c r="BT1436" s="11"/>
    </row>
    <row r="1437" spans="69:72" x14ac:dyDescent="0.25">
      <c r="BQ1437" s="11"/>
      <c r="BR1437" s="11"/>
      <c r="BS1437" s="11"/>
      <c r="BT1437" s="11"/>
    </row>
    <row r="1438" spans="69:72" x14ac:dyDescent="0.25">
      <c r="BQ1438" s="11"/>
      <c r="BR1438" s="11"/>
      <c r="BS1438" s="11"/>
      <c r="BT1438" s="11"/>
    </row>
    <row r="1439" spans="69:72" x14ac:dyDescent="0.25">
      <c r="BQ1439" s="11"/>
      <c r="BR1439" s="11"/>
      <c r="BS1439" s="11"/>
      <c r="BT1439" s="11"/>
    </row>
    <row r="1440" spans="69:72" x14ac:dyDescent="0.25">
      <c r="BQ1440" s="11"/>
      <c r="BR1440" s="11"/>
      <c r="BS1440" s="11"/>
      <c r="BT1440" s="11"/>
    </row>
  </sheetData>
  <sheetProtection algorithmName="SHA-512" hashValue="tijK+/QETvsnJ077k/9rQb2OqKtKgC77LK/r5KTSMP14XsmdVDNmVfLM0KFO6tbTNNJJyDcdvYRbwXsraS91vg==" saltValue="AYWjZWQv4fMkQDh2I4OvRg==" spinCount="100000" sheet="1" formatCells="0" formatColumns="0" formatRows="0" insertColumns="0" insertRows="0" insertHyperlinks="0" deleteColumns="0" deleteRows="0" sort="0" autoFilter="0" pivotTables="0"/>
  <mergeCells count="16">
    <mergeCell ref="X2:AA2"/>
    <mergeCell ref="X3:AA3"/>
    <mergeCell ref="X5:AA5"/>
    <mergeCell ref="X6:AA6"/>
    <mergeCell ref="F46:G46"/>
    <mergeCell ref="F47:G47"/>
    <mergeCell ref="B2:E23"/>
    <mergeCell ref="G2:K2"/>
    <mergeCell ref="O2:U2"/>
    <mergeCell ref="G3:K3"/>
    <mergeCell ref="O8:R8"/>
    <mergeCell ref="S8:V8"/>
    <mergeCell ref="I19:K19"/>
    <mergeCell ref="I20:K20"/>
    <mergeCell ref="I22:K22"/>
    <mergeCell ref="I23:K23"/>
  </mergeCells>
  <dataValidations count="2">
    <dataValidation allowBlank="1" showInputMessage="1" showErrorMessage="1" prompt="Usar formato aaaa/mm/dd" sqref="N7:N8" xr:uid="{00000000-0002-0000-0600-000000000000}"/>
    <dataValidation allowBlank="1" showInputMessage="1" showErrorMessage="1" prompt="Usar formato aaaa/mm/dd_x000d_" sqref="O25:O26" xr:uid="{00000000-0002-0000-0600-000001000000}"/>
  </dataValidations>
  <pageMargins left="0.7" right="0.7" top="0.75" bottom="0.75" header="0.3" footer="0.3"/>
  <pageSetup orientation="portrait" r:id="rId1"/>
  <ignoredErrors>
    <ignoredError sqref="G6:J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9" r:id="rId4" name="Button 19">
              <controlPr defaultSize="0" print="0" autoFill="0" autoPict="0" macro="[0]!Módulo1.LeeInfo" altText="Importar_x000a_Datos_x000a_">
                <anchor moveWithCells="1" sizeWithCells="1">
                  <from>
                    <xdr:col>12</xdr:col>
                    <xdr:colOff>142875</xdr:colOff>
                    <xdr:row>1</xdr:row>
                    <xdr:rowOff>161925</xdr:rowOff>
                  </from>
                  <to>
                    <xdr:col>12</xdr:col>
                    <xdr:colOff>876300</xdr:colOff>
                    <xdr:row>5</xdr:row>
                    <xdr:rowOff>38100</xdr:rowOff>
                  </to>
                </anchor>
              </controlPr>
            </control>
          </mc:Choice>
        </mc:AlternateContent>
        <mc:AlternateContent xmlns:mc="http://schemas.openxmlformats.org/markup-compatibility/2006">
          <mc:Choice Requires="x14">
            <control shapeId="40980" r:id="rId5" name="Button 20">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3" id="{6A0E6613-608E-4FCA-A482-155E05C9C434}">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29" id="{5F953CBF-7915-4358-B6F4-70D094394F72}">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28" id="{20E78FAC-7308-407C-A339-F34D89972611}">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27" id="{CAAD21DE-C82E-43A6-9145-71921989F412}">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26" id="{2767C02D-7ADE-465E-9CA6-E21D66AE0B26}">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25" id="{78876A1F-22D5-48BA-B6AE-70B6167769B3}">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24" id="{5A969FC1-4600-4E0E-8231-E568BB400921}">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23" id="{BADD4F43-8946-46E8-9FA5-7222B72A01A5}">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22" id="{9182FFE7-C14C-454A-B784-755FA8FC9720}">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21" id="{C6E3A6B2-847D-45BD-85FD-E10A8ED9E76B}">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20" id="{986E7CEA-76B2-4BFA-9760-8D507C9F7250}">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19" id="{735B48B0-F751-492D-B4EF-8AC88D4C8623}">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14" id="{AB84EBDF-8D7A-4601-AF87-AF14DBAEF9FF}">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15" id="{E4D61BAE-EE8E-456C-8F21-EB74042A60D8}">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6" id="{C9F13541-ABD3-44D3-B6ED-87AC2786A857}">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10" id="{45770BEA-0345-4AFD-956C-CD105D88E5C4}">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8" id="{9603801E-F2D1-497E-875C-1CD7BCFA068A}">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9" id="{911C767C-BF91-476D-BE78-0DEB1671409C}">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7" id="{8D5F081F-30DA-4FAD-AAAF-EA20B25BD2C9}">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3" id="{D99F94EF-CAF8-4AD8-8A5E-AB6A9EB215B2}">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BC3D7253-896A-4020-94D7-43C3C7163425}">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C378F398-04FE-4B2E-9640-A613687F9ED8}">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
  <dimension ref="B1:AQ499"/>
  <sheetViews>
    <sheetView showGridLines="0" zoomScale="85" zoomScaleNormal="85" zoomScalePageLayoutView="125" workbookViewId="0">
      <pane ySplit="10" topLeftCell="A54" activePane="bottomLeft" state="frozen"/>
      <selection activeCell="C56" sqref="B56:R56"/>
      <selection pane="bottomLeft" activeCell="K74" sqref="K74"/>
    </sheetView>
  </sheetViews>
  <sheetFormatPr baseColWidth="10" defaultColWidth="11.42578125" defaultRowHeight="15" x14ac:dyDescent="0.25"/>
  <cols>
    <col min="1" max="1" width="2.140625" style="11" customWidth="1"/>
    <col min="2" max="2" width="8" style="192" customWidth="1"/>
    <col min="3" max="3" width="10" style="192" customWidth="1"/>
    <col min="4" max="4" width="5.7109375" style="193" customWidth="1"/>
    <col min="5" max="5" width="8.42578125" style="193" customWidth="1"/>
    <col min="6" max="6" width="10.7109375" style="74" bestFit="1" customWidth="1"/>
    <col min="7" max="7" width="2.140625" style="74" customWidth="1"/>
    <col min="8" max="8" width="4.42578125" style="193" customWidth="1"/>
    <col min="9" max="9" width="11.28515625" style="193" bestFit="1" customWidth="1"/>
    <col min="10" max="10" width="5.42578125" style="193" customWidth="1"/>
    <col min="11" max="11" width="6.85546875" style="193" bestFit="1" customWidth="1"/>
    <col min="12" max="12" width="10.7109375" style="74" bestFit="1" customWidth="1"/>
    <col min="13" max="13" width="2.140625" style="74" customWidth="1"/>
    <col min="14" max="14" width="4.42578125" style="193" customWidth="1"/>
    <col min="15" max="15" width="10.85546875" style="193" customWidth="1"/>
    <col min="16" max="16" width="5.42578125" style="193" customWidth="1"/>
    <col min="17" max="17" width="9.42578125" style="193" bestFit="1" customWidth="1"/>
    <col min="18" max="18" width="10.7109375" style="74" bestFit="1" customWidth="1"/>
    <col min="19" max="19" width="2.140625" style="74" customWidth="1"/>
    <col min="20" max="20" width="4.28515625" style="192" hidden="1" customWidth="1"/>
    <col min="21" max="21" width="10.85546875" style="192" hidden="1" customWidth="1"/>
    <col min="22" max="22" width="5.7109375" style="193" hidden="1" customWidth="1"/>
    <col min="23" max="23" width="6.85546875" style="194" hidden="1" customWidth="1"/>
    <col min="24" max="24" width="10.7109375" style="82" hidden="1" customWidth="1"/>
    <col min="25" max="25" width="2.140625" style="74" hidden="1" customWidth="1"/>
    <col min="26" max="26" width="4.42578125" style="192" hidden="1" customWidth="1"/>
    <col min="27" max="27" width="10.85546875" style="192" hidden="1" customWidth="1"/>
    <col min="28" max="28" width="5.42578125" style="193" hidden="1" customWidth="1"/>
    <col min="29" max="29" width="6.85546875" style="194" hidden="1" customWidth="1"/>
    <col min="30" max="30" width="10.7109375" style="74" hidden="1" customWidth="1"/>
    <col min="31" max="31" width="2.140625" style="74" hidden="1" customWidth="1"/>
    <col min="32" max="32" width="4.28515625" style="192" hidden="1" customWidth="1"/>
    <col min="33" max="33" width="11.28515625" style="192" hidden="1" customWidth="1"/>
    <col min="34" max="34" width="5.7109375" style="193" hidden="1" customWidth="1"/>
    <col min="35" max="35" width="6.85546875" style="194" hidden="1" customWidth="1"/>
    <col min="36" max="36" width="10.7109375" style="74" hidden="1" customWidth="1"/>
    <col min="37" max="37" width="2.140625" style="11" hidden="1" customWidth="1"/>
    <col min="38" max="40" width="3.42578125" style="11" hidden="1" customWidth="1"/>
    <col min="41" max="41" width="4.7109375" style="11" hidden="1" customWidth="1"/>
    <col min="42" max="42" width="3.42578125" style="11" hidden="1" customWidth="1"/>
    <col min="43" max="43" width="1.85546875" style="11" hidden="1" customWidth="1"/>
    <col min="44" max="16384" width="11.42578125" style="11"/>
  </cols>
  <sheetData>
    <row r="1" spans="2:42" x14ac:dyDescent="0.25">
      <c r="B1" s="105" t="s">
        <v>116</v>
      </c>
      <c r="C1" s="107">
        <f>Resumen!G2</f>
        <v>554</v>
      </c>
      <c r="D1" s="74"/>
      <c r="E1" s="74"/>
      <c r="H1" s="74"/>
      <c r="I1" s="74"/>
      <c r="J1" s="74"/>
      <c r="K1" s="74"/>
      <c r="N1" s="74"/>
      <c r="O1" s="74"/>
      <c r="P1" s="74"/>
      <c r="Q1" s="74"/>
      <c r="T1" s="81"/>
      <c r="U1" s="81"/>
      <c r="V1" s="84"/>
      <c r="W1" s="85"/>
      <c r="X1" s="74"/>
      <c r="Z1" s="81"/>
      <c r="AA1" s="81"/>
      <c r="AB1" s="84"/>
      <c r="AC1" s="85"/>
      <c r="AF1" s="81"/>
      <c r="AG1" s="81"/>
      <c r="AH1" s="74"/>
      <c r="AI1" s="83"/>
    </row>
    <row r="2" spans="2:42" x14ac:dyDescent="0.25">
      <c r="B2" s="1040" t="s">
        <v>100</v>
      </c>
      <c r="C2" s="1040"/>
      <c r="D2" s="90"/>
      <c r="E2" s="101">
        <f>IF(C15="---", "---", COUNTA(B15:B110))</f>
        <v>96</v>
      </c>
      <c r="F2" s="82"/>
      <c r="G2" s="82"/>
      <c r="H2" s="82"/>
      <c r="I2" s="82"/>
      <c r="J2" s="82"/>
      <c r="K2" s="101">
        <f>IF(I15="---", "---", COUNTA(H15:H110))</f>
        <v>96</v>
      </c>
      <c r="L2" s="90"/>
      <c r="M2" s="90"/>
      <c r="N2" s="90"/>
      <c r="O2" s="90"/>
      <c r="P2" s="90"/>
      <c r="Q2" s="101">
        <f>IF(O15="---", "---", COUNTA(O15:O110))</f>
        <v>96</v>
      </c>
      <c r="R2" s="90"/>
      <c r="S2" s="90"/>
      <c r="T2" s="91"/>
      <c r="U2" s="91"/>
      <c r="V2" s="92"/>
      <c r="W2" s="101">
        <f>IF(U15="---", "---", COUNTA(T15:T110))</f>
        <v>0</v>
      </c>
      <c r="X2" s="90"/>
      <c r="Y2" s="90"/>
      <c r="Z2" s="91"/>
      <c r="AA2" s="91"/>
      <c r="AB2" s="92"/>
      <c r="AC2" s="101">
        <f>IF(AA15="---", "---", COUNTA(Z15:Z110))</f>
        <v>0</v>
      </c>
      <c r="AD2" s="90"/>
      <c r="AE2" s="90"/>
      <c r="AF2" s="91"/>
      <c r="AG2" s="91"/>
      <c r="AH2" s="90"/>
      <c r="AI2" s="101">
        <f>IF(AG15="---", "---", COUNTA(AF15:AF110))</f>
        <v>0</v>
      </c>
      <c r="AJ2" s="90"/>
    </row>
    <row r="3" spans="2:42" ht="6.75" customHeight="1" x14ac:dyDescent="0.25">
      <c r="B3" s="81"/>
      <c r="C3" s="81"/>
      <c r="D3" s="74"/>
      <c r="E3" s="82"/>
      <c r="H3" s="74"/>
      <c r="I3" s="74"/>
      <c r="J3" s="74"/>
      <c r="K3" s="74"/>
      <c r="N3" s="74"/>
      <c r="O3" s="74"/>
      <c r="P3" s="74"/>
      <c r="Q3" s="74"/>
      <c r="T3" s="81"/>
      <c r="U3" s="81"/>
      <c r="V3" s="84"/>
      <c r="W3" s="85"/>
      <c r="X3" s="74"/>
      <c r="Z3" s="81"/>
      <c r="AA3" s="81"/>
      <c r="AB3" s="84"/>
      <c r="AC3" s="85"/>
      <c r="AF3" s="81"/>
      <c r="AG3" s="81"/>
      <c r="AH3" s="74"/>
      <c r="AI3" s="83"/>
    </row>
    <row r="4" spans="2:42" x14ac:dyDescent="0.25">
      <c r="B4" s="1040" t="s">
        <v>101</v>
      </c>
      <c r="C4" s="1040"/>
      <c r="D4" s="90"/>
      <c r="E4" s="101">
        <f>IFERROR(SUM(E2+K2+Q2), "---")</f>
        <v>288</v>
      </c>
      <c r="H4" s="74"/>
      <c r="I4" s="74"/>
      <c r="J4" s="74"/>
      <c r="K4" s="74"/>
      <c r="N4" s="74"/>
      <c r="O4" s="74"/>
      <c r="P4" s="74"/>
      <c r="Q4" s="74"/>
      <c r="T4" s="81"/>
      <c r="U4" s="81"/>
      <c r="V4" s="84"/>
      <c r="W4" s="85"/>
      <c r="X4" s="74"/>
      <c r="Z4" s="81"/>
      <c r="AA4" s="81"/>
      <c r="AB4" s="84"/>
      <c r="AC4" s="85"/>
      <c r="AF4" s="81"/>
      <c r="AG4" s="81"/>
      <c r="AH4" s="74"/>
      <c r="AI4" s="83"/>
    </row>
    <row r="5" spans="2:42" ht="6.75" customHeight="1" x14ac:dyDescent="0.25">
      <c r="B5" s="91"/>
      <c r="C5" s="91"/>
      <c r="D5" s="90"/>
      <c r="E5" s="203"/>
      <c r="H5" s="74"/>
      <c r="I5" s="74"/>
      <c r="J5" s="74"/>
      <c r="K5" s="74"/>
      <c r="N5" s="74"/>
      <c r="O5" s="74"/>
      <c r="P5" s="74"/>
      <c r="Q5" s="74"/>
      <c r="T5" s="81"/>
      <c r="U5" s="81"/>
      <c r="V5" s="84"/>
      <c r="W5" s="85"/>
      <c r="X5" s="74"/>
      <c r="Z5" s="81"/>
      <c r="AA5" s="81"/>
      <c r="AB5" s="84"/>
      <c r="AC5" s="85"/>
      <c r="AF5" s="81"/>
      <c r="AG5" s="81"/>
      <c r="AH5" s="74"/>
      <c r="AI5" s="83"/>
    </row>
    <row r="6" spans="2:42" x14ac:dyDescent="0.25">
      <c r="B6" s="1040" t="s">
        <v>232</v>
      </c>
      <c r="C6" s="1040"/>
      <c r="D6" s="90"/>
      <c r="E6" s="101">
        <f>COUNT(B22, B38, B46, B30, B54, B62, B70, B78, B86, B94, B102,  B110)</f>
        <v>12</v>
      </c>
      <c r="H6" s="74"/>
      <c r="I6" s="74"/>
      <c r="J6" s="74"/>
      <c r="K6" s="74"/>
      <c r="N6" s="74"/>
      <c r="O6" s="74"/>
      <c r="P6" s="74"/>
      <c r="Q6" s="74"/>
      <c r="T6" s="81"/>
      <c r="U6" s="81"/>
      <c r="V6" s="84"/>
      <c r="W6" s="85"/>
      <c r="X6" s="74"/>
      <c r="Z6" s="81"/>
      <c r="AA6" s="81"/>
      <c r="AB6" s="84"/>
      <c r="AC6" s="85"/>
      <c r="AF6" s="81"/>
      <c r="AG6" s="81"/>
      <c r="AH6" s="74"/>
      <c r="AI6" s="83"/>
    </row>
    <row r="7" spans="2:42" ht="6" customHeight="1" x14ac:dyDescent="0.25">
      <c r="B7" s="81"/>
      <c r="C7" s="81"/>
      <c r="D7" s="74"/>
      <c r="E7" s="82"/>
      <c r="H7" s="74"/>
      <c r="I7" s="74"/>
      <c r="J7" s="74"/>
      <c r="K7" s="74"/>
      <c r="N7" s="74"/>
      <c r="O7" s="74"/>
      <c r="P7" s="74"/>
      <c r="Q7" s="74"/>
      <c r="T7" s="81"/>
      <c r="U7" s="81"/>
      <c r="V7" s="84"/>
      <c r="W7" s="85"/>
      <c r="X7" s="74"/>
      <c r="Z7" s="81"/>
      <c r="AA7" s="81"/>
      <c r="AB7" s="84"/>
      <c r="AC7" s="85"/>
      <c r="AF7" s="81"/>
      <c r="AG7" s="81"/>
      <c r="AH7" s="74"/>
      <c r="AI7" s="83"/>
    </row>
    <row r="8" spans="2:42" ht="39" customHeight="1" x14ac:dyDescent="0.25">
      <c r="B8" s="1044" t="s">
        <v>102</v>
      </c>
      <c r="C8" s="1044"/>
      <c r="D8" s="90"/>
      <c r="E8" s="102">
        <f>_xlfn.STDEV.P(F15:F110,L15:L110,R15:R110)</f>
        <v>0.6039408034446343</v>
      </c>
      <c r="H8" s="74"/>
      <c r="I8" s="122"/>
      <c r="J8" s="74"/>
      <c r="K8" s="74"/>
      <c r="N8" s="74"/>
      <c r="O8" s="74"/>
      <c r="P8" s="74"/>
      <c r="Q8" s="74"/>
      <c r="T8" s="81"/>
      <c r="U8" s="81"/>
      <c r="V8" s="84"/>
      <c r="W8" s="85"/>
      <c r="X8" s="74"/>
      <c r="Z8" s="81"/>
      <c r="AA8" s="81"/>
      <c r="AB8" s="84"/>
      <c r="AC8" s="85"/>
      <c r="AF8" s="81"/>
      <c r="AG8" s="81"/>
      <c r="AH8" s="74"/>
      <c r="AI8" s="83"/>
    </row>
    <row r="9" spans="2:42" ht="5.25" customHeight="1" x14ac:dyDescent="0.25">
      <c r="B9" s="91"/>
      <c r="C9" s="103"/>
      <c r="D9" s="90"/>
      <c r="E9" s="93"/>
      <c r="H9" s="74"/>
      <c r="I9" s="74"/>
      <c r="J9" s="74"/>
      <c r="K9" s="74"/>
      <c r="N9" s="74"/>
      <c r="O9" s="74"/>
      <c r="P9" s="74"/>
      <c r="Q9" s="74"/>
      <c r="T9" s="81"/>
      <c r="U9" s="81"/>
      <c r="V9" s="84"/>
      <c r="W9" s="85"/>
      <c r="X9" s="74"/>
      <c r="Z9" s="81"/>
      <c r="AA9" s="81"/>
      <c r="AB9" s="84"/>
      <c r="AC9" s="85"/>
      <c r="AF9" s="81"/>
      <c r="AG9" s="81"/>
      <c r="AH9" s="84"/>
      <c r="AI9" s="85"/>
    </row>
    <row r="10" spans="2:42" ht="26.25" customHeight="1" x14ac:dyDescent="0.25">
      <c r="B10" s="1045" t="s">
        <v>103</v>
      </c>
      <c r="C10" s="1045"/>
      <c r="D10" s="90"/>
      <c r="E10" s="221">
        <f>IFERROR(E8/SQRT(E4),"-")</f>
        <v>3.5587553129246066E-2</v>
      </c>
      <c r="F10" s="94"/>
      <c r="H10" s="74"/>
      <c r="I10" s="74"/>
      <c r="J10" s="74"/>
      <c r="K10" s="74"/>
      <c r="N10" s="74"/>
      <c r="O10" s="74"/>
      <c r="P10" s="74"/>
      <c r="Q10" s="74"/>
      <c r="T10" s="81"/>
      <c r="U10" s="81"/>
      <c r="V10" s="84"/>
      <c r="W10" s="85"/>
      <c r="X10" s="74"/>
      <c r="Z10" s="81"/>
      <c r="AA10" s="81"/>
      <c r="AB10" s="84"/>
      <c r="AC10" s="85"/>
      <c r="AF10" s="81"/>
      <c r="AG10" s="81"/>
      <c r="AH10" s="84"/>
      <c r="AI10" s="85"/>
    </row>
    <row r="11" spans="2:42" x14ac:dyDescent="0.25">
      <c r="B11" s="1042"/>
      <c r="C11" s="1042"/>
      <c r="D11" s="1042"/>
      <c r="E11" s="1042"/>
      <c r="F11" s="1042"/>
      <c r="H11" s="74"/>
      <c r="I11" s="74"/>
      <c r="J11" s="74"/>
      <c r="K11" s="74"/>
      <c r="N11" s="74"/>
      <c r="O11" s="74"/>
      <c r="P11" s="74"/>
      <c r="Q11" s="74"/>
      <c r="T11" s="81"/>
      <c r="U11" s="81"/>
      <c r="V11" s="74"/>
      <c r="W11" s="83"/>
      <c r="X11" s="74"/>
      <c r="Z11" s="81"/>
      <c r="AA11" s="81"/>
      <c r="AB11" s="74"/>
      <c r="AC11" s="83"/>
      <c r="AF11" s="81"/>
      <c r="AG11" s="81"/>
      <c r="AH11" s="74"/>
      <c r="AI11" s="83"/>
    </row>
    <row r="12" spans="2:42" s="95" customFormat="1" x14ac:dyDescent="0.25">
      <c r="B12" s="1043" t="s">
        <v>361</v>
      </c>
      <c r="C12" s="1043"/>
      <c r="D12" s="1043"/>
      <c r="E12" s="1043"/>
      <c r="F12" s="1043"/>
      <c r="G12" s="90"/>
      <c r="H12" s="1043" t="s">
        <v>362</v>
      </c>
      <c r="I12" s="1043"/>
      <c r="J12" s="1043"/>
      <c r="K12" s="1043"/>
      <c r="L12" s="1043"/>
      <c r="M12" s="90"/>
      <c r="N12" s="1043" t="s">
        <v>363</v>
      </c>
      <c r="O12" s="1043"/>
      <c r="P12" s="1043"/>
      <c r="Q12" s="1043"/>
      <c r="R12" s="1043"/>
      <c r="S12" s="90"/>
      <c r="T12" s="1043"/>
      <c r="U12" s="1043"/>
      <c r="V12" s="1043"/>
      <c r="W12" s="1043"/>
      <c r="X12" s="1043"/>
      <c r="Y12" s="90"/>
      <c r="Z12" s="1043"/>
      <c r="AA12" s="1043"/>
      <c r="AB12" s="1043"/>
      <c r="AC12" s="1043"/>
      <c r="AD12" s="1043"/>
      <c r="AE12" s="90"/>
      <c r="AF12" s="1043"/>
      <c r="AG12" s="1043"/>
      <c r="AH12" s="1043"/>
      <c r="AI12" s="1043"/>
      <c r="AJ12" s="1043"/>
      <c r="AL12" s="197"/>
      <c r="AM12" s="197"/>
      <c r="AN12" s="197"/>
      <c r="AO12" s="197"/>
      <c r="AP12" s="197"/>
    </row>
    <row r="13" spans="2:42" s="100" customFormat="1" ht="34.5" customHeight="1" x14ac:dyDescent="0.25">
      <c r="B13" s="106"/>
      <c r="C13" s="123" t="s">
        <v>95</v>
      </c>
      <c r="D13" s="1041" t="s">
        <v>96</v>
      </c>
      <c r="E13" s="1041"/>
      <c r="F13" s="96"/>
      <c r="G13" s="97"/>
      <c r="H13" s="98"/>
      <c r="I13" s="123" t="s">
        <v>95</v>
      </c>
      <c r="J13" s="1041" t="s">
        <v>96</v>
      </c>
      <c r="K13" s="1041"/>
      <c r="L13" s="96"/>
      <c r="M13" s="99"/>
      <c r="N13" s="98"/>
      <c r="O13" s="123" t="s">
        <v>95</v>
      </c>
      <c r="P13" s="1041" t="s">
        <v>96</v>
      </c>
      <c r="Q13" s="1041"/>
      <c r="R13" s="96"/>
      <c r="S13" s="97"/>
      <c r="T13" s="98"/>
      <c r="U13" s="123"/>
      <c r="V13" s="1041"/>
      <c r="W13" s="1041"/>
      <c r="X13" s="96"/>
      <c r="Y13" s="97"/>
      <c r="Z13" s="98"/>
      <c r="AA13" s="123"/>
      <c r="AB13" s="1041"/>
      <c r="AC13" s="1041"/>
      <c r="AD13" s="96"/>
      <c r="AE13" s="97"/>
      <c r="AF13" s="98"/>
      <c r="AG13" s="123"/>
      <c r="AH13" s="1041"/>
      <c r="AI13" s="1041"/>
      <c r="AJ13" s="96"/>
      <c r="AL13" s="198"/>
      <c r="AM13" s="198">
        <f>MIN(AM15:AM110)</f>
        <v>-2</v>
      </c>
      <c r="AN13" s="198"/>
      <c r="AO13" s="198"/>
      <c r="AP13" s="199">
        <f>ABS(MIN(AP15:AP110))</f>
        <v>2</v>
      </c>
    </row>
    <row r="14" spans="2:42" x14ac:dyDescent="0.25">
      <c r="B14" s="104" t="s">
        <v>97</v>
      </c>
      <c r="C14" s="104" t="s">
        <v>98</v>
      </c>
      <c r="D14" s="79" t="s">
        <v>97</v>
      </c>
      <c r="E14" s="79" t="s">
        <v>98</v>
      </c>
      <c r="F14" s="79" t="s">
        <v>99</v>
      </c>
      <c r="H14" s="79" t="s">
        <v>97</v>
      </c>
      <c r="I14" s="79" t="s">
        <v>98</v>
      </c>
      <c r="J14" s="79" t="s">
        <v>97</v>
      </c>
      <c r="K14" s="79" t="s">
        <v>98</v>
      </c>
      <c r="L14" s="79" t="s">
        <v>99</v>
      </c>
      <c r="N14" s="79" t="s">
        <v>97</v>
      </c>
      <c r="O14" s="79" t="s">
        <v>98</v>
      </c>
      <c r="P14" s="79" t="s">
        <v>97</v>
      </c>
      <c r="Q14" s="79" t="s">
        <v>98</v>
      </c>
      <c r="R14" s="79" t="s">
        <v>99</v>
      </c>
      <c r="T14" s="79"/>
      <c r="U14" s="79"/>
      <c r="V14" s="79"/>
      <c r="W14" s="79"/>
      <c r="X14" s="79"/>
      <c r="Z14" s="79"/>
      <c r="AA14" s="79"/>
      <c r="AB14" s="79"/>
      <c r="AC14" s="79"/>
      <c r="AD14" s="79"/>
      <c r="AF14" s="79"/>
      <c r="AG14" s="79"/>
      <c r="AH14" s="79"/>
      <c r="AI14" s="79"/>
      <c r="AJ14" s="79"/>
      <c r="AL14"/>
      <c r="AM14"/>
      <c r="AN14"/>
      <c r="AO14"/>
      <c r="AP14"/>
    </row>
    <row r="15" spans="2:42" x14ac:dyDescent="0.25">
      <c r="B15" s="158">
        <f>Ciclo1!BE2</f>
        <v>1</v>
      </c>
      <c r="C15" s="158">
        <f>Ciclo1!BF2</f>
        <v>6.9139999999999993E-2</v>
      </c>
      <c r="D15" s="222">
        <f>Ciclo1!BK2</f>
        <v>1</v>
      </c>
      <c r="E15" s="223">
        <f>Ciclo1!BL2</f>
        <v>0</v>
      </c>
      <c r="F15" s="156">
        <f>IFERROR(ABS(C15-E15), "---")</f>
        <v>6.9139999999999993E-2</v>
      </c>
      <c r="H15" s="158">
        <f>Ciclo2!BE2</f>
        <v>1</v>
      </c>
      <c r="I15" s="158">
        <f>Ciclo2!BF2</f>
        <v>6.9139999999999993E-2</v>
      </c>
      <c r="J15" s="222">
        <f>Ciclo2!BK2</f>
        <v>1</v>
      </c>
      <c r="K15" s="223">
        <f>Ciclo2!BL2</f>
        <v>0</v>
      </c>
      <c r="L15" s="156">
        <f>IFERROR(ABS(I15-K15), "---")</f>
        <v>6.9139999999999993E-2</v>
      </c>
      <c r="M15" s="80"/>
      <c r="N15" s="158">
        <f>Ciclo3!BE2</f>
        <v>1</v>
      </c>
      <c r="O15" s="158">
        <f>Ciclo3!BF2</f>
        <v>0.45329399999999997</v>
      </c>
      <c r="P15" s="222">
        <f>Ciclo3!BK2</f>
        <v>1</v>
      </c>
      <c r="Q15" s="223">
        <f>Ciclo3!BL2</f>
        <v>0</v>
      </c>
      <c r="R15" s="156">
        <f>IFERROR(ABS(O15-Q15), "---")</f>
        <v>0.45329399999999997</v>
      </c>
      <c r="S15" s="80"/>
      <c r="T15" s="158"/>
      <c r="U15" s="158"/>
      <c r="V15" s="222"/>
      <c r="W15" s="223"/>
      <c r="X15" s="156"/>
      <c r="Y15" s="80"/>
      <c r="Z15" s="158"/>
      <c r="AA15" s="158"/>
      <c r="AB15" s="222"/>
      <c r="AC15" s="223"/>
      <c r="AD15" s="156"/>
      <c r="AE15" s="80"/>
      <c r="AF15" s="158"/>
      <c r="AG15" s="158"/>
      <c r="AH15" s="222"/>
      <c r="AI15" s="223"/>
      <c r="AJ15" s="156"/>
      <c r="AL15"/>
      <c r="AM15"/>
      <c r="AN15"/>
      <c r="AO15" s="196"/>
      <c r="AP15" s="196"/>
    </row>
    <row r="16" spans="2:42" x14ac:dyDescent="0.25">
      <c r="B16" s="158">
        <f>Ciclo1!BE3</f>
        <v>2</v>
      </c>
      <c r="C16" s="158">
        <f>Ciclo1!BF3</f>
        <v>-0.129048</v>
      </c>
      <c r="D16" s="222">
        <f>Ciclo1!BK3</f>
        <v>2</v>
      </c>
      <c r="E16" s="223">
        <f>Ciclo1!BL3</f>
        <v>0</v>
      </c>
      <c r="F16" s="156">
        <f t="shared" ref="F16:F79" si="0">IFERROR(ABS(C16-E16), "---")</f>
        <v>0.129048</v>
      </c>
      <c r="H16" s="158">
        <f>Ciclo2!BE3</f>
        <v>2</v>
      </c>
      <c r="I16" s="158">
        <f>Ciclo2!BF3</f>
        <v>-0.129048</v>
      </c>
      <c r="J16" s="222">
        <f>Ciclo2!BK3</f>
        <v>2</v>
      </c>
      <c r="K16" s="223">
        <f>Ciclo2!BL3</f>
        <v>0</v>
      </c>
      <c r="L16" s="156">
        <f t="shared" ref="L16:L79" si="1">IFERROR(ABS(I16-K16), "---")</f>
        <v>0.129048</v>
      </c>
      <c r="M16" s="80"/>
      <c r="N16" s="158">
        <f>Ciclo3!BE3</f>
        <v>2</v>
      </c>
      <c r="O16" s="158">
        <f>Ciclo3!BF3</f>
        <v>0.42464099999999999</v>
      </c>
      <c r="P16" s="222">
        <f>Ciclo3!BK3</f>
        <v>2</v>
      </c>
      <c r="Q16" s="223">
        <f>Ciclo3!BL3</f>
        <v>1</v>
      </c>
      <c r="R16" s="156">
        <f t="shared" ref="R16:R79" si="2">IFERROR(ABS(O16-Q16), "---")</f>
        <v>0.57535899999999995</v>
      </c>
      <c r="S16" s="80"/>
      <c r="T16" s="158"/>
      <c r="U16" s="158"/>
      <c r="V16" s="222"/>
      <c r="W16" s="223"/>
      <c r="X16" s="156"/>
      <c r="Y16" s="80"/>
      <c r="Z16" s="158"/>
      <c r="AA16" s="158"/>
      <c r="AB16" s="222"/>
      <c r="AC16" s="223"/>
      <c r="AD16" s="156"/>
      <c r="AE16" s="80"/>
      <c r="AF16" s="158"/>
      <c r="AG16" s="158"/>
      <c r="AH16" s="222"/>
      <c r="AI16" s="223"/>
      <c r="AJ16" s="156"/>
      <c r="AL16"/>
      <c r="AM16"/>
      <c r="AN16"/>
      <c r="AO16" s="196"/>
      <c r="AP16" s="196"/>
    </row>
    <row r="17" spans="2:42" x14ac:dyDescent="0.25">
      <c r="B17" s="158">
        <f>Ciclo1!BE4</f>
        <v>3</v>
      </c>
      <c r="C17" s="158">
        <f>Ciclo1!BF4</f>
        <v>-0.21660799999999999</v>
      </c>
      <c r="D17" s="222">
        <f>Ciclo1!BK4</f>
        <v>3</v>
      </c>
      <c r="E17" s="223">
        <f>Ciclo1!BL4</f>
        <v>0</v>
      </c>
      <c r="F17" s="156">
        <f t="shared" si="0"/>
        <v>0.21660799999999999</v>
      </c>
      <c r="H17" s="158">
        <f>Ciclo2!BE4</f>
        <v>3</v>
      </c>
      <c r="I17" s="158">
        <f>Ciclo2!BF4</f>
        <v>-0.21660799999999999</v>
      </c>
      <c r="J17" s="222">
        <f>Ciclo2!BK4</f>
        <v>3</v>
      </c>
      <c r="K17" s="223">
        <f>Ciclo2!BL4</f>
        <v>0</v>
      </c>
      <c r="L17" s="156">
        <f t="shared" si="1"/>
        <v>0.21660799999999999</v>
      </c>
      <c r="M17" s="80"/>
      <c r="N17" s="158">
        <f>Ciclo3!BE4</f>
        <v>3</v>
      </c>
      <c r="O17" s="158">
        <f>Ciclo3!BF4</f>
        <v>0.31175599999999998</v>
      </c>
      <c r="P17" s="222">
        <f>Ciclo3!BK4</f>
        <v>3</v>
      </c>
      <c r="Q17" s="223">
        <f>Ciclo3!BL4</f>
        <v>1</v>
      </c>
      <c r="R17" s="156">
        <f t="shared" si="2"/>
        <v>0.68824400000000008</v>
      </c>
      <c r="S17" s="80"/>
      <c r="T17" s="158"/>
      <c r="U17" s="158"/>
      <c r="V17" s="222"/>
      <c r="W17" s="223"/>
      <c r="X17" s="156"/>
      <c r="Y17" s="80"/>
      <c r="Z17" s="158"/>
      <c r="AA17" s="158"/>
      <c r="AB17" s="222"/>
      <c r="AC17" s="223"/>
      <c r="AD17" s="156"/>
      <c r="AE17" s="80"/>
      <c r="AF17" s="158"/>
      <c r="AG17" s="158"/>
      <c r="AH17" s="222"/>
      <c r="AI17" s="223"/>
      <c r="AJ17" s="156"/>
      <c r="AL17"/>
      <c r="AM17"/>
      <c r="AN17"/>
      <c r="AO17" s="196"/>
      <c r="AP17" s="196"/>
    </row>
    <row r="18" spans="2:42" x14ac:dyDescent="0.25">
      <c r="B18" s="158">
        <f>Ciclo1!BE5</f>
        <v>4</v>
      </c>
      <c r="C18" s="158">
        <f>Ciclo1!BF5</f>
        <v>0.15210000000000001</v>
      </c>
      <c r="D18" s="222">
        <f>Ciclo1!BK5</f>
        <v>4</v>
      </c>
      <c r="E18" s="223">
        <f>Ciclo1!BL5</f>
        <v>0</v>
      </c>
      <c r="F18" s="156">
        <f t="shared" si="0"/>
        <v>0.15210000000000001</v>
      </c>
      <c r="H18" s="158">
        <f>Ciclo2!BE5</f>
        <v>4</v>
      </c>
      <c r="I18" s="158">
        <f>Ciclo2!BF5</f>
        <v>0.15210000000000001</v>
      </c>
      <c r="J18" s="222">
        <f>Ciclo2!BK5</f>
        <v>4</v>
      </c>
      <c r="K18" s="223">
        <f>Ciclo2!BL5</f>
        <v>0</v>
      </c>
      <c r="L18" s="156">
        <f t="shared" si="1"/>
        <v>0.15210000000000001</v>
      </c>
      <c r="M18" s="80"/>
      <c r="N18" s="158">
        <f>Ciclo3!BE5</f>
        <v>4</v>
      </c>
      <c r="O18" s="158">
        <f>Ciclo3!BF5</f>
        <v>0.28306399999999998</v>
      </c>
      <c r="P18" s="222">
        <f>Ciclo3!BK5</f>
        <v>4</v>
      </c>
      <c r="Q18" s="223">
        <f>Ciclo3!BL5</f>
        <v>1</v>
      </c>
      <c r="R18" s="156">
        <f t="shared" si="2"/>
        <v>0.71693600000000002</v>
      </c>
      <c r="S18" s="80"/>
      <c r="T18" s="158"/>
      <c r="U18" s="158"/>
      <c r="V18" s="222"/>
      <c r="W18" s="223"/>
      <c r="X18" s="156"/>
      <c r="Y18" s="80"/>
      <c r="Z18" s="158"/>
      <c r="AA18" s="158"/>
      <c r="AB18" s="222"/>
      <c r="AC18" s="223"/>
      <c r="AD18" s="156"/>
      <c r="AE18" s="80"/>
      <c r="AF18" s="158"/>
      <c r="AG18" s="158"/>
      <c r="AH18" s="222"/>
      <c r="AI18" s="223"/>
      <c r="AJ18" s="156"/>
      <c r="AL18"/>
      <c r="AM18"/>
      <c r="AN18"/>
      <c r="AO18" s="196"/>
      <c r="AP18" s="196"/>
    </row>
    <row r="19" spans="2:42" x14ac:dyDescent="0.25">
      <c r="B19" s="158">
        <f>Ciclo1!BE6</f>
        <v>5</v>
      </c>
      <c r="C19" s="158">
        <f>Ciclo1!BF6</f>
        <v>0.10366400000000001</v>
      </c>
      <c r="D19" s="222">
        <f>Ciclo1!BK6</f>
        <v>5</v>
      </c>
      <c r="E19" s="223">
        <f>Ciclo1!BL6</f>
        <v>0</v>
      </c>
      <c r="F19" s="156">
        <f t="shared" si="0"/>
        <v>0.10366400000000001</v>
      </c>
      <c r="H19" s="158">
        <f>Ciclo2!BE6</f>
        <v>5</v>
      </c>
      <c r="I19" s="158">
        <f>Ciclo2!BF6</f>
        <v>0.10366400000000001</v>
      </c>
      <c r="J19" s="222">
        <f>Ciclo2!BK6</f>
        <v>5</v>
      </c>
      <c r="K19" s="223">
        <f>Ciclo2!BL6</f>
        <v>0</v>
      </c>
      <c r="L19" s="156">
        <f t="shared" si="1"/>
        <v>0.10366400000000001</v>
      </c>
      <c r="M19" s="80"/>
      <c r="N19" s="158">
        <f>Ciclo3!BE6</f>
        <v>5</v>
      </c>
      <c r="O19" s="158">
        <f>Ciclo3!BF6</f>
        <v>-1.0595E-2</v>
      </c>
      <c r="P19" s="222">
        <f>Ciclo3!BK6</f>
        <v>5</v>
      </c>
      <c r="Q19" s="223">
        <f>Ciclo3!BL6</f>
        <v>1</v>
      </c>
      <c r="R19" s="156">
        <f t="shared" si="2"/>
        <v>1.0105949999999999</v>
      </c>
      <c r="S19" s="80"/>
      <c r="T19" s="158"/>
      <c r="U19" s="158"/>
      <c r="V19" s="222"/>
      <c r="W19" s="223"/>
      <c r="X19" s="156"/>
      <c r="Y19" s="80"/>
      <c r="Z19" s="158"/>
      <c r="AA19" s="158"/>
      <c r="AB19" s="222"/>
      <c r="AC19" s="223"/>
      <c r="AD19" s="156"/>
      <c r="AE19" s="80"/>
      <c r="AF19" s="158"/>
      <c r="AG19" s="158"/>
      <c r="AH19" s="222"/>
      <c r="AI19" s="223"/>
      <c r="AJ19" s="156"/>
      <c r="AL19"/>
      <c r="AM19"/>
      <c r="AN19"/>
      <c r="AO19" s="196"/>
      <c r="AP19" s="196"/>
    </row>
    <row r="20" spans="2:42" x14ac:dyDescent="0.25">
      <c r="B20" s="158">
        <f>Ciclo1!BE7</f>
        <v>6</v>
      </c>
      <c r="C20" s="158">
        <f>Ciclo1!BF7</f>
        <v>0.36404500000000001</v>
      </c>
      <c r="D20" s="222">
        <f>Ciclo1!BK7</f>
        <v>6</v>
      </c>
      <c r="E20" s="223">
        <f>Ciclo1!BL7</f>
        <v>1</v>
      </c>
      <c r="F20" s="156">
        <f t="shared" si="0"/>
        <v>0.63595500000000005</v>
      </c>
      <c r="H20" s="158">
        <f>Ciclo2!BE7</f>
        <v>6</v>
      </c>
      <c r="I20" s="158">
        <f>Ciclo2!BF7</f>
        <v>0.36404500000000001</v>
      </c>
      <c r="J20" s="222">
        <f>Ciclo2!BK7</f>
        <v>6</v>
      </c>
      <c r="K20" s="223">
        <f>Ciclo2!BL7</f>
        <v>1</v>
      </c>
      <c r="L20" s="156">
        <f t="shared" si="1"/>
        <v>0.63595500000000005</v>
      </c>
      <c r="M20" s="80"/>
      <c r="N20" s="158">
        <f>Ciclo3!BE7</f>
        <v>6</v>
      </c>
      <c r="O20" s="158">
        <f>Ciclo3!BF7</f>
        <v>0.31706200000000001</v>
      </c>
      <c r="P20" s="222">
        <f>Ciclo3!BK7</f>
        <v>6</v>
      </c>
      <c r="Q20" s="223">
        <f>Ciclo3!BL7</f>
        <v>0</v>
      </c>
      <c r="R20" s="156">
        <f t="shared" si="2"/>
        <v>0.31706200000000001</v>
      </c>
      <c r="S20" s="80"/>
      <c r="T20" s="158"/>
      <c r="U20" s="158"/>
      <c r="V20" s="222"/>
      <c r="W20" s="223"/>
      <c r="X20" s="156"/>
      <c r="Y20" s="80"/>
      <c r="Z20" s="158"/>
      <c r="AA20" s="158"/>
      <c r="AB20" s="222"/>
      <c r="AC20" s="223"/>
      <c r="AD20" s="156"/>
      <c r="AE20" s="80"/>
      <c r="AF20" s="158"/>
      <c r="AG20" s="158"/>
      <c r="AH20" s="222"/>
      <c r="AI20" s="223"/>
      <c r="AJ20" s="156"/>
      <c r="AL20"/>
      <c r="AM20"/>
      <c r="AN20"/>
      <c r="AO20" s="196"/>
      <c r="AP20" s="196"/>
    </row>
    <row r="21" spans="2:42" x14ac:dyDescent="0.25">
      <c r="B21" s="158">
        <f>Ciclo1!BE8</f>
        <v>7</v>
      </c>
      <c r="C21" s="158">
        <f>Ciclo1!BF8</f>
        <v>-0.29019400000000001</v>
      </c>
      <c r="D21" s="222">
        <f>Ciclo1!BK8</f>
        <v>7</v>
      </c>
      <c r="E21" s="223">
        <f>Ciclo1!BL8</f>
        <v>0</v>
      </c>
      <c r="F21" s="156">
        <f t="shared" si="0"/>
        <v>0.29019400000000001</v>
      </c>
      <c r="H21" s="158">
        <f>Ciclo2!BE8</f>
        <v>7</v>
      </c>
      <c r="I21" s="158">
        <f>Ciclo2!BF8</f>
        <v>-0.29019400000000001</v>
      </c>
      <c r="J21" s="222">
        <f>Ciclo2!BK8</f>
        <v>7</v>
      </c>
      <c r="K21" s="223">
        <f>Ciclo2!BL8</f>
        <v>0</v>
      </c>
      <c r="L21" s="156">
        <f t="shared" si="1"/>
        <v>0.29019400000000001</v>
      </c>
      <c r="M21" s="80"/>
      <c r="N21" s="158">
        <f>Ciclo3!BE8</f>
        <v>7</v>
      </c>
      <c r="O21" s="158">
        <f>Ciclo3!BF8</f>
        <v>0.12559100000000001</v>
      </c>
      <c r="P21" s="222">
        <f>Ciclo3!BK8</f>
        <v>7</v>
      </c>
      <c r="Q21" s="223">
        <f>Ciclo3!BL8</f>
        <v>0</v>
      </c>
      <c r="R21" s="156">
        <f t="shared" si="2"/>
        <v>0.12559100000000001</v>
      </c>
      <c r="S21" s="80"/>
      <c r="T21" s="158"/>
      <c r="U21" s="158"/>
      <c r="V21" s="222"/>
      <c r="W21" s="223"/>
      <c r="X21" s="156"/>
      <c r="Y21" s="80"/>
      <c r="Z21" s="158"/>
      <c r="AA21" s="158"/>
      <c r="AB21" s="222"/>
      <c r="AC21" s="223"/>
      <c r="AD21" s="156"/>
      <c r="AE21" s="80"/>
      <c r="AF21" s="158"/>
      <c r="AG21" s="158"/>
      <c r="AH21" s="222"/>
      <c r="AI21" s="223"/>
      <c r="AJ21" s="156"/>
      <c r="AL21"/>
      <c r="AM21"/>
      <c r="AN21"/>
      <c r="AO21" s="196"/>
      <c r="AP21" s="196"/>
    </row>
    <row r="22" spans="2:42" x14ac:dyDescent="0.25">
      <c r="B22" s="158">
        <f>Ciclo1!BE9</f>
        <v>8</v>
      </c>
      <c r="C22" s="158">
        <f>Ciclo1!BF9</f>
        <v>0.39392100000000002</v>
      </c>
      <c r="D22" s="222">
        <f>Ciclo1!BK9</f>
        <v>8</v>
      </c>
      <c r="E22" s="223">
        <f>Ciclo1!BL9</f>
        <v>0</v>
      </c>
      <c r="F22" s="156">
        <f t="shared" si="0"/>
        <v>0.39392100000000002</v>
      </c>
      <c r="H22" s="158">
        <f>Ciclo2!BE9</f>
        <v>8</v>
      </c>
      <c r="I22" s="158">
        <f>Ciclo2!BF9</f>
        <v>0.39392100000000002</v>
      </c>
      <c r="J22" s="222">
        <f>Ciclo2!BK9</f>
        <v>8</v>
      </c>
      <c r="K22" s="223">
        <f>Ciclo2!BL9</f>
        <v>0</v>
      </c>
      <c r="L22" s="156">
        <f t="shared" si="1"/>
        <v>0.39392100000000002</v>
      </c>
      <c r="M22" s="80"/>
      <c r="N22" s="158">
        <f>Ciclo3!BE9</f>
        <v>8</v>
      </c>
      <c r="O22" s="158">
        <f>Ciclo3!BF9</f>
        <v>-3.4044999999999999E-2</v>
      </c>
      <c r="P22" s="222">
        <f>Ciclo3!BK9</f>
        <v>8</v>
      </c>
      <c r="Q22" s="223">
        <f>Ciclo3!BL9</f>
        <v>0</v>
      </c>
      <c r="R22" s="156">
        <f t="shared" si="2"/>
        <v>3.4044999999999999E-2</v>
      </c>
      <c r="S22" s="80"/>
      <c r="T22" s="158"/>
      <c r="U22" s="158"/>
      <c r="V22" s="222"/>
      <c r="W22" s="223"/>
      <c r="X22" s="156"/>
      <c r="Y22" s="80"/>
      <c r="Z22" s="158"/>
      <c r="AA22" s="158"/>
      <c r="AB22" s="222"/>
      <c r="AC22" s="223"/>
      <c r="AD22" s="156"/>
      <c r="AE22" s="80"/>
      <c r="AF22" s="158"/>
      <c r="AG22" s="158"/>
      <c r="AH22" s="222"/>
      <c r="AI22" s="223"/>
      <c r="AJ22" s="156"/>
      <c r="AL22"/>
      <c r="AM22"/>
      <c r="AN22"/>
      <c r="AO22" s="196"/>
      <c r="AP22" s="196"/>
    </row>
    <row r="23" spans="2:42" x14ac:dyDescent="0.25">
      <c r="B23" s="224">
        <f>Ciclo1!BE10</f>
        <v>1</v>
      </c>
      <c r="C23" s="224">
        <f>Ciclo1!BF10</f>
        <v>43.999105999999998</v>
      </c>
      <c r="D23" s="225">
        <f>Ciclo1!BK10</f>
        <v>1</v>
      </c>
      <c r="E23" s="226">
        <f>Ciclo1!BL10</f>
        <v>44</v>
      </c>
      <c r="F23" s="157">
        <f t="shared" si="0"/>
        <v>8.9400000000239288E-4</v>
      </c>
      <c r="H23" s="224">
        <f>Ciclo2!BE10</f>
        <v>1</v>
      </c>
      <c r="I23" s="224">
        <f>Ciclo2!BF10</f>
        <v>43.999105999999998</v>
      </c>
      <c r="J23" s="225">
        <f>Ciclo2!BK10</f>
        <v>1</v>
      </c>
      <c r="K23" s="226">
        <f>Ciclo2!BL10</f>
        <v>44</v>
      </c>
      <c r="L23" s="157">
        <f t="shared" si="1"/>
        <v>8.9400000000239288E-4</v>
      </c>
      <c r="N23" s="224">
        <f>Ciclo3!BE10</f>
        <v>1</v>
      </c>
      <c r="O23" s="224">
        <f>Ciclo3!BF10</f>
        <v>43.540533000000003</v>
      </c>
      <c r="P23" s="225">
        <f>Ciclo3!BK10</f>
        <v>1</v>
      </c>
      <c r="Q23" s="226">
        <f>Ciclo3!BL10</f>
        <v>44</v>
      </c>
      <c r="R23" s="157">
        <f t="shared" si="2"/>
        <v>0.45946699999999652</v>
      </c>
      <c r="T23" s="224"/>
      <c r="U23" s="224"/>
      <c r="V23" s="225"/>
      <c r="W23" s="226"/>
      <c r="X23" s="157"/>
      <c r="Z23" s="224"/>
      <c r="AA23" s="224"/>
      <c r="AB23" s="225"/>
      <c r="AC23" s="226"/>
      <c r="AD23" s="157"/>
      <c r="AF23" s="224"/>
      <c r="AG23" s="224"/>
      <c r="AH23" s="225"/>
      <c r="AI23" s="226"/>
      <c r="AJ23" s="157"/>
      <c r="AL23">
        <f t="shared" ref="AL23:AL79" si="3">INT(AG23)</f>
        <v>0</v>
      </c>
      <c r="AM23">
        <f t="shared" ref="AM23:AM79" si="4">LEN(AG23)-LEN(AL23)-1</f>
        <v>-2</v>
      </c>
      <c r="AN23"/>
      <c r="AO23" s="196">
        <f>INT(AI23)</f>
        <v>0</v>
      </c>
      <c r="AP23" s="196">
        <f t="shared" ref="AP23:AP79" si="5">LEN(AI23)-LEN(AO23)-1</f>
        <v>-2</v>
      </c>
    </row>
    <row r="24" spans="2:42" x14ac:dyDescent="0.25">
      <c r="B24" s="224">
        <f>Ciclo1!BE11</f>
        <v>2</v>
      </c>
      <c r="C24" s="224">
        <f>Ciclo1!BF11</f>
        <v>44.030763</v>
      </c>
      <c r="D24" s="225">
        <f>Ciclo1!BK11</f>
        <v>2</v>
      </c>
      <c r="E24" s="226">
        <f>Ciclo1!BL11</f>
        <v>44</v>
      </c>
      <c r="F24" s="157">
        <f t="shared" si="0"/>
        <v>3.0763000000000318E-2</v>
      </c>
      <c r="H24" s="224">
        <f>Ciclo2!BE11</f>
        <v>2</v>
      </c>
      <c r="I24" s="224">
        <f>Ciclo2!BF11</f>
        <v>44.030763</v>
      </c>
      <c r="J24" s="225">
        <f>Ciclo2!BK11</f>
        <v>2</v>
      </c>
      <c r="K24" s="226">
        <f>Ciclo2!BL11</f>
        <v>44</v>
      </c>
      <c r="L24" s="157">
        <f t="shared" si="1"/>
        <v>3.0763000000000318E-2</v>
      </c>
      <c r="N24" s="224">
        <f>Ciclo3!BE11</f>
        <v>2</v>
      </c>
      <c r="O24" s="224">
        <f>Ciclo3!BF11</f>
        <v>43.507075</v>
      </c>
      <c r="P24" s="225">
        <f>Ciclo3!BK11</f>
        <v>2</v>
      </c>
      <c r="Q24" s="226">
        <f>Ciclo3!BL11</f>
        <v>44</v>
      </c>
      <c r="R24" s="157">
        <f t="shared" si="2"/>
        <v>0.49292499999999961</v>
      </c>
      <c r="T24" s="224"/>
      <c r="U24" s="224"/>
      <c r="V24" s="225"/>
      <c r="W24" s="226"/>
      <c r="X24" s="157"/>
      <c r="Z24" s="224"/>
      <c r="AA24" s="224"/>
      <c r="AB24" s="225"/>
      <c r="AC24" s="226"/>
      <c r="AD24" s="157"/>
      <c r="AF24" s="224"/>
      <c r="AG24" s="224"/>
      <c r="AH24" s="225"/>
      <c r="AI24" s="226"/>
      <c r="AJ24" s="157"/>
      <c r="AL24">
        <f t="shared" si="3"/>
        <v>0</v>
      </c>
      <c r="AM24">
        <f t="shared" si="4"/>
        <v>-2</v>
      </c>
      <c r="AN24"/>
      <c r="AO24" s="196">
        <f t="shared" ref="AO24:AO79" si="6">INT(AI24)</f>
        <v>0</v>
      </c>
      <c r="AP24" s="196">
        <f t="shared" si="5"/>
        <v>-2</v>
      </c>
    </row>
    <row r="25" spans="2:42" x14ac:dyDescent="0.25">
      <c r="B25" s="224">
        <f>Ciclo1!BE12</f>
        <v>3</v>
      </c>
      <c r="C25" s="224">
        <f>Ciclo1!BF12</f>
        <v>44.115037000000001</v>
      </c>
      <c r="D25" s="225">
        <f>Ciclo1!BK12</f>
        <v>3</v>
      </c>
      <c r="E25" s="226">
        <f>Ciclo1!BL12</f>
        <v>45</v>
      </c>
      <c r="F25" s="157">
        <f t="shared" si="0"/>
        <v>0.88496299999999906</v>
      </c>
      <c r="H25" s="224">
        <f>Ciclo2!BE12</f>
        <v>3</v>
      </c>
      <c r="I25" s="224">
        <f>Ciclo2!BF12</f>
        <v>44.115037000000001</v>
      </c>
      <c r="J25" s="225">
        <f>Ciclo2!BK12</f>
        <v>3</v>
      </c>
      <c r="K25" s="226">
        <f>Ciclo2!BL12</f>
        <v>45</v>
      </c>
      <c r="L25" s="157">
        <f t="shared" si="1"/>
        <v>0.88496299999999906</v>
      </c>
      <c r="N25" s="224">
        <f>Ciclo3!BE12</f>
        <v>3</v>
      </c>
      <c r="O25" s="224">
        <f>Ciclo3!BF12</f>
        <v>43.559092999999997</v>
      </c>
      <c r="P25" s="225">
        <f>Ciclo3!BK12</f>
        <v>3</v>
      </c>
      <c r="Q25" s="226">
        <f>Ciclo3!BL12</f>
        <v>44</v>
      </c>
      <c r="R25" s="157">
        <f t="shared" si="2"/>
        <v>0.44090700000000282</v>
      </c>
      <c r="T25" s="224"/>
      <c r="U25" s="224"/>
      <c r="V25" s="225"/>
      <c r="W25" s="226"/>
      <c r="X25" s="157"/>
      <c r="Z25" s="224"/>
      <c r="AA25" s="224"/>
      <c r="AB25" s="225"/>
      <c r="AC25" s="226"/>
      <c r="AD25" s="157"/>
      <c r="AF25" s="224"/>
      <c r="AG25" s="224"/>
      <c r="AH25" s="225"/>
      <c r="AI25" s="226"/>
      <c r="AJ25" s="157"/>
      <c r="AL25">
        <f t="shared" si="3"/>
        <v>0</v>
      </c>
      <c r="AM25">
        <f t="shared" si="4"/>
        <v>-2</v>
      </c>
      <c r="AN25"/>
      <c r="AO25" s="196">
        <f t="shared" si="6"/>
        <v>0</v>
      </c>
      <c r="AP25" s="196">
        <f t="shared" si="5"/>
        <v>-2</v>
      </c>
    </row>
    <row r="26" spans="2:42" x14ac:dyDescent="0.25">
      <c r="B26" s="224">
        <f>Ciclo1!BE13</f>
        <v>4</v>
      </c>
      <c r="C26" s="224">
        <f>Ciclo1!BF13</f>
        <v>44.036034999999998</v>
      </c>
      <c r="D26" s="225">
        <f>Ciclo1!BK13</f>
        <v>4</v>
      </c>
      <c r="E26" s="226">
        <f>Ciclo1!BL13</f>
        <v>45</v>
      </c>
      <c r="F26" s="157">
        <f t="shared" si="0"/>
        <v>0.96396500000000174</v>
      </c>
      <c r="H26" s="224">
        <f>Ciclo2!BE13</f>
        <v>4</v>
      </c>
      <c r="I26" s="224">
        <f>Ciclo2!BF13</f>
        <v>44.036034999999998</v>
      </c>
      <c r="J26" s="225">
        <f>Ciclo2!BK13</f>
        <v>4</v>
      </c>
      <c r="K26" s="226">
        <f>Ciclo2!BL13</f>
        <v>45</v>
      </c>
      <c r="L26" s="157">
        <f t="shared" si="1"/>
        <v>0.96396500000000174</v>
      </c>
      <c r="N26" s="224">
        <f>Ciclo3!BE13</f>
        <v>4</v>
      </c>
      <c r="O26" s="224">
        <f>Ciclo3!BF13</f>
        <v>44.004866</v>
      </c>
      <c r="P26" s="225">
        <f>Ciclo3!BK13</f>
        <v>4</v>
      </c>
      <c r="Q26" s="226">
        <f>Ciclo3!BL13</f>
        <v>44</v>
      </c>
      <c r="R26" s="157">
        <f t="shared" si="2"/>
        <v>4.8659999999998149E-3</v>
      </c>
      <c r="T26" s="224"/>
      <c r="U26" s="224"/>
      <c r="V26" s="225"/>
      <c r="W26" s="226"/>
      <c r="X26" s="157"/>
      <c r="Z26" s="224"/>
      <c r="AA26" s="224"/>
      <c r="AB26" s="225"/>
      <c r="AC26" s="226"/>
      <c r="AD26" s="157"/>
      <c r="AF26" s="224"/>
      <c r="AG26" s="224"/>
      <c r="AH26" s="225"/>
      <c r="AI26" s="226"/>
      <c r="AJ26" s="157"/>
      <c r="AL26">
        <f t="shared" si="3"/>
        <v>0</v>
      </c>
      <c r="AM26">
        <f t="shared" si="4"/>
        <v>-2</v>
      </c>
      <c r="AN26"/>
      <c r="AO26" s="196">
        <f t="shared" si="6"/>
        <v>0</v>
      </c>
      <c r="AP26" s="196">
        <f t="shared" si="5"/>
        <v>-2</v>
      </c>
    </row>
    <row r="27" spans="2:42" x14ac:dyDescent="0.25">
      <c r="B27" s="224">
        <f>Ciclo1!BE14</f>
        <v>5</v>
      </c>
      <c r="C27" s="224">
        <f>Ciclo1!BF14</f>
        <v>44.798492000000003</v>
      </c>
      <c r="D27" s="225">
        <f>Ciclo1!BK14</f>
        <v>5</v>
      </c>
      <c r="E27" s="226">
        <f>Ciclo1!BL14</f>
        <v>44</v>
      </c>
      <c r="F27" s="157">
        <f t="shared" si="0"/>
        <v>0.79849200000000309</v>
      </c>
      <c r="H27" s="224">
        <f>Ciclo2!BE14</f>
        <v>5</v>
      </c>
      <c r="I27" s="224">
        <f>Ciclo2!BF14</f>
        <v>44.798492000000003</v>
      </c>
      <c r="J27" s="225">
        <f>Ciclo2!BK14</f>
        <v>5</v>
      </c>
      <c r="K27" s="226">
        <f>Ciclo2!BL14</f>
        <v>44</v>
      </c>
      <c r="L27" s="157">
        <f t="shared" si="1"/>
        <v>0.79849200000000309</v>
      </c>
      <c r="N27" s="224">
        <f>Ciclo3!BE14</f>
        <v>5</v>
      </c>
      <c r="O27" s="224">
        <f>Ciclo3!BF14</f>
        <v>43.726227000000002</v>
      </c>
      <c r="P27" s="225">
        <f>Ciclo3!BK14</f>
        <v>5</v>
      </c>
      <c r="Q27" s="226">
        <f>Ciclo3!BL14</f>
        <v>44</v>
      </c>
      <c r="R27" s="157">
        <f t="shared" si="2"/>
        <v>0.27377299999999849</v>
      </c>
      <c r="T27" s="224"/>
      <c r="U27" s="224"/>
      <c r="V27" s="225"/>
      <c r="W27" s="226"/>
      <c r="X27" s="157"/>
      <c r="Z27" s="224"/>
      <c r="AA27" s="224"/>
      <c r="AB27" s="225"/>
      <c r="AC27" s="226"/>
      <c r="AD27" s="157"/>
      <c r="AF27" s="224"/>
      <c r="AG27" s="224"/>
      <c r="AH27" s="225"/>
      <c r="AI27" s="226"/>
      <c r="AJ27" s="157"/>
      <c r="AL27">
        <f t="shared" si="3"/>
        <v>0</v>
      </c>
      <c r="AM27">
        <f t="shared" si="4"/>
        <v>-2</v>
      </c>
      <c r="AN27"/>
      <c r="AO27" s="196">
        <f t="shared" si="6"/>
        <v>0</v>
      </c>
      <c r="AP27" s="196">
        <f t="shared" si="5"/>
        <v>-2</v>
      </c>
    </row>
    <row r="28" spans="2:42" x14ac:dyDescent="0.25">
      <c r="B28" s="224">
        <f>Ciclo1!BE15</f>
        <v>6</v>
      </c>
      <c r="C28" s="224">
        <f>Ciclo1!BF15</f>
        <v>44.223686999999998</v>
      </c>
      <c r="D28" s="225">
        <f>Ciclo1!BK15</f>
        <v>6</v>
      </c>
      <c r="E28" s="226">
        <f>Ciclo1!BL15</f>
        <v>45</v>
      </c>
      <c r="F28" s="157">
        <f t="shared" si="0"/>
        <v>0.77631300000000181</v>
      </c>
      <c r="H28" s="224">
        <f>Ciclo2!BE15</f>
        <v>6</v>
      </c>
      <c r="I28" s="224">
        <f>Ciclo2!BF15</f>
        <v>44.223686999999998</v>
      </c>
      <c r="J28" s="225">
        <f>Ciclo2!BK15</f>
        <v>6</v>
      </c>
      <c r="K28" s="226">
        <f>Ciclo2!BL15</f>
        <v>45</v>
      </c>
      <c r="L28" s="157">
        <f t="shared" si="1"/>
        <v>0.77631300000000181</v>
      </c>
      <c r="N28" s="224">
        <f>Ciclo3!BE15</f>
        <v>6</v>
      </c>
      <c r="O28" s="224">
        <f>Ciclo3!BF15</f>
        <v>43.996116000000001</v>
      </c>
      <c r="P28" s="225">
        <f>Ciclo3!BK15</f>
        <v>6</v>
      </c>
      <c r="Q28" s="226">
        <f>Ciclo3!BL15</f>
        <v>44</v>
      </c>
      <c r="R28" s="157">
        <f t="shared" si="2"/>
        <v>3.8839999999993324E-3</v>
      </c>
      <c r="T28" s="224"/>
      <c r="U28" s="224"/>
      <c r="V28" s="225"/>
      <c r="W28" s="226"/>
      <c r="X28" s="157"/>
      <c r="Z28" s="224"/>
      <c r="AA28" s="224"/>
      <c r="AB28" s="225"/>
      <c r="AC28" s="226"/>
      <c r="AD28" s="157"/>
      <c r="AF28" s="224"/>
      <c r="AG28" s="224"/>
      <c r="AH28" s="225"/>
      <c r="AI28" s="226"/>
      <c r="AJ28" s="157"/>
      <c r="AL28">
        <f t="shared" si="3"/>
        <v>0</v>
      </c>
      <c r="AM28">
        <f t="shared" si="4"/>
        <v>-2</v>
      </c>
      <c r="AN28"/>
      <c r="AO28" s="196">
        <f t="shared" si="6"/>
        <v>0</v>
      </c>
      <c r="AP28" s="196">
        <f t="shared" si="5"/>
        <v>-2</v>
      </c>
    </row>
    <row r="29" spans="2:42" x14ac:dyDescent="0.25">
      <c r="B29" s="224">
        <f>Ciclo1!BE16</f>
        <v>7</v>
      </c>
      <c r="C29" s="224">
        <f>Ciclo1!BF16</f>
        <v>44.496287000000002</v>
      </c>
      <c r="D29" s="225">
        <f>Ciclo1!BK16</f>
        <v>7</v>
      </c>
      <c r="E29" s="226">
        <f>Ciclo1!BL16</f>
        <v>45</v>
      </c>
      <c r="F29" s="157">
        <f t="shared" si="0"/>
        <v>0.50371299999999763</v>
      </c>
      <c r="H29" s="224">
        <f>Ciclo2!BE16</f>
        <v>7</v>
      </c>
      <c r="I29" s="224">
        <f>Ciclo2!BF16</f>
        <v>44.496287000000002</v>
      </c>
      <c r="J29" s="225">
        <f>Ciclo2!BK16</f>
        <v>7</v>
      </c>
      <c r="K29" s="226">
        <f>Ciclo2!BL16</f>
        <v>45</v>
      </c>
      <c r="L29" s="157">
        <f t="shared" si="1"/>
        <v>0.50371299999999763</v>
      </c>
      <c r="N29" s="224">
        <f>Ciclo3!BE16</f>
        <v>7</v>
      </c>
      <c r="O29" s="224">
        <f>Ciclo3!BF16</f>
        <v>44.183334000000002</v>
      </c>
      <c r="P29" s="225">
        <f>Ciclo3!BK16</f>
        <v>7</v>
      </c>
      <c r="Q29" s="226">
        <f>Ciclo3!BL16</f>
        <v>44</v>
      </c>
      <c r="R29" s="157">
        <f t="shared" si="2"/>
        <v>0.18333400000000211</v>
      </c>
      <c r="T29" s="224"/>
      <c r="U29" s="224"/>
      <c r="V29" s="225"/>
      <c r="W29" s="226"/>
      <c r="X29" s="157"/>
      <c r="Z29" s="224"/>
      <c r="AA29" s="224"/>
      <c r="AB29" s="225"/>
      <c r="AC29" s="226"/>
      <c r="AD29" s="157"/>
      <c r="AF29" s="224"/>
      <c r="AG29" s="224"/>
      <c r="AH29" s="225"/>
      <c r="AI29" s="226"/>
      <c r="AJ29" s="157"/>
      <c r="AL29">
        <f t="shared" si="3"/>
        <v>0</v>
      </c>
      <c r="AM29">
        <f t="shared" si="4"/>
        <v>-2</v>
      </c>
      <c r="AN29"/>
      <c r="AO29" s="196">
        <f t="shared" si="6"/>
        <v>0</v>
      </c>
      <c r="AP29" s="196">
        <f t="shared" si="5"/>
        <v>-2</v>
      </c>
    </row>
    <row r="30" spans="2:42" x14ac:dyDescent="0.25">
      <c r="B30" s="224">
        <f>Ciclo1!BE17</f>
        <v>8</v>
      </c>
      <c r="C30" s="224">
        <f>Ciclo1!BF17</f>
        <v>44.550427999999997</v>
      </c>
      <c r="D30" s="225">
        <f>Ciclo1!BK17</f>
        <v>8</v>
      </c>
      <c r="E30" s="226">
        <f>Ciclo1!BL17</f>
        <v>45</v>
      </c>
      <c r="F30" s="157">
        <f t="shared" si="0"/>
        <v>0.44957200000000341</v>
      </c>
      <c r="H30" s="224">
        <f>Ciclo2!BE17</f>
        <v>8</v>
      </c>
      <c r="I30" s="224">
        <f>Ciclo2!BF17</f>
        <v>44.550427999999997</v>
      </c>
      <c r="J30" s="225">
        <f>Ciclo2!BK17</f>
        <v>8</v>
      </c>
      <c r="K30" s="226">
        <f>Ciclo2!BL17</f>
        <v>45</v>
      </c>
      <c r="L30" s="157">
        <f t="shared" si="1"/>
        <v>0.44957200000000341</v>
      </c>
      <c r="N30" s="224">
        <f>Ciclo3!BE17</f>
        <v>8</v>
      </c>
      <c r="O30" s="224">
        <f>Ciclo3!BF17</f>
        <v>44.059446000000001</v>
      </c>
      <c r="P30" s="225">
        <f>Ciclo3!BK17</f>
        <v>8</v>
      </c>
      <c r="Q30" s="226">
        <f>Ciclo3!BL17</f>
        <v>44</v>
      </c>
      <c r="R30" s="157">
        <f t="shared" si="2"/>
        <v>5.944600000000122E-2</v>
      </c>
      <c r="T30" s="224"/>
      <c r="U30" s="224"/>
      <c r="V30" s="225"/>
      <c r="W30" s="226"/>
      <c r="X30" s="157"/>
      <c r="Z30" s="224"/>
      <c r="AA30" s="224"/>
      <c r="AB30" s="225"/>
      <c r="AC30" s="226"/>
      <c r="AD30" s="157"/>
      <c r="AF30" s="224"/>
      <c r="AG30" s="224"/>
      <c r="AH30" s="225"/>
      <c r="AI30" s="226"/>
      <c r="AJ30" s="157"/>
      <c r="AL30">
        <f t="shared" si="3"/>
        <v>0</v>
      </c>
      <c r="AM30">
        <f t="shared" si="4"/>
        <v>-2</v>
      </c>
      <c r="AN30"/>
      <c r="AO30" s="196">
        <f t="shared" si="6"/>
        <v>0</v>
      </c>
      <c r="AP30" s="196">
        <f t="shared" si="5"/>
        <v>-2</v>
      </c>
    </row>
    <row r="31" spans="2:42" x14ac:dyDescent="0.25">
      <c r="B31" s="158">
        <f>Ciclo1!BE18</f>
        <v>1</v>
      </c>
      <c r="C31" s="158">
        <f>Ciclo1!BF18</f>
        <v>91.515142999999995</v>
      </c>
      <c r="D31" s="222">
        <f>Ciclo1!BK18</f>
        <v>1</v>
      </c>
      <c r="E31" s="223">
        <f>Ciclo1!BL18</f>
        <v>91</v>
      </c>
      <c r="F31" s="156">
        <f t="shared" si="0"/>
        <v>0.5151429999999948</v>
      </c>
      <c r="H31" s="158">
        <f>Ciclo2!BE18</f>
        <v>1</v>
      </c>
      <c r="I31" s="158">
        <f>Ciclo2!BF18</f>
        <v>91.515142999999995</v>
      </c>
      <c r="J31" s="222">
        <f>Ciclo2!BK18</f>
        <v>1</v>
      </c>
      <c r="K31" s="223">
        <f>Ciclo2!BL18</f>
        <v>91</v>
      </c>
      <c r="L31" s="156">
        <f t="shared" si="1"/>
        <v>0.5151429999999948</v>
      </c>
      <c r="N31" s="158">
        <f>Ciclo3!BE18</f>
        <v>1</v>
      </c>
      <c r="O31" s="158">
        <f>Ciclo3!BF18</f>
        <v>91.152918</v>
      </c>
      <c r="P31" s="222">
        <f>Ciclo3!BK18</f>
        <v>1</v>
      </c>
      <c r="Q31" s="223">
        <f>Ciclo3!BL18</f>
        <v>91</v>
      </c>
      <c r="R31" s="156">
        <f t="shared" si="2"/>
        <v>0.15291799999999967</v>
      </c>
      <c r="T31" s="158"/>
      <c r="U31" s="158"/>
      <c r="V31" s="222"/>
      <c r="W31" s="223"/>
      <c r="X31" s="156"/>
      <c r="Z31" s="158"/>
      <c r="AA31" s="158"/>
      <c r="AB31" s="222"/>
      <c r="AC31" s="223"/>
      <c r="AD31" s="156"/>
      <c r="AF31" s="158"/>
      <c r="AG31" s="158"/>
      <c r="AH31" s="222"/>
      <c r="AI31" s="223"/>
      <c r="AJ31" s="156"/>
      <c r="AL31">
        <f t="shared" si="3"/>
        <v>0</v>
      </c>
      <c r="AM31">
        <f t="shared" si="4"/>
        <v>-2</v>
      </c>
      <c r="AN31"/>
      <c r="AO31" s="196">
        <f t="shared" si="6"/>
        <v>0</v>
      </c>
      <c r="AP31" s="196">
        <f t="shared" si="5"/>
        <v>-2</v>
      </c>
    </row>
    <row r="32" spans="2:42" x14ac:dyDescent="0.25">
      <c r="B32" s="158">
        <f>Ciclo1!BE19</f>
        <v>2</v>
      </c>
      <c r="C32" s="158">
        <f>Ciclo1!BF19</f>
        <v>91.541976000000005</v>
      </c>
      <c r="D32" s="222">
        <f>Ciclo1!BK19</f>
        <v>2</v>
      </c>
      <c r="E32" s="223">
        <f>Ciclo1!BL19</f>
        <v>91</v>
      </c>
      <c r="F32" s="156">
        <f t="shared" si="0"/>
        <v>0.54197600000000534</v>
      </c>
      <c r="H32" s="158">
        <f>Ciclo2!BE19</f>
        <v>2</v>
      </c>
      <c r="I32" s="158">
        <f>Ciclo2!BF19</f>
        <v>91.541976000000005</v>
      </c>
      <c r="J32" s="222">
        <f>Ciclo2!BK19</f>
        <v>2</v>
      </c>
      <c r="K32" s="223">
        <f>Ciclo2!BL19</f>
        <v>91</v>
      </c>
      <c r="L32" s="156">
        <f t="shared" si="1"/>
        <v>0.54197600000000534</v>
      </c>
      <c r="N32" s="158">
        <f>Ciclo3!BE19</f>
        <v>2</v>
      </c>
      <c r="O32" s="158">
        <f>Ciclo3!BF19</f>
        <v>90.732560000000007</v>
      </c>
      <c r="P32" s="222">
        <f>Ciclo3!BK19</f>
        <v>2</v>
      </c>
      <c r="Q32" s="223">
        <f>Ciclo3!BL19</f>
        <v>91</v>
      </c>
      <c r="R32" s="156">
        <f t="shared" si="2"/>
        <v>0.26743999999999346</v>
      </c>
      <c r="T32" s="158"/>
      <c r="U32" s="158"/>
      <c r="V32" s="222"/>
      <c r="W32" s="223"/>
      <c r="X32" s="156"/>
      <c r="Z32" s="158"/>
      <c r="AA32" s="158"/>
      <c r="AB32" s="222"/>
      <c r="AC32" s="223"/>
      <c r="AD32" s="156"/>
      <c r="AF32" s="158"/>
      <c r="AG32" s="158"/>
      <c r="AH32" s="222"/>
      <c r="AI32" s="223"/>
      <c r="AJ32" s="156"/>
      <c r="AL32">
        <f t="shared" si="3"/>
        <v>0</v>
      </c>
      <c r="AM32">
        <f t="shared" si="4"/>
        <v>-2</v>
      </c>
      <c r="AN32"/>
      <c r="AO32" s="196">
        <f t="shared" si="6"/>
        <v>0</v>
      </c>
      <c r="AP32" s="196">
        <f t="shared" si="5"/>
        <v>-2</v>
      </c>
    </row>
    <row r="33" spans="2:42" x14ac:dyDescent="0.25">
      <c r="B33" s="158">
        <f>Ciclo1!BE20</f>
        <v>3</v>
      </c>
      <c r="C33" s="158">
        <f>Ciclo1!BF20</f>
        <v>91.047212000000002</v>
      </c>
      <c r="D33" s="222">
        <f>Ciclo1!BK20</f>
        <v>3</v>
      </c>
      <c r="E33" s="223">
        <f>Ciclo1!BL20</f>
        <v>91</v>
      </c>
      <c r="F33" s="156">
        <f t="shared" si="0"/>
        <v>4.7212000000001808E-2</v>
      </c>
      <c r="H33" s="158">
        <f>Ciclo2!BE20</f>
        <v>3</v>
      </c>
      <c r="I33" s="158">
        <f>Ciclo2!BF20</f>
        <v>91.047212000000002</v>
      </c>
      <c r="J33" s="222">
        <f>Ciclo2!BK20</f>
        <v>3</v>
      </c>
      <c r="K33" s="223">
        <f>Ciclo2!BL20</f>
        <v>91</v>
      </c>
      <c r="L33" s="156">
        <f t="shared" si="1"/>
        <v>4.7212000000001808E-2</v>
      </c>
      <c r="N33" s="158">
        <f>Ciclo3!BE20</f>
        <v>3</v>
      </c>
      <c r="O33" s="158">
        <f>Ciclo3!BF20</f>
        <v>90.860986999999994</v>
      </c>
      <c r="P33" s="222">
        <f>Ciclo3!BK20</f>
        <v>3</v>
      </c>
      <c r="Q33" s="223">
        <f>Ciclo3!BL20</f>
        <v>91</v>
      </c>
      <c r="R33" s="156">
        <f t="shared" si="2"/>
        <v>0.1390130000000056</v>
      </c>
      <c r="T33" s="158"/>
      <c r="U33" s="158"/>
      <c r="V33" s="222"/>
      <c r="W33" s="223"/>
      <c r="X33" s="156"/>
      <c r="Z33" s="158"/>
      <c r="AA33" s="158"/>
      <c r="AB33" s="222"/>
      <c r="AC33" s="223"/>
      <c r="AD33" s="156"/>
      <c r="AF33" s="158"/>
      <c r="AG33" s="158"/>
      <c r="AH33" s="222"/>
      <c r="AI33" s="223"/>
      <c r="AJ33" s="156"/>
      <c r="AL33">
        <f t="shared" si="3"/>
        <v>0</v>
      </c>
      <c r="AM33">
        <f t="shared" si="4"/>
        <v>-2</v>
      </c>
      <c r="AN33"/>
      <c r="AO33" s="196">
        <f t="shared" si="6"/>
        <v>0</v>
      </c>
      <c r="AP33" s="196">
        <f t="shared" si="5"/>
        <v>-2</v>
      </c>
    </row>
    <row r="34" spans="2:42" x14ac:dyDescent="0.25">
      <c r="B34" s="158">
        <f>Ciclo1!BE21</f>
        <v>4</v>
      </c>
      <c r="C34" s="158">
        <f>Ciclo1!BF21</f>
        <v>91.523132000000004</v>
      </c>
      <c r="D34" s="222">
        <f>Ciclo1!BK21</f>
        <v>4</v>
      </c>
      <c r="E34" s="223">
        <f>Ciclo1!BL21</f>
        <v>91</v>
      </c>
      <c r="F34" s="156">
        <f t="shared" si="0"/>
        <v>0.52313200000000393</v>
      </c>
      <c r="H34" s="158">
        <f>Ciclo2!BE21</f>
        <v>4</v>
      </c>
      <c r="I34" s="158">
        <f>Ciclo2!BF21</f>
        <v>91.523132000000004</v>
      </c>
      <c r="J34" s="222">
        <f>Ciclo2!BK21</f>
        <v>4</v>
      </c>
      <c r="K34" s="223">
        <f>Ciclo2!BL21</f>
        <v>91</v>
      </c>
      <c r="L34" s="156">
        <f t="shared" si="1"/>
        <v>0.52313200000000393</v>
      </c>
      <c r="N34" s="158">
        <f>Ciclo3!BE21</f>
        <v>4</v>
      </c>
      <c r="O34" s="158">
        <f>Ciclo3!BF21</f>
        <v>90.580185</v>
      </c>
      <c r="P34" s="222">
        <f>Ciclo3!BK21</f>
        <v>4</v>
      </c>
      <c r="Q34" s="223">
        <f>Ciclo3!BL21</f>
        <v>91</v>
      </c>
      <c r="R34" s="156">
        <f t="shared" si="2"/>
        <v>0.41981499999999983</v>
      </c>
      <c r="T34" s="158"/>
      <c r="U34" s="158"/>
      <c r="V34" s="222"/>
      <c r="W34" s="223"/>
      <c r="X34" s="156"/>
      <c r="Z34" s="158"/>
      <c r="AA34" s="158"/>
      <c r="AB34" s="222"/>
      <c r="AC34" s="223"/>
      <c r="AD34" s="156"/>
      <c r="AF34" s="158"/>
      <c r="AG34" s="158"/>
      <c r="AH34" s="222"/>
      <c r="AI34" s="223"/>
      <c r="AJ34" s="156"/>
      <c r="AL34">
        <f t="shared" si="3"/>
        <v>0</v>
      </c>
      <c r="AM34">
        <f t="shared" si="4"/>
        <v>-2</v>
      </c>
      <c r="AN34"/>
      <c r="AO34" s="196">
        <f t="shared" si="6"/>
        <v>0</v>
      </c>
      <c r="AP34" s="196">
        <f t="shared" si="5"/>
        <v>-2</v>
      </c>
    </row>
    <row r="35" spans="2:42" x14ac:dyDescent="0.25">
      <c r="B35" s="158">
        <f>Ciclo1!BE22</f>
        <v>5</v>
      </c>
      <c r="C35" s="158">
        <f>Ciclo1!BF22</f>
        <v>91.437248999999994</v>
      </c>
      <c r="D35" s="222">
        <f>Ciclo1!BK22</f>
        <v>5</v>
      </c>
      <c r="E35" s="223">
        <f>Ciclo1!BL22</f>
        <v>91</v>
      </c>
      <c r="F35" s="156">
        <f t="shared" si="0"/>
        <v>0.43724899999999423</v>
      </c>
      <c r="H35" s="158">
        <f>Ciclo2!BE22</f>
        <v>5</v>
      </c>
      <c r="I35" s="158">
        <f>Ciclo2!BF22</f>
        <v>91.437248999999994</v>
      </c>
      <c r="J35" s="222">
        <f>Ciclo2!BK22</f>
        <v>5</v>
      </c>
      <c r="K35" s="223">
        <f>Ciclo2!BL22</f>
        <v>91</v>
      </c>
      <c r="L35" s="156">
        <f t="shared" si="1"/>
        <v>0.43724899999999423</v>
      </c>
      <c r="N35" s="158">
        <f>Ciclo3!BE22</f>
        <v>5</v>
      </c>
      <c r="O35" s="158">
        <f>Ciclo3!BF22</f>
        <v>90.777983000000006</v>
      </c>
      <c r="P35" s="222">
        <f>Ciclo3!BK22</f>
        <v>5</v>
      </c>
      <c r="Q35" s="223">
        <f>Ciclo3!BL22</f>
        <v>91</v>
      </c>
      <c r="R35" s="156">
        <f t="shared" si="2"/>
        <v>0.22201699999999391</v>
      </c>
      <c r="T35" s="158"/>
      <c r="U35" s="158"/>
      <c r="V35" s="222"/>
      <c r="W35" s="223"/>
      <c r="X35" s="156"/>
      <c r="Z35" s="158"/>
      <c r="AA35" s="158"/>
      <c r="AB35" s="222"/>
      <c r="AC35" s="223"/>
      <c r="AD35" s="156"/>
      <c r="AF35" s="158"/>
      <c r="AG35" s="158"/>
      <c r="AH35" s="222"/>
      <c r="AI35" s="223"/>
      <c r="AJ35" s="156"/>
      <c r="AL35">
        <f t="shared" si="3"/>
        <v>0</v>
      </c>
      <c r="AM35">
        <f t="shared" si="4"/>
        <v>-2</v>
      </c>
      <c r="AN35"/>
      <c r="AO35" s="196">
        <f t="shared" si="6"/>
        <v>0</v>
      </c>
      <c r="AP35" s="196">
        <f t="shared" si="5"/>
        <v>-2</v>
      </c>
    </row>
    <row r="36" spans="2:42" x14ac:dyDescent="0.25">
      <c r="B36" s="158">
        <f>Ciclo1!BE23</f>
        <v>6</v>
      </c>
      <c r="C36" s="158">
        <f>Ciclo1!BF23</f>
        <v>91.157966999999999</v>
      </c>
      <c r="D36" s="222">
        <f>Ciclo1!BK23</f>
        <v>6</v>
      </c>
      <c r="E36" s="223">
        <f>Ciclo1!BL23</f>
        <v>91</v>
      </c>
      <c r="F36" s="156">
        <f t="shared" si="0"/>
        <v>0.1579669999999993</v>
      </c>
      <c r="H36" s="158">
        <f>Ciclo2!BE23</f>
        <v>6</v>
      </c>
      <c r="I36" s="158">
        <f>Ciclo2!BF23</f>
        <v>91.157966999999999</v>
      </c>
      <c r="J36" s="222">
        <f>Ciclo2!BK23</f>
        <v>6</v>
      </c>
      <c r="K36" s="223">
        <f>Ciclo2!BL23</f>
        <v>91</v>
      </c>
      <c r="L36" s="156">
        <f t="shared" si="1"/>
        <v>0.1579669999999993</v>
      </c>
      <c r="N36" s="158">
        <f>Ciclo3!BE23</f>
        <v>6</v>
      </c>
      <c r="O36" s="158">
        <f>Ciclo3!BF23</f>
        <v>90.815009000000003</v>
      </c>
      <c r="P36" s="222">
        <f>Ciclo3!BK23</f>
        <v>6</v>
      </c>
      <c r="Q36" s="223">
        <f>Ciclo3!BL23</f>
        <v>91</v>
      </c>
      <c r="R36" s="156">
        <f t="shared" si="2"/>
        <v>0.18499099999999657</v>
      </c>
      <c r="T36" s="158"/>
      <c r="U36" s="158"/>
      <c r="V36" s="222"/>
      <c r="W36" s="223"/>
      <c r="X36" s="156"/>
      <c r="Z36" s="158"/>
      <c r="AA36" s="158"/>
      <c r="AB36" s="222"/>
      <c r="AC36" s="223"/>
      <c r="AD36" s="156"/>
      <c r="AF36" s="158"/>
      <c r="AG36" s="158"/>
      <c r="AH36" s="222"/>
      <c r="AI36" s="223"/>
      <c r="AJ36" s="156"/>
      <c r="AL36">
        <f t="shared" si="3"/>
        <v>0</v>
      </c>
      <c r="AM36">
        <f t="shared" si="4"/>
        <v>-2</v>
      </c>
      <c r="AN36"/>
      <c r="AO36" s="196">
        <f t="shared" si="6"/>
        <v>0</v>
      </c>
      <c r="AP36" s="196">
        <f t="shared" si="5"/>
        <v>-2</v>
      </c>
    </row>
    <row r="37" spans="2:42" x14ac:dyDescent="0.25">
      <c r="B37" s="158">
        <f>Ciclo1!BE24</f>
        <v>7</v>
      </c>
      <c r="C37" s="158">
        <f>Ciclo1!BF24</f>
        <v>91.037480000000002</v>
      </c>
      <c r="D37" s="222">
        <f>Ciclo1!BK24</f>
        <v>7</v>
      </c>
      <c r="E37" s="223">
        <f>Ciclo1!BL24</f>
        <v>91</v>
      </c>
      <c r="F37" s="156">
        <f t="shared" si="0"/>
        <v>3.7480000000002178E-2</v>
      </c>
      <c r="H37" s="158">
        <f>Ciclo2!BE24</f>
        <v>7</v>
      </c>
      <c r="I37" s="158">
        <f>Ciclo2!BF24</f>
        <v>91.037480000000002</v>
      </c>
      <c r="J37" s="222">
        <f>Ciclo2!BK24</f>
        <v>7</v>
      </c>
      <c r="K37" s="223">
        <f>Ciclo2!BL24</f>
        <v>91</v>
      </c>
      <c r="L37" s="156">
        <f t="shared" si="1"/>
        <v>3.7480000000002178E-2</v>
      </c>
      <c r="N37" s="158">
        <f>Ciclo3!BE24</f>
        <v>7</v>
      </c>
      <c r="O37" s="158">
        <f>Ciclo3!BF24</f>
        <v>91.464910000000003</v>
      </c>
      <c r="P37" s="222">
        <f>Ciclo3!BK24</f>
        <v>7</v>
      </c>
      <c r="Q37" s="223">
        <f>Ciclo3!BL24</f>
        <v>92</v>
      </c>
      <c r="R37" s="156">
        <f t="shared" si="2"/>
        <v>0.53508999999999673</v>
      </c>
      <c r="T37" s="158"/>
      <c r="U37" s="158"/>
      <c r="V37" s="222"/>
      <c r="W37" s="223"/>
      <c r="X37" s="156"/>
      <c r="Z37" s="158"/>
      <c r="AA37" s="158"/>
      <c r="AB37" s="222"/>
      <c r="AC37" s="223"/>
      <c r="AD37" s="156"/>
      <c r="AF37" s="158"/>
      <c r="AG37" s="158"/>
      <c r="AH37" s="222"/>
      <c r="AI37" s="223"/>
      <c r="AJ37" s="156"/>
      <c r="AL37">
        <f t="shared" si="3"/>
        <v>0</v>
      </c>
      <c r="AM37">
        <f t="shared" si="4"/>
        <v>-2</v>
      </c>
      <c r="AN37"/>
      <c r="AO37" s="196">
        <f t="shared" si="6"/>
        <v>0</v>
      </c>
      <c r="AP37" s="196">
        <f t="shared" si="5"/>
        <v>-2</v>
      </c>
    </row>
    <row r="38" spans="2:42" x14ac:dyDescent="0.25">
      <c r="B38" s="158">
        <f>Ciclo1!BE25</f>
        <v>8</v>
      </c>
      <c r="C38" s="158">
        <f>Ciclo1!BF25</f>
        <v>91.507598000000002</v>
      </c>
      <c r="D38" s="222">
        <f>Ciclo1!BK25</f>
        <v>8</v>
      </c>
      <c r="E38" s="223">
        <f>Ciclo1!BL25</f>
        <v>91</v>
      </c>
      <c r="F38" s="156">
        <f t="shared" si="0"/>
        <v>0.50759800000000155</v>
      </c>
      <c r="H38" s="158">
        <f>Ciclo2!BE25</f>
        <v>8</v>
      </c>
      <c r="I38" s="158">
        <f>Ciclo2!BF25</f>
        <v>91.507598000000002</v>
      </c>
      <c r="J38" s="222">
        <f>Ciclo2!BK25</f>
        <v>8</v>
      </c>
      <c r="K38" s="223">
        <f>Ciclo2!BL25</f>
        <v>91</v>
      </c>
      <c r="L38" s="156">
        <f t="shared" si="1"/>
        <v>0.50759800000000155</v>
      </c>
      <c r="N38" s="158">
        <f>Ciclo3!BE25</f>
        <v>8</v>
      </c>
      <c r="O38" s="158">
        <f>Ciclo3!BF25</f>
        <v>91.131943000000007</v>
      </c>
      <c r="P38" s="222">
        <f>Ciclo3!BK25</f>
        <v>8</v>
      </c>
      <c r="Q38" s="223">
        <f>Ciclo3!BL25</f>
        <v>92</v>
      </c>
      <c r="R38" s="156">
        <f t="shared" si="2"/>
        <v>0.8680569999999932</v>
      </c>
      <c r="T38" s="158"/>
      <c r="U38" s="158"/>
      <c r="V38" s="222"/>
      <c r="W38" s="223"/>
      <c r="X38" s="156"/>
      <c r="Z38" s="158"/>
      <c r="AA38" s="158"/>
      <c r="AB38" s="222"/>
      <c r="AC38" s="223"/>
      <c r="AD38" s="156"/>
      <c r="AF38" s="158"/>
      <c r="AG38" s="158"/>
      <c r="AH38" s="222"/>
      <c r="AI38" s="223"/>
      <c r="AJ38" s="156"/>
      <c r="AL38">
        <f t="shared" si="3"/>
        <v>0</v>
      </c>
      <c r="AM38">
        <f t="shared" si="4"/>
        <v>-2</v>
      </c>
      <c r="AN38"/>
      <c r="AO38" s="196">
        <f t="shared" si="6"/>
        <v>0</v>
      </c>
      <c r="AP38" s="196">
        <f t="shared" si="5"/>
        <v>-2</v>
      </c>
    </row>
    <row r="39" spans="2:42" x14ac:dyDescent="0.25">
      <c r="B39" s="224">
        <f>Ciclo1!BE26</f>
        <v>1</v>
      </c>
      <c r="C39" s="224">
        <f>Ciclo1!BF26</f>
        <v>133.829386</v>
      </c>
      <c r="D39" s="225">
        <f>Ciclo1!BK26</f>
        <v>1</v>
      </c>
      <c r="E39" s="226">
        <f>Ciclo1!BL26</f>
        <v>134</v>
      </c>
      <c r="F39" s="157">
        <f t="shared" si="0"/>
        <v>0.17061400000000049</v>
      </c>
      <c r="H39" s="224">
        <f>Ciclo2!BE26</f>
        <v>1</v>
      </c>
      <c r="I39" s="224">
        <f>Ciclo2!BF26</f>
        <v>133.829386</v>
      </c>
      <c r="J39" s="225">
        <f>Ciclo2!BK26</f>
        <v>1</v>
      </c>
      <c r="K39" s="226">
        <f>Ciclo2!BL26</f>
        <v>134</v>
      </c>
      <c r="L39" s="157">
        <f t="shared" si="1"/>
        <v>0.17061400000000049</v>
      </c>
      <c r="N39" s="224">
        <f>Ciclo3!BE26</f>
        <v>1</v>
      </c>
      <c r="O39" s="224">
        <f>Ciclo3!BF26</f>
        <v>132.60078200000001</v>
      </c>
      <c r="P39" s="225">
        <f>Ciclo3!BK26</f>
        <v>1</v>
      </c>
      <c r="Q39" s="226">
        <f>Ciclo3!BL26</f>
        <v>134</v>
      </c>
      <c r="R39" s="157">
        <f t="shared" si="2"/>
        <v>1.3992179999999905</v>
      </c>
      <c r="T39" s="224"/>
      <c r="U39" s="224"/>
      <c r="V39" s="225"/>
      <c r="W39" s="226"/>
      <c r="X39" s="157"/>
      <c r="Z39" s="224"/>
      <c r="AA39" s="224"/>
      <c r="AB39" s="225"/>
      <c r="AC39" s="226"/>
      <c r="AD39" s="157"/>
      <c r="AF39" s="224"/>
      <c r="AG39" s="224"/>
      <c r="AH39" s="225"/>
      <c r="AI39" s="226"/>
      <c r="AJ39" s="157"/>
      <c r="AL39">
        <f t="shared" si="3"/>
        <v>0</v>
      </c>
      <c r="AM39">
        <f t="shared" si="4"/>
        <v>-2</v>
      </c>
      <c r="AN39"/>
      <c r="AO39" s="196">
        <f t="shared" si="6"/>
        <v>0</v>
      </c>
      <c r="AP39" s="196">
        <f t="shared" si="5"/>
        <v>-2</v>
      </c>
    </row>
    <row r="40" spans="2:42" x14ac:dyDescent="0.25">
      <c r="B40" s="224">
        <f>Ciclo1!BE27</f>
        <v>2</v>
      </c>
      <c r="C40" s="224">
        <f>Ciclo1!BF27</f>
        <v>133.84777500000001</v>
      </c>
      <c r="D40" s="225">
        <f>Ciclo1!BK27</f>
        <v>2</v>
      </c>
      <c r="E40" s="226">
        <f>Ciclo1!BL27</f>
        <v>134</v>
      </c>
      <c r="F40" s="157">
        <f t="shared" si="0"/>
        <v>0.15222499999998718</v>
      </c>
      <c r="H40" s="224">
        <f>Ciclo2!BE27</f>
        <v>2</v>
      </c>
      <c r="I40" s="224">
        <f>Ciclo2!BF27</f>
        <v>133.84777500000001</v>
      </c>
      <c r="J40" s="225">
        <f>Ciclo2!BK27</f>
        <v>2</v>
      </c>
      <c r="K40" s="226">
        <f>Ciclo2!BL27</f>
        <v>134</v>
      </c>
      <c r="L40" s="157">
        <f t="shared" si="1"/>
        <v>0.15222499999998718</v>
      </c>
      <c r="N40" s="224">
        <f>Ciclo3!BE27</f>
        <v>2</v>
      </c>
      <c r="O40" s="224">
        <f>Ciclo3!BF27</f>
        <v>133.021075</v>
      </c>
      <c r="P40" s="225">
        <f>Ciclo3!BK27</f>
        <v>2</v>
      </c>
      <c r="Q40" s="226">
        <f>Ciclo3!BL27</f>
        <v>133</v>
      </c>
      <c r="R40" s="157">
        <f t="shared" si="2"/>
        <v>2.107499999999618E-2</v>
      </c>
      <c r="T40" s="224"/>
      <c r="U40" s="224"/>
      <c r="V40" s="225"/>
      <c r="W40" s="226"/>
      <c r="X40" s="157"/>
      <c r="Z40" s="224"/>
      <c r="AA40" s="224"/>
      <c r="AB40" s="225"/>
      <c r="AC40" s="226"/>
      <c r="AD40" s="157"/>
      <c r="AF40" s="224"/>
      <c r="AG40" s="224"/>
      <c r="AH40" s="225"/>
      <c r="AI40" s="226"/>
      <c r="AJ40" s="157"/>
      <c r="AL40">
        <f t="shared" si="3"/>
        <v>0</v>
      </c>
      <c r="AM40">
        <f t="shared" si="4"/>
        <v>-2</v>
      </c>
      <c r="AN40"/>
      <c r="AO40" s="196">
        <f t="shared" si="6"/>
        <v>0</v>
      </c>
      <c r="AP40" s="196">
        <f t="shared" si="5"/>
        <v>-2</v>
      </c>
    </row>
    <row r="41" spans="2:42" x14ac:dyDescent="0.25">
      <c r="B41" s="224">
        <f>Ciclo1!BE28</f>
        <v>3</v>
      </c>
      <c r="C41" s="224">
        <f>Ciclo1!BF28</f>
        <v>134.139454</v>
      </c>
      <c r="D41" s="225">
        <f>Ciclo1!BK28</f>
        <v>3</v>
      </c>
      <c r="E41" s="226">
        <f>Ciclo1!BL28</f>
        <v>134</v>
      </c>
      <c r="F41" s="157">
        <f t="shared" si="0"/>
        <v>0.13945400000000063</v>
      </c>
      <c r="H41" s="224">
        <f>Ciclo2!BE28</f>
        <v>3</v>
      </c>
      <c r="I41" s="224">
        <f>Ciclo2!BF28</f>
        <v>134.139454</v>
      </c>
      <c r="J41" s="225">
        <f>Ciclo2!BK28</f>
        <v>3</v>
      </c>
      <c r="K41" s="226">
        <f>Ciclo2!BL28</f>
        <v>134</v>
      </c>
      <c r="L41" s="157">
        <f t="shared" si="1"/>
        <v>0.13945400000000063</v>
      </c>
      <c r="N41" s="224">
        <f>Ciclo3!BE28</f>
        <v>3</v>
      </c>
      <c r="O41" s="224">
        <f>Ciclo3!BF28</f>
        <v>132.77103299999999</v>
      </c>
      <c r="P41" s="225">
        <f>Ciclo3!BK28</f>
        <v>3</v>
      </c>
      <c r="Q41" s="226">
        <f>Ciclo3!BL28</f>
        <v>133</v>
      </c>
      <c r="R41" s="157">
        <f t="shared" si="2"/>
        <v>0.22896700000001147</v>
      </c>
      <c r="T41" s="224"/>
      <c r="U41" s="224"/>
      <c r="V41" s="225"/>
      <c r="W41" s="226"/>
      <c r="X41" s="157"/>
      <c r="Z41" s="224"/>
      <c r="AA41" s="224"/>
      <c r="AB41" s="225"/>
      <c r="AC41" s="226"/>
      <c r="AD41" s="157"/>
      <c r="AF41" s="224"/>
      <c r="AG41" s="224"/>
      <c r="AH41" s="225"/>
      <c r="AI41" s="226"/>
      <c r="AJ41" s="157"/>
      <c r="AL41">
        <f t="shared" si="3"/>
        <v>0</v>
      </c>
      <c r="AM41">
        <f t="shared" si="4"/>
        <v>-2</v>
      </c>
      <c r="AN41"/>
      <c r="AO41" s="196">
        <f t="shared" si="6"/>
        <v>0</v>
      </c>
      <c r="AP41" s="196">
        <f t="shared" si="5"/>
        <v>-2</v>
      </c>
    </row>
    <row r="42" spans="2:42" x14ac:dyDescent="0.25">
      <c r="B42" s="224">
        <f>Ciclo1!BE29</f>
        <v>4</v>
      </c>
      <c r="C42" s="224">
        <f>Ciclo1!BF29</f>
        <v>133.31005999999999</v>
      </c>
      <c r="D42" s="225">
        <f>Ciclo1!BK29</f>
        <v>4</v>
      </c>
      <c r="E42" s="226">
        <f>Ciclo1!BL29</f>
        <v>134</v>
      </c>
      <c r="F42" s="157">
        <f t="shared" si="0"/>
        <v>0.6899400000000071</v>
      </c>
      <c r="H42" s="224">
        <f>Ciclo2!BE29</f>
        <v>4</v>
      </c>
      <c r="I42" s="224">
        <f>Ciclo2!BF29</f>
        <v>133.31005999999999</v>
      </c>
      <c r="J42" s="225">
        <f>Ciclo2!BK29</f>
        <v>4</v>
      </c>
      <c r="K42" s="226">
        <f>Ciclo2!BL29</f>
        <v>134</v>
      </c>
      <c r="L42" s="157">
        <f t="shared" si="1"/>
        <v>0.6899400000000071</v>
      </c>
      <c r="N42" s="224">
        <f>Ciclo3!BE29</f>
        <v>4</v>
      </c>
      <c r="O42" s="224">
        <f>Ciclo3!BF29</f>
        <v>132.806749</v>
      </c>
      <c r="P42" s="225">
        <f>Ciclo3!BK29</f>
        <v>4</v>
      </c>
      <c r="Q42" s="226">
        <f>Ciclo3!BL29</f>
        <v>133</v>
      </c>
      <c r="R42" s="157">
        <f t="shared" si="2"/>
        <v>0.19325100000000361</v>
      </c>
      <c r="T42" s="224"/>
      <c r="U42" s="224"/>
      <c r="V42" s="225"/>
      <c r="W42" s="226"/>
      <c r="X42" s="157"/>
      <c r="Z42" s="224"/>
      <c r="AA42" s="224"/>
      <c r="AB42" s="225"/>
      <c r="AC42" s="226"/>
      <c r="AD42" s="157"/>
      <c r="AF42" s="224"/>
      <c r="AG42" s="224"/>
      <c r="AH42" s="225"/>
      <c r="AI42" s="226"/>
      <c r="AJ42" s="157"/>
      <c r="AL42">
        <f t="shared" si="3"/>
        <v>0</v>
      </c>
      <c r="AM42">
        <f t="shared" si="4"/>
        <v>-2</v>
      </c>
      <c r="AN42"/>
      <c r="AO42" s="196">
        <f t="shared" si="6"/>
        <v>0</v>
      </c>
      <c r="AP42" s="196">
        <f t="shared" si="5"/>
        <v>-2</v>
      </c>
    </row>
    <row r="43" spans="2:42" x14ac:dyDescent="0.25">
      <c r="B43" s="224">
        <f>Ciclo1!BE30</f>
        <v>5</v>
      </c>
      <c r="C43" s="224">
        <f>Ciclo1!BF30</f>
        <v>133.92021500000001</v>
      </c>
      <c r="D43" s="225">
        <f>Ciclo1!BK30</f>
        <v>5</v>
      </c>
      <c r="E43" s="226">
        <f>Ciclo1!BL30</f>
        <v>134</v>
      </c>
      <c r="F43" s="157">
        <f t="shared" si="0"/>
        <v>7.9784999999986894E-2</v>
      </c>
      <c r="H43" s="224">
        <f>Ciclo2!BE30</f>
        <v>5</v>
      </c>
      <c r="I43" s="224">
        <f>Ciclo2!BF30</f>
        <v>133.92021500000001</v>
      </c>
      <c r="J43" s="225">
        <f>Ciclo2!BK30</f>
        <v>5</v>
      </c>
      <c r="K43" s="226">
        <f>Ciclo2!BL30</f>
        <v>134</v>
      </c>
      <c r="L43" s="157">
        <f t="shared" si="1"/>
        <v>7.9784999999986894E-2</v>
      </c>
      <c r="N43" s="224">
        <f>Ciclo3!BE30</f>
        <v>5</v>
      </c>
      <c r="O43" s="224">
        <f>Ciclo3!BF30</f>
        <v>132.532647</v>
      </c>
      <c r="P43" s="225">
        <f>Ciclo3!BK30</f>
        <v>5</v>
      </c>
      <c r="Q43" s="226">
        <f>Ciclo3!BL30</f>
        <v>133</v>
      </c>
      <c r="R43" s="157">
        <f t="shared" si="2"/>
        <v>0.46735300000000279</v>
      </c>
      <c r="T43" s="224"/>
      <c r="U43" s="224"/>
      <c r="V43" s="225"/>
      <c r="W43" s="226"/>
      <c r="X43" s="157"/>
      <c r="Z43" s="224"/>
      <c r="AA43" s="224"/>
      <c r="AB43" s="225"/>
      <c r="AC43" s="226"/>
      <c r="AD43" s="157"/>
      <c r="AF43" s="224"/>
      <c r="AG43" s="224"/>
      <c r="AH43" s="225"/>
      <c r="AI43" s="226"/>
      <c r="AJ43" s="157"/>
      <c r="AL43">
        <f t="shared" si="3"/>
        <v>0</v>
      </c>
      <c r="AM43">
        <f t="shared" si="4"/>
        <v>-2</v>
      </c>
      <c r="AN43"/>
      <c r="AO43" s="196">
        <f t="shared" si="6"/>
        <v>0</v>
      </c>
      <c r="AP43" s="196">
        <f t="shared" si="5"/>
        <v>-2</v>
      </c>
    </row>
    <row r="44" spans="2:42" x14ac:dyDescent="0.25">
      <c r="B44" s="224">
        <f>Ciclo1!BE31</f>
        <v>6</v>
      </c>
      <c r="C44" s="224">
        <f>Ciclo1!BF31</f>
        <v>133.792833</v>
      </c>
      <c r="D44" s="225">
        <f>Ciclo1!BK31</f>
        <v>6</v>
      </c>
      <c r="E44" s="226">
        <f>Ciclo1!BL31</f>
        <v>135</v>
      </c>
      <c r="F44" s="157">
        <f t="shared" si="0"/>
        <v>1.2071669999999983</v>
      </c>
      <c r="H44" s="224">
        <f>Ciclo2!BE31</f>
        <v>6</v>
      </c>
      <c r="I44" s="224">
        <f>Ciclo2!BF31</f>
        <v>133.792833</v>
      </c>
      <c r="J44" s="225">
        <f>Ciclo2!BK31</f>
        <v>6</v>
      </c>
      <c r="K44" s="226">
        <f>Ciclo2!BL31</f>
        <v>135</v>
      </c>
      <c r="L44" s="157">
        <f t="shared" si="1"/>
        <v>1.2071669999999983</v>
      </c>
      <c r="N44" s="224">
        <f>Ciclo3!BE31</f>
        <v>6</v>
      </c>
      <c r="O44" s="224">
        <f>Ciclo3!BF31</f>
        <v>132.87954199999999</v>
      </c>
      <c r="P44" s="225">
        <f>Ciclo3!BK31</f>
        <v>6</v>
      </c>
      <c r="Q44" s="226">
        <f>Ciclo3!BL31</f>
        <v>133</v>
      </c>
      <c r="R44" s="157">
        <f t="shared" si="2"/>
        <v>0.1204580000000135</v>
      </c>
      <c r="T44" s="224"/>
      <c r="U44" s="224"/>
      <c r="V44" s="225"/>
      <c r="W44" s="226"/>
      <c r="X44" s="157"/>
      <c r="Z44" s="224"/>
      <c r="AA44" s="224"/>
      <c r="AB44" s="225"/>
      <c r="AC44" s="226"/>
      <c r="AD44" s="157"/>
      <c r="AF44" s="224"/>
      <c r="AG44" s="224"/>
      <c r="AH44" s="225"/>
      <c r="AI44" s="226"/>
      <c r="AJ44" s="157"/>
      <c r="AL44">
        <f t="shared" si="3"/>
        <v>0</v>
      </c>
      <c r="AM44">
        <f t="shared" si="4"/>
        <v>-2</v>
      </c>
      <c r="AN44"/>
      <c r="AO44" s="196">
        <f t="shared" si="6"/>
        <v>0</v>
      </c>
      <c r="AP44" s="196">
        <f t="shared" si="5"/>
        <v>-2</v>
      </c>
    </row>
    <row r="45" spans="2:42" x14ac:dyDescent="0.25">
      <c r="B45" s="224">
        <f>Ciclo1!BE32</f>
        <v>7</v>
      </c>
      <c r="C45" s="224">
        <f>Ciclo1!BF32</f>
        <v>134.14237399999999</v>
      </c>
      <c r="D45" s="225">
        <f>Ciclo1!BK32</f>
        <v>7</v>
      </c>
      <c r="E45" s="226">
        <f>Ciclo1!BL32</f>
        <v>135</v>
      </c>
      <c r="F45" s="157">
        <f t="shared" si="0"/>
        <v>0.85762600000001044</v>
      </c>
      <c r="H45" s="224">
        <f>Ciclo2!BE32</f>
        <v>7</v>
      </c>
      <c r="I45" s="224">
        <f>Ciclo2!BF32</f>
        <v>134.14237399999999</v>
      </c>
      <c r="J45" s="225">
        <f>Ciclo2!BK32</f>
        <v>7</v>
      </c>
      <c r="K45" s="226">
        <f>Ciclo2!BL32</f>
        <v>135</v>
      </c>
      <c r="L45" s="157">
        <f t="shared" si="1"/>
        <v>0.85762600000001044</v>
      </c>
      <c r="N45" s="224">
        <f>Ciclo3!BE32</f>
        <v>7</v>
      </c>
      <c r="O45" s="224">
        <f>Ciclo3!BF32</f>
        <v>132.891876</v>
      </c>
      <c r="P45" s="225">
        <f>Ciclo3!BK32</f>
        <v>7</v>
      </c>
      <c r="Q45" s="226">
        <f>Ciclo3!BL32</f>
        <v>133</v>
      </c>
      <c r="R45" s="157">
        <f t="shared" si="2"/>
        <v>0.10812400000000366</v>
      </c>
      <c r="T45" s="224"/>
      <c r="U45" s="224"/>
      <c r="V45" s="225"/>
      <c r="W45" s="226"/>
      <c r="X45" s="157"/>
      <c r="Z45" s="224"/>
      <c r="AA45" s="224"/>
      <c r="AB45" s="225"/>
      <c r="AC45" s="226"/>
      <c r="AD45" s="157"/>
      <c r="AF45" s="224"/>
      <c r="AG45" s="224"/>
      <c r="AH45" s="225"/>
      <c r="AI45" s="226"/>
      <c r="AJ45" s="157"/>
      <c r="AL45">
        <f t="shared" si="3"/>
        <v>0</v>
      </c>
      <c r="AM45">
        <f t="shared" si="4"/>
        <v>-2</v>
      </c>
      <c r="AN45"/>
      <c r="AO45" s="196">
        <f t="shared" si="6"/>
        <v>0</v>
      </c>
      <c r="AP45" s="196">
        <f t="shared" si="5"/>
        <v>-2</v>
      </c>
    </row>
    <row r="46" spans="2:42" x14ac:dyDescent="0.25">
      <c r="B46" s="224">
        <f>Ciclo1!BE33</f>
        <v>8</v>
      </c>
      <c r="C46" s="224">
        <f>Ciclo1!BF33</f>
        <v>133.73279700000001</v>
      </c>
      <c r="D46" s="225">
        <f>Ciclo1!BK33</f>
        <v>8</v>
      </c>
      <c r="E46" s="226">
        <f>Ciclo1!BL33</f>
        <v>135</v>
      </c>
      <c r="F46" s="157">
        <f t="shared" si="0"/>
        <v>1.267202999999995</v>
      </c>
      <c r="H46" s="224">
        <f>Ciclo2!BE33</f>
        <v>8</v>
      </c>
      <c r="I46" s="224">
        <f>Ciclo2!BF33</f>
        <v>133.73279700000001</v>
      </c>
      <c r="J46" s="225">
        <f>Ciclo2!BK33</f>
        <v>8</v>
      </c>
      <c r="K46" s="226">
        <f>Ciclo2!BL33</f>
        <v>135</v>
      </c>
      <c r="L46" s="157">
        <f t="shared" si="1"/>
        <v>1.267202999999995</v>
      </c>
      <c r="N46" s="224">
        <f>Ciclo3!BE33</f>
        <v>8</v>
      </c>
      <c r="O46" s="224">
        <f>Ciclo3!BF33</f>
        <v>132.92226199999999</v>
      </c>
      <c r="P46" s="225">
        <f>Ciclo3!BK33</f>
        <v>8</v>
      </c>
      <c r="Q46" s="226">
        <f>Ciclo3!BL33</f>
        <v>133</v>
      </c>
      <c r="R46" s="157">
        <f t="shared" si="2"/>
        <v>7.7738000000010743E-2</v>
      </c>
      <c r="T46" s="224"/>
      <c r="U46" s="224"/>
      <c r="V46" s="225"/>
      <c r="W46" s="226"/>
      <c r="X46" s="157"/>
      <c r="Z46" s="224"/>
      <c r="AA46" s="224"/>
      <c r="AB46" s="225"/>
      <c r="AC46" s="226"/>
      <c r="AD46" s="157"/>
      <c r="AF46" s="224"/>
      <c r="AG46" s="224"/>
      <c r="AH46" s="225"/>
      <c r="AI46" s="226"/>
      <c r="AJ46" s="157"/>
      <c r="AL46">
        <f t="shared" si="3"/>
        <v>0</v>
      </c>
      <c r="AM46">
        <f t="shared" si="4"/>
        <v>-2</v>
      </c>
      <c r="AN46"/>
      <c r="AO46" s="196">
        <f t="shared" si="6"/>
        <v>0</v>
      </c>
      <c r="AP46" s="196">
        <f t="shared" si="5"/>
        <v>-2</v>
      </c>
    </row>
    <row r="47" spans="2:42" x14ac:dyDescent="0.25">
      <c r="B47" s="158">
        <f>Ciclo1!BE34</f>
        <v>1</v>
      </c>
      <c r="C47" s="158">
        <f>Ciclo1!BF34</f>
        <v>178.60283000000001</v>
      </c>
      <c r="D47" s="222">
        <f>Ciclo1!BK34</f>
        <v>1</v>
      </c>
      <c r="E47" s="223">
        <f>Ciclo1!BL34</f>
        <v>179</v>
      </c>
      <c r="F47" s="156">
        <f t="shared" si="0"/>
        <v>0.39716999999998848</v>
      </c>
      <c r="H47" s="158">
        <f>Ciclo2!BE34</f>
        <v>1</v>
      </c>
      <c r="I47" s="158">
        <f>Ciclo2!BF34</f>
        <v>178.60283000000001</v>
      </c>
      <c r="J47" s="222">
        <f>Ciclo2!BK34</f>
        <v>1</v>
      </c>
      <c r="K47" s="223">
        <f>Ciclo2!BL34</f>
        <v>179</v>
      </c>
      <c r="L47" s="156">
        <f t="shared" si="1"/>
        <v>0.39716999999998848</v>
      </c>
      <c r="N47" s="158">
        <f>Ciclo3!BE34</f>
        <v>1</v>
      </c>
      <c r="O47" s="158">
        <f>Ciclo3!BF34</f>
        <v>176.13005699999999</v>
      </c>
      <c r="P47" s="222">
        <f>Ciclo3!BK34</f>
        <v>1</v>
      </c>
      <c r="Q47" s="223">
        <f>Ciclo3!BL34</f>
        <v>177</v>
      </c>
      <c r="R47" s="156">
        <f t="shared" si="2"/>
        <v>0.86994300000000635</v>
      </c>
      <c r="T47" s="158"/>
      <c r="U47" s="158"/>
      <c r="V47" s="222"/>
      <c r="W47" s="223"/>
      <c r="X47" s="156"/>
      <c r="Z47" s="158"/>
      <c r="AA47" s="158"/>
      <c r="AB47" s="222"/>
      <c r="AC47" s="223"/>
      <c r="AD47" s="156"/>
      <c r="AF47" s="158"/>
      <c r="AG47" s="158"/>
      <c r="AH47" s="222"/>
      <c r="AI47" s="223"/>
      <c r="AJ47" s="156"/>
      <c r="AL47">
        <f t="shared" si="3"/>
        <v>0</v>
      </c>
      <c r="AM47">
        <f t="shared" si="4"/>
        <v>-2</v>
      </c>
      <c r="AN47"/>
      <c r="AO47" s="196">
        <f t="shared" si="6"/>
        <v>0</v>
      </c>
      <c r="AP47" s="196">
        <f t="shared" si="5"/>
        <v>-2</v>
      </c>
    </row>
    <row r="48" spans="2:42" x14ac:dyDescent="0.25">
      <c r="B48" s="158">
        <f>Ciclo1!BE35</f>
        <v>2</v>
      </c>
      <c r="C48" s="158">
        <f>Ciclo1!BF35</f>
        <v>178.74297200000001</v>
      </c>
      <c r="D48" s="222">
        <f>Ciclo1!BK35</f>
        <v>2</v>
      </c>
      <c r="E48" s="223">
        <f>Ciclo1!BL35</f>
        <v>179</v>
      </c>
      <c r="F48" s="156">
        <f t="shared" si="0"/>
        <v>0.25702799999999115</v>
      </c>
      <c r="H48" s="158">
        <f>Ciclo2!BE35</f>
        <v>2</v>
      </c>
      <c r="I48" s="158">
        <f>Ciclo2!BF35</f>
        <v>178.74297200000001</v>
      </c>
      <c r="J48" s="222">
        <f>Ciclo2!BK35</f>
        <v>2</v>
      </c>
      <c r="K48" s="223">
        <f>Ciclo2!BL35</f>
        <v>179</v>
      </c>
      <c r="L48" s="156">
        <f t="shared" si="1"/>
        <v>0.25702799999999115</v>
      </c>
      <c r="N48" s="158">
        <f>Ciclo3!BE35</f>
        <v>2</v>
      </c>
      <c r="O48" s="158">
        <f>Ciclo3!BF35</f>
        <v>175.996364</v>
      </c>
      <c r="P48" s="222">
        <f>Ciclo3!BK35</f>
        <v>2</v>
      </c>
      <c r="Q48" s="223">
        <f>Ciclo3!BL35</f>
        <v>177</v>
      </c>
      <c r="R48" s="156">
        <f t="shared" si="2"/>
        <v>1.0036360000000002</v>
      </c>
      <c r="T48" s="158"/>
      <c r="U48" s="158"/>
      <c r="V48" s="222"/>
      <c r="W48" s="223"/>
      <c r="X48" s="156"/>
      <c r="Z48" s="158"/>
      <c r="AA48" s="158"/>
      <c r="AB48" s="222"/>
      <c r="AC48" s="223"/>
      <c r="AD48" s="156"/>
      <c r="AF48" s="158"/>
      <c r="AG48" s="158"/>
      <c r="AH48" s="222"/>
      <c r="AI48" s="223"/>
      <c r="AJ48" s="156"/>
      <c r="AL48">
        <f t="shared" si="3"/>
        <v>0</v>
      </c>
      <c r="AM48">
        <f t="shared" si="4"/>
        <v>-2</v>
      </c>
      <c r="AN48"/>
      <c r="AO48" s="196">
        <f t="shared" si="6"/>
        <v>0</v>
      </c>
      <c r="AP48" s="196">
        <f t="shared" si="5"/>
        <v>-2</v>
      </c>
    </row>
    <row r="49" spans="2:42" x14ac:dyDescent="0.25">
      <c r="B49" s="158">
        <f>Ciclo1!BE36</f>
        <v>3</v>
      </c>
      <c r="C49" s="158">
        <f>Ciclo1!BF36</f>
        <v>178.511371</v>
      </c>
      <c r="D49" s="222">
        <f>Ciclo1!BK36</f>
        <v>3</v>
      </c>
      <c r="E49" s="223">
        <f>Ciclo1!BL36</f>
        <v>179</v>
      </c>
      <c r="F49" s="156">
        <f t="shared" si="0"/>
        <v>0.48862900000000309</v>
      </c>
      <c r="H49" s="158">
        <f>Ciclo2!BE36</f>
        <v>3</v>
      </c>
      <c r="I49" s="158">
        <f>Ciclo2!BF36</f>
        <v>178.511371</v>
      </c>
      <c r="J49" s="222">
        <f>Ciclo2!BK36</f>
        <v>3</v>
      </c>
      <c r="K49" s="223">
        <f>Ciclo2!BL36</f>
        <v>179</v>
      </c>
      <c r="L49" s="156">
        <f t="shared" si="1"/>
        <v>0.48862900000000309</v>
      </c>
      <c r="N49" s="158">
        <f>Ciclo3!BE36</f>
        <v>3</v>
      </c>
      <c r="O49" s="158">
        <f>Ciclo3!BF36</f>
        <v>175.58312699999999</v>
      </c>
      <c r="P49" s="222">
        <f>Ciclo3!BK36</f>
        <v>3</v>
      </c>
      <c r="Q49" s="223">
        <f>Ciclo3!BL36</f>
        <v>177</v>
      </c>
      <c r="R49" s="156">
        <f t="shared" si="2"/>
        <v>1.4168730000000096</v>
      </c>
      <c r="T49" s="158"/>
      <c r="U49" s="158"/>
      <c r="V49" s="222"/>
      <c r="W49" s="223"/>
      <c r="X49" s="156"/>
      <c r="Z49" s="158"/>
      <c r="AA49" s="158"/>
      <c r="AB49" s="222"/>
      <c r="AC49" s="223"/>
      <c r="AD49" s="156"/>
      <c r="AF49" s="158"/>
      <c r="AG49" s="158"/>
      <c r="AH49" s="222"/>
      <c r="AI49" s="223"/>
      <c r="AJ49" s="156"/>
      <c r="AL49">
        <f t="shared" si="3"/>
        <v>0</v>
      </c>
      <c r="AM49">
        <f t="shared" si="4"/>
        <v>-2</v>
      </c>
      <c r="AN49"/>
      <c r="AO49" s="196">
        <f t="shared" si="6"/>
        <v>0</v>
      </c>
      <c r="AP49" s="196">
        <f t="shared" si="5"/>
        <v>-2</v>
      </c>
    </row>
    <row r="50" spans="2:42" x14ac:dyDescent="0.25">
      <c r="B50" s="158">
        <f>Ciclo1!BE37</f>
        <v>4</v>
      </c>
      <c r="C50" s="158">
        <f>Ciclo1!BF37</f>
        <v>178.29163199999999</v>
      </c>
      <c r="D50" s="222">
        <f>Ciclo1!BK37</f>
        <v>4</v>
      </c>
      <c r="E50" s="223">
        <f>Ciclo1!BL37</f>
        <v>179</v>
      </c>
      <c r="F50" s="156">
        <f t="shared" si="0"/>
        <v>0.70836800000000721</v>
      </c>
      <c r="H50" s="158">
        <f>Ciclo2!BE37</f>
        <v>4</v>
      </c>
      <c r="I50" s="158">
        <f>Ciclo2!BF37</f>
        <v>178.29163199999999</v>
      </c>
      <c r="J50" s="222">
        <f>Ciclo2!BK37</f>
        <v>4</v>
      </c>
      <c r="K50" s="223">
        <f>Ciclo2!BL37</f>
        <v>179</v>
      </c>
      <c r="L50" s="156">
        <f t="shared" si="1"/>
        <v>0.70836800000000721</v>
      </c>
      <c r="N50" s="158">
        <f>Ciclo3!BE37</f>
        <v>4</v>
      </c>
      <c r="O50" s="158">
        <f>Ciclo3!BF37</f>
        <v>175.41134299999999</v>
      </c>
      <c r="P50" s="222">
        <f>Ciclo3!BK37</f>
        <v>4</v>
      </c>
      <c r="Q50" s="223">
        <f>Ciclo3!BL37</f>
        <v>176</v>
      </c>
      <c r="R50" s="156">
        <f t="shared" si="2"/>
        <v>0.58865700000001198</v>
      </c>
      <c r="T50" s="158"/>
      <c r="U50" s="158"/>
      <c r="V50" s="222"/>
      <c r="W50" s="223"/>
      <c r="X50" s="156"/>
      <c r="Z50" s="158"/>
      <c r="AA50" s="158"/>
      <c r="AB50" s="222"/>
      <c r="AC50" s="223"/>
      <c r="AD50" s="156"/>
      <c r="AF50" s="158"/>
      <c r="AG50" s="158"/>
      <c r="AH50" s="222"/>
      <c r="AI50" s="223"/>
      <c r="AJ50" s="156"/>
      <c r="AL50">
        <f t="shared" si="3"/>
        <v>0</v>
      </c>
      <c r="AM50">
        <f t="shared" si="4"/>
        <v>-2</v>
      </c>
      <c r="AN50"/>
      <c r="AO50" s="196">
        <f t="shared" si="6"/>
        <v>0</v>
      </c>
      <c r="AP50" s="196">
        <f t="shared" si="5"/>
        <v>-2</v>
      </c>
    </row>
    <row r="51" spans="2:42" x14ac:dyDescent="0.25">
      <c r="B51" s="158">
        <f>Ciclo1!BE38</f>
        <v>5</v>
      </c>
      <c r="C51" s="158">
        <f>Ciclo1!BF38</f>
        <v>177.937083</v>
      </c>
      <c r="D51" s="222">
        <f>Ciclo1!BK38</f>
        <v>5</v>
      </c>
      <c r="E51" s="223">
        <f>Ciclo1!BL38</f>
        <v>179</v>
      </c>
      <c r="F51" s="156">
        <f t="shared" si="0"/>
        <v>1.0629169999999988</v>
      </c>
      <c r="H51" s="158">
        <f>Ciclo2!BE38</f>
        <v>5</v>
      </c>
      <c r="I51" s="158">
        <f>Ciclo2!BF38</f>
        <v>177.937083</v>
      </c>
      <c r="J51" s="222">
        <f>Ciclo2!BK38</f>
        <v>5</v>
      </c>
      <c r="K51" s="223">
        <f>Ciclo2!BL38</f>
        <v>179</v>
      </c>
      <c r="L51" s="156">
        <f t="shared" si="1"/>
        <v>1.0629169999999988</v>
      </c>
      <c r="N51" s="158">
        <f>Ciclo3!BE38</f>
        <v>5</v>
      </c>
      <c r="O51" s="158">
        <f>Ciclo3!BF38</f>
        <v>175.49841599999999</v>
      </c>
      <c r="P51" s="222">
        <f>Ciclo3!BK38</f>
        <v>5</v>
      </c>
      <c r="Q51" s="223">
        <f>Ciclo3!BL38</f>
        <v>176</v>
      </c>
      <c r="R51" s="156">
        <f t="shared" si="2"/>
        <v>0.50158400000000825</v>
      </c>
      <c r="T51" s="158"/>
      <c r="U51" s="158"/>
      <c r="V51" s="222"/>
      <c r="W51" s="223"/>
      <c r="X51" s="156"/>
      <c r="Z51" s="158"/>
      <c r="AA51" s="158"/>
      <c r="AB51" s="222"/>
      <c r="AC51" s="223"/>
      <c r="AD51" s="156"/>
      <c r="AF51" s="158"/>
      <c r="AG51" s="158"/>
      <c r="AH51" s="222"/>
      <c r="AI51" s="223"/>
      <c r="AJ51" s="156"/>
      <c r="AL51">
        <f t="shared" si="3"/>
        <v>0</v>
      </c>
      <c r="AM51">
        <f t="shared" si="4"/>
        <v>-2</v>
      </c>
      <c r="AN51"/>
      <c r="AO51" s="196">
        <f t="shared" si="6"/>
        <v>0</v>
      </c>
      <c r="AP51" s="196">
        <f t="shared" si="5"/>
        <v>-2</v>
      </c>
    </row>
    <row r="52" spans="2:42" x14ac:dyDescent="0.25">
      <c r="B52" s="158">
        <f>Ciclo1!BE39</f>
        <v>6</v>
      </c>
      <c r="C52" s="158">
        <f>Ciclo1!BF39</f>
        <v>178.04364799999999</v>
      </c>
      <c r="D52" s="222">
        <f>Ciclo1!BK39</f>
        <v>6</v>
      </c>
      <c r="E52" s="223">
        <f>Ciclo1!BL39</f>
        <v>179</v>
      </c>
      <c r="F52" s="156">
        <f t="shared" si="0"/>
        <v>0.95635200000000964</v>
      </c>
      <c r="H52" s="158">
        <f>Ciclo2!BE39</f>
        <v>6</v>
      </c>
      <c r="I52" s="158">
        <f>Ciclo2!BF39</f>
        <v>178.04364799999999</v>
      </c>
      <c r="J52" s="222">
        <f>Ciclo2!BK39</f>
        <v>6</v>
      </c>
      <c r="K52" s="223">
        <f>Ciclo2!BL39</f>
        <v>179</v>
      </c>
      <c r="L52" s="156">
        <f t="shared" si="1"/>
        <v>0.95635200000000964</v>
      </c>
      <c r="N52" s="158">
        <f>Ciclo3!BE39</f>
        <v>6</v>
      </c>
      <c r="O52" s="158">
        <f>Ciclo3!BF39</f>
        <v>175.781068</v>
      </c>
      <c r="P52" s="222">
        <f>Ciclo3!BK39</f>
        <v>6</v>
      </c>
      <c r="Q52" s="223">
        <f>Ciclo3!BL39</f>
        <v>176</v>
      </c>
      <c r="R52" s="156">
        <f t="shared" si="2"/>
        <v>0.21893199999999524</v>
      </c>
      <c r="T52" s="158"/>
      <c r="U52" s="158"/>
      <c r="V52" s="222"/>
      <c r="W52" s="223"/>
      <c r="X52" s="156"/>
      <c r="Z52" s="158"/>
      <c r="AA52" s="158"/>
      <c r="AB52" s="222"/>
      <c r="AC52" s="223"/>
      <c r="AD52" s="156"/>
      <c r="AF52" s="158"/>
      <c r="AG52" s="158"/>
      <c r="AH52" s="222"/>
      <c r="AI52" s="223"/>
      <c r="AJ52" s="156"/>
      <c r="AL52">
        <f t="shared" si="3"/>
        <v>0</v>
      </c>
      <c r="AM52">
        <f t="shared" si="4"/>
        <v>-2</v>
      </c>
      <c r="AN52"/>
      <c r="AO52" s="196">
        <f t="shared" si="6"/>
        <v>0</v>
      </c>
      <c r="AP52" s="196">
        <f t="shared" si="5"/>
        <v>-2</v>
      </c>
    </row>
    <row r="53" spans="2:42" x14ac:dyDescent="0.25">
      <c r="B53" s="158">
        <f>Ciclo1!BE40</f>
        <v>7</v>
      </c>
      <c r="C53" s="158">
        <f>Ciclo1!BF40</f>
        <v>177.78164599999999</v>
      </c>
      <c r="D53" s="222">
        <f>Ciclo1!BK40</f>
        <v>7</v>
      </c>
      <c r="E53" s="223">
        <f>Ciclo1!BL40</f>
        <v>179</v>
      </c>
      <c r="F53" s="156">
        <f t="shared" si="0"/>
        <v>1.218354000000005</v>
      </c>
      <c r="H53" s="158">
        <f>Ciclo2!BE40</f>
        <v>7</v>
      </c>
      <c r="I53" s="158">
        <f>Ciclo2!BF40</f>
        <v>177.78164599999999</v>
      </c>
      <c r="J53" s="222">
        <f>Ciclo2!BK40</f>
        <v>7</v>
      </c>
      <c r="K53" s="223">
        <f>Ciclo2!BL40</f>
        <v>179</v>
      </c>
      <c r="L53" s="156">
        <f t="shared" si="1"/>
        <v>1.218354000000005</v>
      </c>
      <c r="N53" s="158">
        <f>Ciclo3!BE40</f>
        <v>7</v>
      </c>
      <c r="O53" s="158">
        <f>Ciclo3!BF40</f>
        <v>175.23739599999999</v>
      </c>
      <c r="P53" s="222">
        <f>Ciclo3!BK40</f>
        <v>7</v>
      </c>
      <c r="Q53" s="223">
        <f>Ciclo3!BL40</f>
        <v>176</v>
      </c>
      <c r="R53" s="156">
        <f t="shared" si="2"/>
        <v>0.76260400000001027</v>
      </c>
      <c r="T53" s="158"/>
      <c r="U53" s="158"/>
      <c r="V53" s="222"/>
      <c r="W53" s="223"/>
      <c r="X53" s="156"/>
      <c r="Z53" s="158"/>
      <c r="AA53" s="158"/>
      <c r="AB53" s="222"/>
      <c r="AC53" s="223"/>
      <c r="AD53" s="156"/>
      <c r="AF53" s="158"/>
      <c r="AG53" s="158"/>
      <c r="AH53" s="222"/>
      <c r="AI53" s="223"/>
      <c r="AJ53" s="156"/>
      <c r="AL53">
        <f t="shared" si="3"/>
        <v>0</v>
      </c>
      <c r="AM53">
        <f t="shared" si="4"/>
        <v>-2</v>
      </c>
      <c r="AN53"/>
      <c r="AO53" s="196">
        <f t="shared" si="6"/>
        <v>0</v>
      </c>
      <c r="AP53" s="196">
        <f t="shared" si="5"/>
        <v>-2</v>
      </c>
    </row>
    <row r="54" spans="2:42" x14ac:dyDescent="0.25">
      <c r="B54" s="158">
        <f>Ciclo1!BE41</f>
        <v>8</v>
      </c>
      <c r="C54" s="158">
        <f>Ciclo1!BF41</f>
        <v>177.78132400000001</v>
      </c>
      <c r="D54" s="222">
        <f>Ciclo1!BK41</f>
        <v>8</v>
      </c>
      <c r="E54" s="223">
        <f>Ciclo1!BL41</f>
        <v>178</v>
      </c>
      <c r="F54" s="156">
        <f t="shared" si="0"/>
        <v>0.21867599999998788</v>
      </c>
      <c r="H54" s="158">
        <f>Ciclo2!BE41</f>
        <v>8</v>
      </c>
      <c r="I54" s="158">
        <f>Ciclo2!BF41</f>
        <v>177.78132400000001</v>
      </c>
      <c r="J54" s="222">
        <f>Ciclo2!BK41</f>
        <v>8</v>
      </c>
      <c r="K54" s="223">
        <f>Ciclo2!BL41</f>
        <v>178</v>
      </c>
      <c r="L54" s="156">
        <f t="shared" si="1"/>
        <v>0.21867599999998788</v>
      </c>
      <c r="N54" s="158">
        <f>Ciclo3!BE41</f>
        <v>8</v>
      </c>
      <c r="O54" s="158">
        <f>Ciclo3!BF41</f>
        <v>175.10627299999999</v>
      </c>
      <c r="P54" s="222">
        <f>Ciclo3!BK41</f>
        <v>8</v>
      </c>
      <c r="Q54" s="223">
        <f>Ciclo3!BL41</f>
        <v>176</v>
      </c>
      <c r="R54" s="156">
        <f t="shared" si="2"/>
        <v>0.89372700000001259</v>
      </c>
      <c r="T54" s="158"/>
      <c r="U54" s="158"/>
      <c r="V54" s="222"/>
      <c r="W54" s="223"/>
      <c r="X54" s="156"/>
      <c r="Z54" s="158"/>
      <c r="AA54" s="158"/>
      <c r="AB54" s="222"/>
      <c r="AC54" s="223"/>
      <c r="AD54" s="156"/>
      <c r="AF54" s="158"/>
      <c r="AG54" s="158"/>
      <c r="AH54" s="222"/>
      <c r="AI54" s="223"/>
      <c r="AJ54" s="156"/>
      <c r="AL54">
        <f t="shared" si="3"/>
        <v>0</v>
      </c>
      <c r="AM54">
        <f t="shared" si="4"/>
        <v>-2</v>
      </c>
      <c r="AN54"/>
      <c r="AO54" s="196">
        <f t="shared" si="6"/>
        <v>0</v>
      </c>
      <c r="AP54" s="196">
        <f t="shared" si="5"/>
        <v>-2</v>
      </c>
    </row>
    <row r="55" spans="2:42" x14ac:dyDescent="0.25">
      <c r="B55" s="224">
        <f>Ciclo1!BE42</f>
        <v>1</v>
      </c>
      <c r="C55" s="224">
        <f>Ciclo1!BF42</f>
        <v>223.34177299999999</v>
      </c>
      <c r="D55" s="225">
        <f>Ciclo1!BK42</f>
        <v>1</v>
      </c>
      <c r="E55" s="226">
        <f>Ciclo1!BL42</f>
        <v>225</v>
      </c>
      <c r="F55" s="157">
        <f t="shared" si="0"/>
        <v>1.6582270000000108</v>
      </c>
      <c r="H55" s="224">
        <f>Ciclo2!BE42</f>
        <v>1</v>
      </c>
      <c r="I55" s="224">
        <f>Ciclo2!BF42</f>
        <v>223.34177299999999</v>
      </c>
      <c r="J55" s="225">
        <f>Ciclo2!BK42</f>
        <v>1</v>
      </c>
      <c r="K55" s="226">
        <f>Ciclo2!BL42</f>
        <v>225</v>
      </c>
      <c r="L55" s="157">
        <f t="shared" si="1"/>
        <v>1.6582270000000108</v>
      </c>
      <c r="N55" s="224">
        <f>Ciclo3!BE42</f>
        <v>1</v>
      </c>
      <c r="O55" s="224">
        <f>Ciclo3!BF42</f>
        <v>219.06278</v>
      </c>
      <c r="P55" s="225">
        <f>Ciclo3!BK42</f>
        <v>1</v>
      </c>
      <c r="Q55" s="226">
        <f>Ciclo3!BL42</f>
        <v>220</v>
      </c>
      <c r="R55" s="157">
        <f t="shared" si="2"/>
        <v>0.93721999999999639</v>
      </c>
      <c r="T55" s="224"/>
      <c r="U55" s="224"/>
      <c r="V55" s="225"/>
      <c r="W55" s="226"/>
      <c r="X55" s="157"/>
      <c r="Z55" s="224"/>
      <c r="AA55" s="224"/>
      <c r="AB55" s="225"/>
      <c r="AC55" s="226"/>
      <c r="AD55" s="157"/>
      <c r="AF55" s="224"/>
      <c r="AG55" s="224"/>
      <c r="AH55" s="225"/>
      <c r="AI55" s="226"/>
      <c r="AJ55" s="157"/>
      <c r="AL55">
        <f t="shared" si="3"/>
        <v>0</v>
      </c>
      <c r="AM55">
        <f t="shared" si="4"/>
        <v>-2</v>
      </c>
      <c r="AN55"/>
      <c r="AO55" s="196">
        <f t="shared" si="6"/>
        <v>0</v>
      </c>
      <c r="AP55" s="196">
        <f t="shared" si="5"/>
        <v>-2</v>
      </c>
    </row>
    <row r="56" spans="2:42" x14ac:dyDescent="0.25">
      <c r="B56" s="224">
        <f>Ciclo1!BE43</f>
        <v>2</v>
      </c>
      <c r="C56" s="224">
        <f>Ciclo1!BF43</f>
        <v>223.221259</v>
      </c>
      <c r="D56" s="225">
        <f>Ciclo1!BK43</f>
        <v>2</v>
      </c>
      <c r="E56" s="226">
        <f>Ciclo1!BL43</f>
        <v>225</v>
      </c>
      <c r="F56" s="157">
        <f t="shared" si="0"/>
        <v>1.7787409999999966</v>
      </c>
      <c r="H56" s="224">
        <f>Ciclo2!BE43</f>
        <v>2</v>
      </c>
      <c r="I56" s="224">
        <f>Ciclo2!BF43</f>
        <v>223.221259</v>
      </c>
      <c r="J56" s="225">
        <f>Ciclo2!BK43</f>
        <v>2</v>
      </c>
      <c r="K56" s="226">
        <f>Ciclo2!BL43</f>
        <v>225</v>
      </c>
      <c r="L56" s="157">
        <f t="shared" si="1"/>
        <v>1.7787409999999966</v>
      </c>
      <c r="N56" s="224">
        <f>Ciclo3!BE43</f>
        <v>2</v>
      </c>
      <c r="O56" s="224">
        <f>Ciclo3!BF43</f>
        <v>219.03464399999999</v>
      </c>
      <c r="P56" s="225">
        <f>Ciclo3!BK43</f>
        <v>2</v>
      </c>
      <c r="Q56" s="226">
        <f>Ciclo3!BL43</f>
        <v>220</v>
      </c>
      <c r="R56" s="157">
        <f t="shared" si="2"/>
        <v>0.96535600000001409</v>
      </c>
      <c r="T56" s="224"/>
      <c r="U56" s="224"/>
      <c r="V56" s="225"/>
      <c r="W56" s="226"/>
      <c r="X56" s="157"/>
      <c r="Z56" s="224"/>
      <c r="AA56" s="224"/>
      <c r="AB56" s="225"/>
      <c r="AC56" s="226"/>
      <c r="AD56" s="157"/>
      <c r="AF56" s="224"/>
      <c r="AG56" s="224"/>
      <c r="AH56" s="225"/>
      <c r="AI56" s="226"/>
      <c r="AJ56" s="157"/>
      <c r="AL56">
        <f t="shared" si="3"/>
        <v>0</v>
      </c>
      <c r="AM56">
        <f t="shared" si="4"/>
        <v>-2</v>
      </c>
      <c r="AN56"/>
      <c r="AO56" s="196">
        <f t="shared" si="6"/>
        <v>0</v>
      </c>
      <c r="AP56" s="196">
        <f t="shared" si="5"/>
        <v>-2</v>
      </c>
    </row>
    <row r="57" spans="2:42" x14ac:dyDescent="0.25">
      <c r="B57" s="224">
        <f>Ciclo1!BE44</f>
        <v>3</v>
      </c>
      <c r="C57" s="224">
        <f>Ciclo1!BF44</f>
        <v>223.54063400000001</v>
      </c>
      <c r="D57" s="225">
        <f>Ciclo1!BK44</f>
        <v>3</v>
      </c>
      <c r="E57" s="226">
        <f>Ciclo1!BL44</f>
        <v>225</v>
      </c>
      <c r="F57" s="157">
        <f t="shared" si="0"/>
        <v>1.4593659999999886</v>
      </c>
      <c r="H57" s="224">
        <f>Ciclo2!BE44</f>
        <v>3</v>
      </c>
      <c r="I57" s="224">
        <f>Ciclo2!BF44</f>
        <v>223.54063400000001</v>
      </c>
      <c r="J57" s="225">
        <f>Ciclo2!BK44</f>
        <v>3</v>
      </c>
      <c r="K57" s="226">
        <f>Ciclo2!BL44</f>
        <v>225</v>
      </c>
      <c r="L57" s="157">
        <f t="shared" si="1"/>
        <v>1.4593659999999886</v>
      </c>
      <c r="N57" s="224">
        <f>Ciclo3!BE44</f>
        <v>3</v>
      </c>
      <c r="O57" s="224">
        <f>Ciclo3!BF44</f>
        <v>219.22233499999999</v>
      </c>
      <c r="P57" s="225">
        <f>Ciclo3!BK44</f>
        <v>3</v>
      </c>
      <c r="Q57" s="226">
        <f>Ciclo3!BL44</f>
        <v>220</v>
      </c>
      <c r="R57" s="157">
        <f t="shared" si="2"/>
        <v>0.77766500000001315</v>
      </c>
      <c r="T57" s="224"/>
      <c r="U57" s="224"/>
      <c r="V57" s="225"/>
      <c r="W57" s="226"/>
      <c r="X57" s="157"/>
      <c r="Z57" s="224"/>
      <c r="AA57" s="224"/>
      <c r="AB57" s="225"/>
      <c r="AC57" s="226"/>
      <c r="AD57" s="157"/>
      <c r="AF57" s="224"/>
      <c r="AG57" s="224"/>
      <c r="AH57" s="225"/>
      <c r="AI57" s="226"/>
      <c r="AJ57" s="157"/>
      <c r="AL57">
        <f t="shared" si="3"/>
        <v>0</v>
      </c>
      <c r="AM57">
        <f t="shared" si="4"/>
        <v>-2</v>
      </c>
      <c r="AN57"/>
      <c r="AO57" s="196">
        <f t="shared" si="6"/>
        <v>0</v>
      </c>
      <c r="AP57" s="196">
        <f t="shared" si="5"/>
        <v>-2</v>
      </c>
    </row>
    <row r="58" spans="2:42" x14ac:dyDescent="0.25">
      <c r="B58" s="224">
        <f>Ciclo1!BE45</f>
        <v>4</v>
      </c>
      <c r="C58" s="224">
        <f>Ciclo1!BF45</f>
        <v>222.95616999999999</v>
      </c>
      <c r="D58" s="225">
        <f>Ciclo1!BK45</f>
        <v>4</v>
      </c>
      <c r="E58" s="226">
        <f>Ciclo1!BL45</f>
        <v>224</v>
      </c>
      <c r="F58" s="157">
        <f t="shared" si="0"/>
        <v>1.043830000000014</v>
      </c>
      <c r="H58" s="224">
        <f>Ciclo2!BE45</f>
        <v>4</v>
      </c>
      <c r="I58" s="224">
        <f>Ciclo2!BF45</f>
        <v>222.95616999999999</v>
      </c>
      <c r="J58" s="225">
        <f>Ciclo2!BK45</f>
        <v>4</v>
      </c>
      <c r="K58" s="226">
        <f>Ciclo2!BL45</f>
        <v>224</v>
      </c>
      <c r="L58" s="157">
        <f t="shared" si="1"/>
        <v>1.043830000000014</v>
      </c>
      <c r="N58" s="224">
        <f>Ciclo3!BE45</f>
        <v>4</v>
      </c>
      <c r="O58" s="224">
        <f>Ciclo3!BF45</f>
        <v>218.95583500000001</v>
      </c>
      <c r="P58" s="225">
        <f>Ciclo3!BK45</f>
        <v>4</v>
      </c>
      <c r="Q58" s="226">
        <f>Ciclo3!BL45</f>
        <v>220</v>
      </c>
      <c r="R58" s="157">
        <f t="shared" si="2"/>
        <v>1.0441649999999925</v>
      </c>
      <c r="T58" s="224"/>
      <c r="U58" s="224"/>
      <c r="V58" s="225"/>
      <c r="W58" s="226"/>
      <c r="X58" s="157"/>
      <c r="Z58" s="224"/>
      <c r="AA58" s="224"/>
      <c r="AB58" s="225"/>
      <c r="AC58" s="226"/>
      <c r="AD58" s="157"/>
      <c r="AF58" s="224"/>
      <c r="AG58" s="224"/>
      <c r="AH58" s="225"/>
      <c r="AI58" s="226"/>
      <c r="AJ58" s="157"/>
      <c r="AL58">
        <f t="shared" si="3"/>
        <v>0</v>
      </c>
      <c r="AM58">
        <f t="shared" si="4"/>
        <v>-2</v>
      </c>
      <c r="AN58"/>
      <c r="AO58" s="196">
        <f t="shared" si="6"/>
        <v>0</v>
      </c>
      <c r="AP58" s="196">
        <f t="shared" si="5"/>
        <v>-2</v>
      </c>
    </row>
    <row r="59" spans="2:42" x14ac:dyDescent="0.25">
      <c r="B59" s="224">
        <f>Ciclo1!BE46</f>
        <v>5</v>
      </c>
      <c r="C59" s="224">
        <f>Ciclo1!BF46</f>
        <v>223.30927299999999</v>
      </c>
      <c r="D59" s="225">
        <f>Ciclo1!BK46</f>
        <v>5</v>
      </c>
      <c r="E59" s="226">
        <f>Ciclo1!BL46</f>
        <v>224</v>
      </c>
      <c r="F59" s="157">
        <f t="shared" si="0"/>
        <v>0.69072700000000964</v>
      </c>
      <c r="H59" s="224">
        <f>Ciclo2!BE46</f>
        <v>5</v>
      </c>
      <c r="I59" s="224">
        <f>Ciclo2!BF46</f>
        <v>223.30927299999999</v>
      </c>
      <c r="J59" s="225">
        <f>Ciclo2!BK46</f>
        <v>5</v>
      </c>
      <c r="K59" s="226">
        <f>Ciclo2!BL46</f>
        <v>224</v>
      </c>
      <c r="L59" s="157">
        <f t="shared" si="1"/>
        <v>0.69072700000000964</v>
      </c>
      <c r="N59" s="224">
        <f>Ciclo3!BE46</f>
        <v>5</v>
      </c>
      <c r="O59" s="224">
        <f>Ciclo3!BF46</f>
        <v>219.24266399999999</v>
      </c>
      <c r="P59" s="225">
        <f>Ciclo3!BK46</f>
        <v>5</v>
      </c>
      <c r="Q59" s="226">
        <f>Ciclo3!BL46</f>
        <v>220</v>
      </c>
      <c r="R59" s="157">
        <f t="shared" si="2"/>
        <v>0.75733600000000934</v>
      </c>
      <c r="T59" s="224"/>
      <c r="U59" s="224"/>
      <c r="V59" s="225"/>
      <c r="W59" s="226"/>
      <c r="X59" s="157"/>
      <c r="Z59" s="224"/>
      <c r="AA59" s="224"/>
      <c r="AB59" s="225"/>
      <c r="AC59" s="226"/>
      <c r="AD59" s="157"/>
      <c r="AF59" s="224"/>
      <c r="AG59" s="224"/>
      <c r="AH59" s="225"/>
      <c r="AI59" s="226"/>
      <c r="AJ59" s="157"/>
      <c r="AL59">
        <f t="shared" si="3"/>
        <v>0</v>
      </c>
      <c r="AM59">
        <f t="shared" si="4"/>
        <v>-2</v>
      </c>
      <c r="AN59"/>
      <c r="AO59" s="196">
        <f t="shared" si="6"/>
        <v>0</v>
      </c>
      <c r="AP59" s="196">
        <f t="shared" si="5"/>
        <v>-2</v>
      </c>
    </row>
    <row r="60" spans="2:42" x14ac:dyDescent="0.25">
      <c r="B60" s="224">
        <f>Ciclo1!BE47</f>
        <v>6</v>
      </c>
      <c r="C60" s="224">
        <f>Ciclo1!BF47</f>
        <v>223.483688</v>
      </c>
      <c r="D60" s="225">
        <f>Ciclo1!BK47</f>
        <v>6</v>
      </c>
      <c r="E60" s="226">
        <f>Ciclo1!BL47</f>
        <v>224</v>
      </c>
      <c r="F60" s="157">
        <f t="shared" si="0"/>
        <v>0.51631199999999922</v>
      </c>
      <c r="H60" s="224">
        <f>Ciclo2!BE47</f>
        <v>6</v>
      </c>
      <c r="I60" s="224">
        <f>Ciclo2!BF47</f>
        <v>223.483688</v>
      </c>
      <c r="J60" s="225">
        <f>Ciclo2!BK47</f>
        <v>6</v>
      </c>
      <c r="K60" s="226">
        <f>Ciclo2!BL47</f>
        <v>224</v>
      </c>
      <c r="L60" s="157">
        <f t="shared" si="1"/>
        <v>0.51631199999999922</v>
      </c>
      <c r="N60" s="224">
        <f>Ciclo3!BE47</f>
        <v>6</v>
      </c>
      <c r="O60" s="224">
        <f>Ciclo3!BF47</f>
        <v>219.22526300000001</v>
      </c>
      <c r="P60" s="225">
        <f>Ciclo3!BK47</f>
        <v>6</v>
      </c>
      <c r="Q60" s="226">
        <f>Ciclo3!BL47</f>
        <v>220</v>
      </c>
      <c r="R60" s="157">
        <f t="shared" si="2"/>
        <v>0.77473699999998757</v>
      </c>
      <c r="T60" s="224"/>
      <c r="U60" s="224"/>
      <c r="V60" s="225"/>
      <c r="W60" s="226"/>
      <c r="X60" s="157"/>
      <c r="Z60" s="224"/>
      <c r="AA60" s="224"/>
      <c r="AB60" s="225"/>
      <c r="AC60" s="226"/>
      <c r="AD60" s="157"/>
      <c r="AF60" s="224"/>
      <c r="AG60" s="224"/>
      <c r="AH60" s="225"/>
      <c r="AI60" s="226"/>
      <c r="AJ60" s="157"/>
      <c r="AL60">
        <f t="shared" si="3"/>
        <v>0</v>
      </c>
      <c r="AM60">
        <f t="shared" si="4"/>
        <v>-2</v>
      </c>
      <c r="AN60"/>
      <c r="AO60" s="196">
        <f t="shared" si="6"/>
        <v>0</v>
      </c>
      <c r="AP60" s="196">
        <f t="shared" si="5"/>
        <v>-2</v>
      </c>
    </row>
    <row r="61" spans="2:42" x14ac:dyDescent="0.25">
      <c r="B61" s="224">
        <f>Ciclo1!BE48</f>
        <v>7</v>
      </c>
      <c r="C61" s="224">
        <f>Ciclo1!BF48</f>
        <v>223.74951300000001</v>
      </c>
      <c r="D61" s="225">
        <f>Ciclo1!BK48</f>
        <v>7</v>
      </c>
      <c r="E61" s="226">
        <f>Ciclo1!BL48</f>
        <v>224</v>
      </c>
      <c r="F61" s="157">
        <f t="shared" si="0"/>
        <v>0.25048699999999258</v>
      </c>
      <c r="H61" s="224">
        <f>Ciclo2!BE48</f>
        <v>7</v>
      </c>
      <c r="I61" s="224">
        <f>Ciclo2!BF48</f>
        <v>223.74951300000001</v>
      </c>
      <c r="J61" s="225">
        <f>Ciclo2!BK48</f>
        <v>7</v>
      </c>
      <c r="K61" s="226">
        <f>Ciclo2!BL48</f>
        <v>224</v>
      </c>
      <c r="L61" s="157">
        <f t="shared" si="1"/>
        <v>0.25048699999999258</v>
      </c>
      <c r="N61" s="224">
        <f>Ciclo3!BE48</f>
        <v>7</v>
      </c>
      <c r="O61" s="224">
        <f>Ciclo3!BF48</f>
        <v>219.56518199999999</v>
      </c>
      <c r="P61" s="225">
        <f>Ciclo3!BK48</f>
        <v>7</v>
      </c>
      <c r="Q61" s="226">
        <f>Ciclo3!BL48</f>
        <v>220</v>
      </c>
      <c r="R61" s="157">
        <f t="shared" si="2"/>
        <v>0.43481800000000703</v>
      </c>
      <c r="T61" s="224"/>
      <c r="U61" s="224"/>
      <c r="V61" s="225"/>
      <c r="W61" s="226"/>
      <c r="X61" s="157"/>
      <c r="Z61" s="224"/>
      <c r="AA61" s="224"/>
      <c r="AB61" s="225"/>
      <c r="AC61" s="226"/>
      <c r="AD61" s="157"/>
      <c r="AF61" s="224"/>
      <c r="AG61" s="224"/>
      <c r="AH61" s="225"/>
      <c r="AI61" s="226"/>
      <c r="AJ61" s="157"/>
      <c r="AL61">
        <f t="shared" si="3"/>
        <v>0</v>
      </c>
      <c r="AM61">
        <f t="shared" si="4"/>
        <v>-2</v>
      </c>
      <c r="AN61"/>
      <c r="AO61" s="196">
        <f t="shared" si="6"/>
        <v>0</v>
      </c>
      <c r="AP61" s="196">
        <f t="shared" si="5"/>
        <v>-2</v>
      </c>
    </row>
    <row r="62" spans="2:42" x14ac:dyDescent="0.25">
      <c r="B62" s="224">
        <f>Ciclo1!BE49</f>
        <v>8</v>
      </c>
      <c r="C62" s="224">
        <f>Ciclo1!BF49</f>
        <v>223.47902500000001</v>
      </c>
      <c r="D62" s="225">
        <f>Ciclo1!BK49</f>
        <v>8</v>
      </c>
      <c r="E62" s="226">
        <f>Ciclo1!BL49</f>
        <v>225</v>
      </c>
      <c r="F62" s="157">
        <f t="shared" si="0"/>
        <v>1.5209749999999929</v>
      </c>
      <c r="H62" s="224">
        <f>Ciclo2!BE49</f>
        <v>8</v>
      </c>
      <c r="I62" s="224">
        <f>Ciclo2!BF49</f>
        <v>223.47902500000001</v>
      </c>
      <c r="J62" s="225">
        <f>Ciclo2!BK49</f>
        <v>8</v>
      </c>
      <c r="K62" s="226">
        <f>Ciclo2!BL49</f>
        <v>225</v>
      </c>
      <c r="L62" s="157">
        <f t="shared" si="1"/>
        <v>1.5209749999999929</v>
      </c>
      <c r="N62" s="224">
        <f>Ciclo3!BE49</f>
        <v>8</v>
      </c>
      <c r="O62" s="224">
        <f>Ciclo3!BF49</f>
        <v>219.437456</v>
      </c>
      <c r="P62" s="225">
        <f>Ciclo3!BK49</f>
        <v>8</v>
      </c>
      <c r="Q62" s="226">
        <f>Ciclo3!BL49</f>
        <v>220</v>
      </c>
      <c r="R62" s="157">
        <f t="shared" si="2"/>
        <v>0.5625440000000026</v>
      </c>
      <c r="T62" s="224"/>
      <c r="U62" s="224"/>
      <c r="V62" s="225"/>
      <c r="W62" s="226"/>
      <c r="X62" s="157"/>
      <c r="Z62" s="224"/>
      <c r="AA62" s="224"/>
      <c r="AB62" s="225"/>
      <c r="AC62" s="226"/>
      <c r="AD62" s="157"/>
      <c r="AF62" s="224"/>
      <c r="AG62" s="224"/>
      <c r="AH62" s="225"/>
      <c r="AI62" s="226"/>
      <c r="AJ62" s="157"/>
      <c r="AL62">
        <f t="shared" si="3"/>
        <v>0</v>
      </c>
      <c r="AM62">
        <f t="shared" si="4"/>
        <v>-2</v>
      </c>
      <c r="AN62"/>
      <c r="AO62" s="196">
        <f t="shared" si="6"/>
        <v>0</v>
      </c>
      <c r="AP62" s="196">
        <f t="shared" si="5"/>
        <v>-2</v>
      </c>
    </row>
    <row r="63" spans="2:42" x14ac:dyDescent="0.25">
      <c r="B63" s="158">
        <f>Ciclo1!BE50</f>
        <v>1</v>
      </c>
      <c r="C63" s="158">
        <f>Ciclo1!BF50</f>
        <v>268.37807700000002</v>
      </c>
      <c r="D63" s="222">
        <f>Ciclo1!BK50</f>
        <v>1</v>
      </c>
      <c r="E63" s="223">
        <f>Ciclo1!BL50</f>
        <v>269</v>
      </c>
      <c r="F63" s="156">
        <f t="shared" si="0"/>
        <v>0.62192299999998113</v>
      </c>
      <c r="H63" s="158">
        <f>Ciclo2!BE50</f>
        <v>1</v>
      </c>
      <c r="I63" s="158">
        <f>Ciclo2!BF50</f>
        <v>268.37807700000002</v>
      </c>
      <c r="J63" s="222">
        <f>Ciclo2!BK50</f>
        <v>1</v>
      </c>
      <c r="K63" s="223">
        <f>Ciclo2!BL50</f>
        <v>269</v>
      </c>
      <c r="L63" s="156">
        <f t="shared" si="1"/>
        <v>0.62192299999998113</v>
      </c>
      <c r="N63" s="158">
        <f>Ciclo3!BE50</f>
        <v>1</v>
      </c>
      <c r="O63" s="158">
        <f>Ciclo3!BF50</f>
        <v>265.06703499999998</v>
      </c>
      <c r="P63" s="222">
        <f>Ciclo3!BK50</f>
        <v>1</v>
      </c>
      <c r="Q63" s="223">
        <f>Ciclo3!BL50</f>
        <v>266</v>
      </c>
      <c r="R63" s="156">
        <f t="shared" si="2"/>
        <v>0.93296500000002425</v>
      </c>
      <c r="T63" s="158"/>
      <c r="U63" s="158"/>
      <c r="V63" s="222"/>
      <c r="W63" s="223"/>
      <c r="X63" s="156"/>
      <c r="Z63" s="158"/>
      <c r="AA63" s="158"/>
      <c r="AB63" s="222"/>
      <c r="AC63" s="223"/>
      <c r="AD63" s="156"/>
      <c r="AF63" s="158"/>
      <c r="AG63" s="158"/>
      <c r="AH63" s="222"/>
      <c r="AI63" s="223"/>
      <c r="AJ63" s="156"/>
      <c r="AL63">
        <f t="shared" si="3"/>
        <v>0</v>
      </c>
      <c r="AM63">
        <f t="shared" si="4"/>
        <v>-2</v>
      </c>
      <c r="AN63"/>
      <c r="AO63" s="196">
        <f t="shared" si="6"/>
        <v>0</v>
      </c>
      <c r="AP63" s="196">
        <f t="shared" si="5"/>
        <v>-2</v>
      </c>
    </row>
    <row r="64" spans="2:42" x14ac:dyDescent="0.25">
      <c r="B64" s="158">
        <f>Ciclo1!BE51</f>
        <v>2</v>
      </c>
      <c r="C64" s="158">
        <f>Ciclo1!BF51</f>
        <v>268.49051500000002</v>
      </c>
      <c r="D64" s="222">
        <f>Ciclo1!BK51</f>
        <v>2</v>
      </c>
      <c r="E64" s="223">
        <f>Ciclo1!BL51</f>
        <v>269</v>
      </c>
      <c r="F64" s="156">
        <f t="shared" si="0"/>
        <v>0.50948499999998376</v>
      </c>
      <c r="H64" s="158">
        <f>Ciclo2!BE51</f>
        <v>2</v>
      </c>
      <c r="I64" s="158">
        <f>Ciclo2!BF51</f>
        <v>268.49051500000002</v>
      </c>
      <c r="J64" s="222">
        <f>Ciclo2!BK51</f>
        <v>2</v>
      </c>
      <c r="K64" s="223">
        <f>Ciclo2!BL51</f>
        <v>269</v>
      </c>
      <c r="L64" s="156">
        <f t="shared" si="1"/>
        <v>0.50948499999998376</v>
      </c>
      <c r="N64" s="158">
        <f>Ciclo3!BE51</f>
        <v>2</v>
      </c>
      <c r="O64" s="158">
        <f>Ciclo3!BF51</f>
        <v>264.97386899999998</v>
      </c>
      <c r="P64" s="222">
        <f>Ciclo3!BK51</f>
        <v>2</v>
      </c>
      <c r="Q64" s="223">
        <f>Ciclo3!BL51</f>
        <v>266</v>
      </c>
      <c r="R64" s="156">
        <f t="shared" si="2"/>
        <v>1.0261310000000208</v>
      </c>
      <c r="T64" s="158"/>
      <c r="U64" s="158"/>
      <c r="V64" s="222"/>
      <c r="W64" s="223"/>
      <c r="X64" s="156"/>
      <c r="Z64" s="158"/>
      <c r="AA64" s="158"/>
      <c r="AB64" s="222"/>
      <c r="AC64" s="223"/>
      <c r="AD64" s="156"/>
      <c r="AF64" s="158"/>
      <c r="AG64" s="158"/>
      <c r="AH64" s="222"/>
      <c r="AI64" s="223"/>
      <c r="AJ64" s="156"/>
      <c r="AL64">
        <f t="shared" si="3"/>
        <v>0</v>
      </c>
      <c r="AM64">
        <f t="shared" si="4"/>
        <v>-2</v>
      </c>
      <c r="AN64"/>
      <c r="AO64" s="196">
        <f t="shared" si="6"/>
        <v>0</v>
      </c>
      <c r="AP64" s="196">
        <f t="shared" si="5"/>
        <v>-2</v>
      </c>
    </row>
    <row r="65" spans="2:42" x14ac:dyDescent="0.25">
      <c r="B65" s="158">
        <f>Ciclo1!BE52</f>
        <v>3</v>
      </c>
      <c r="C65" s="158">
        <f>Ciclo1!BF52</f>
        <v>268.21632199999999</v>
      </c>
      <c r="D65" s="222">
        <f>Ciclo1!BK52</f>
        <v>3</v>
      </c>
      <c r="E65" s="223">
        <f>Ciclo1!BL52</f>
        <v>269</v>
      </c>
      <c r="F65" s="156">
        <f t="shared" si="0"/>
        <v>0.78367800000000898</v>
      </c>
      <c r="H65" s="158">
        <f>Ciclo2!BE52</f>
        <v>3</v>
      </c>
      <c r="I65" s="158">
        <f>Ciclo2!BF52</f>
        <v>268.21632199999999</v>
      </c>
      <c r="J65" s="222">
        <f>Ciclo2!BK52</f>
        <v>3</v>
      </c>
      <c r="K65" s="223">
        <f>Ciclo2!BL52</f>
        <v>269</v>
      </c>
      <c r="L65" s="156">
        <f t="shared" si="1"/>
        <v>0.78367800000000898</v>
      </c>
      <c r="N65" s="158">
        <f>Ciclo3!BE52</f>
        <v>3</v>
      </c>
      <c r="O65" s="158">
        <f>Ciclo3!BF52</f>
        <v>264.73987299999999</v>
      </c>
      <c r="P65" s="222">
        <f>Ciclo3!BK52</f>
        <v>3</v>
      </c>
      <c r="Q65" s="223">
        <f>Ciclo3!BL52</f>
        <v>265</v>
      </c>
      <c r="R65" s="156">
        <f t="shared" si="2"/>
        <v>0.26012700000001132</v>
      </c>
      <c r="T65" s="158"/>
      <c r="U65" s="158"/>
      <c r="V65" s="222"/>
      <c r="W65" s="223"/>
      <c r="X65" s="156"/>
      <c r="Z65" s="158"/>
      <c r="AA65" s="158"/>
      <c r="AB65" s="222"/>
      <c r="AC65" s="223"/>
      <c r="AD65" s="156"/>
      <c r="AF65" s="158"/>
      <c r="AG65" s="158"/>
      <c r="AH65" s="222"/>
      <c r="AI65" s="223"/>
      <c r="AJ65" s="156"/>
      <c r="AL65">
        <f t="shared" si="3"/>
        <v>0</v>
      </c>
      <c r="AM65">
        <f t="shared" si="4"/>
        <v>-2</v>
      </c>
      <c r="AN65"/>
      <c r="AO65" s="196">
        <f t="shared" si="6"/>
        <v>0</v>
      </c>
      <c r="AP65" s="196">
        <f t="shared" si="5"/>
        <v>-2</v>
      </c>
    </row>
    <row r="66" spans="2:42" x14ac:dyDescent="0.25">
      <c r="B66" s="158">
        <f>Ciclo1!BE53</f>
        <v>4</v>
      </c>
      <c r="C66" s="158">
        <f>Ciclo1!BF53</f>
        <v>268.25424099999998</v>
      </c>
      <c r="D66" s="222">
        <f>Ciclo1!BK53</f>
        <v>4</v>
      </c>
      <c r="E66" s="223">
        <f>Ciclo1!BL53</f>
        <v>269</v>
      </c>
      <c r="F66" s="156">
        <f t="shared" si="0"/>
        <v>0.74575900000002093</v>
      </c>
      <c r="H66" s="158">
        <f>Ciclo2!BE53</f>
        <v>4</v>
      </c>
      <c r="I66" s="158">
        <f>Ciclo2!BF53</f>
        <v>268.25424099999998</v>
      </c>
      <c r="J66" s="222">
        <f>Ciclo2!BK53</f>
        <v>4</v>
      </c>
      <c r="K66" s="223">
        <f>Ciclo2!BL53</f>
        <v>269</v>
      </c>
      <c r="L66" s="156">
        <f t="shared" si="1"/>
        <v>0.74575900000002093</v>
      </c>
      <c r="N66" s="158">
        <f>Ciclo3!BE53</f>
        <v>4</v>
      </c>
      <c r="O66" s="158">
        <f>Ciclo3!BF53</f>
        <v>264.89924600000001</v>
      </c>
      <c r="P66" s="222">
        <f>Ciclo3!BK53</f>
        <v>4</v>
      </c>
      <c r="Q66" s="223">
        <f>Ciclo3!BL53</f>
        <v>266</v>
      </c>
      <c r="R66" s="156">
        <f t="shared" si="2"/>
        <v>1.1007539999999949</v>
      </c>
      <c r="T66" s="158"/>
      <c r="U66" s="158"/>
      <c r="V66" s="222"/>
      <c r="W66" s="223"/>
      <c r="X66" s="156"/>
      <c r="Z66" s="158"/>
      <c r="AA66" s="158"/>
      <c r="AB66" s="222"/>
      <c r="AC66" s="223"/>
      <c r="AD66" s="156"/>
      <c r="AF66" s="158"/>
      <c r="AG66" s="158"/>
      <c r="AH66" s="222"/>
      <c r="AI66" s="223"/>
      <c r="AJ66" s="156"/>
      <c r="AL66">
        <f t="shared" si="3"/>
        <v>0</v>
      </c>
      <c r="AM66">
        <f t="shared" si="4"/>
        <v>-2</v>
      </c>
      <c r="AN66"/>
      <c r="AO66" s="196">
        <f t="shared" si="6"/>
        <v>0</v>
      </c>
      <c r="AP66" s="196">
        <f t="shared" si="5"/>
        <v>-2</v>
      </c>
    </row>
    <row r="67" spans="2:42" x14ac:dyDescent="0.25">
      <c r="B67" s="158">
        <f>Ciclo1!BE54</f>
        <v>5</v>
      </c>
      <c r="C67" s="158">
        <f>Ciclo1!BF54</f>
        <v>267.94851899999998</v>
      </c>
      <c r="D67" s="222">
        <f>Ciclo1!BK54</f>
        <v>5</v>
      </c>
      <c r="E67" s="223">
        <f>Ciclo1!BL54</f>
        <v>269</v>
      </c>
      <c r="F67" s="156">
        <f t="shared" si="0"/>
        <v>1.0514810000000239</v>
      </c>
      <c r="H67" s="158">
        <f>Ciclo2!BE54</f>
        <v>5</v>
      </c>
      <c r="I67" s="158">
        <f>Ciclo2!BF54</f>
        <v>267.94851899999998</v>
      </c>
      <c r="J67" s="222">
        <f>Ciclo2!BK54</f>
        <v>5</v>
      </c>
      <c r="K67" s="223">
        <f>Ciclo2!BL54</f>
        <v>269</v>
      </c>
      <c r="L67" s="156">
        <f t="shared" si="1"/>
        <v>1.0514810000000239</v>
      </c>
      <c r="N67" s="158">
        <f>Ciclo3!BE54</f>
        <v>5</v>
      </c>
      <c r="O67" s="158">
        <f>Ciclo3!BF54</f>
        <v>264.51663300000001</v>
      </c>
      <c r="P67" s="222">
        <f>Ciclo3!BK54</f>
        <v>5</v>
      </c>
      <c r="Q67" s="223">
        <f>Ciclo3!BL54</f>
        <v>266</v>
      </c>
      <c r="R67" s="156">
        <f t="shared" si="2"/>
        <v>1.483366999999987</v>
      </c>
      <c r="T67" s="158"/>
      <c r="U67" s="158"/>
      <c r="V67" s="222"/>
      <c r="W67" s="223"/>
      <c r="X67" s="156"/>
      <c r="Z67" s="158"/>
      <c r="AA67" s="158"/>
      <c r="AB67" s="222"/>
      <c r="AC67" s="223"/>
      <c r="AD67" s="156"/>
      <c r="AF67" s="158"/>
      <c r="AG67" s="158"/>
      <c r="AH67" s="222"/>
      <c r="AI67" s="223"/>
      <c r="AJ67" s="156"/>
      <c r="AL67">
        <f t="shared" si="3"/>
        <v>0</v>
      </c>
      <c r="AM67">
        <f t="shared" si="4"/>
        <v>-2</v>
      </c>
      <c r="AN67"/>
      <c r="AO67" s="196">
        <f t="shared" si="6"/>
        <v>0</v>
      </c>
      <c r="AP67" s="196">
        <f t="shared" si="5"/>
        <v>-2</v>
      </c>
    </row>
    <row r="68" spans="2:42" x14ac:dyDescent="0.25">
      <c r="B68" s="158">
        <f>Ciclo1!BE55</f>
        <v>6</v>
      </c>
      <c r="C68" s="158">
        <f>Ciclo1!BF55</f>
        <v>268.10510499999998</v>
      </c>
      <c r="D68" s="222">
        <f>Ciclo1!BK55</f>
        <v>6</v>
      </c>
      <c r="E68" s="223">
        <f>Ciclo1!BL55</f>
        <v>269</v>
      </c>
      <c r="F68" s="156">
        <f t="shared" si="0"/>
        <v>0.89489500000001954</v>
      </c>
      <c r="H68" s="158">
        <f>Ciclo2!BE55</f>
        <v>6</v>
      </c>
      <c r="I68" s="158">
        <f>Ciclo2!BF55</f>
        <v>268.10510499999998</v>
      </c>
      <c r="J68" s="222">
        <f>Ciclo2!BK55</f>
        <v>6</v>
      </c>
      <c r="K68" s="223">
        <f>Ciclo2!BL55</f>
        <v>269</v>
      </c>
      <c r="L68" s="156">
        <f t="shared" si="1"/>
        <v>0.89489500000001954</v>
      </c>
      <c r="N68" s="158">
        <f>Ciclo3!BE55</f>
        <v>6</v>
      </c>
      <c r="O68" s="158">
        <f>Ciclo3!BF55</f>
        <v>264.79065500000002</v>
      </c>
      <c r="P68" s="222">
        <f>Ciclo3!BK55</f>
        <v>6</v>
      </c>
      <c r="Q68" s="223">
        <f>Ciclo3!BL55</f>
        <v>266</v>
      </c>
      <c r="R68" s="156">
        <f t="shared" si="2"/>
        <v>1.2093449999999848</v>
      </c>
      <c r="T68" s="158"/>
      <c r="U68" s="158"/>
      <c r="V68" s="222"/>
      <c r="W68" s="223"/>
      <c r="X68" s="156"/>
      <c r="Z68" s="158"/>
      <c r="AA68" s="158"/>
      <c r="AB68" s="222"/>
      <c r="AC68" s="223"/>
      <c r="AD68" s="156"/>
      <c r="AF68" s="158"/>
      <c r="AG68" s="158"/>
      <c r="AH68" s="222"/>
      <c r="AI68" s="223"/>
      <c r="AJ68" s="156"/>
      <c r="AL68">
        <f t="shared" si="3"/>
        <v>0</v>
      </c>
      <c r="AM68">
        <f t="shared" si="4"/>
        <v>-2</v>
      </c>
      <c r="AN68"/>
      <c r="AO68" s="196">
        <f t="shared" si="6"/>
        <v>0</v>
      </c>
      <c r="AP68" s="196">
        <f t="shared" si="5"/>
        <v>-2</v>
      </c>
    </row>
    <row r="69" spans="2:42" x14ac:dyDescent="0.25">
      <c r="B69" s="158">
        <f>Ciclo1!BE56</f>
        <v>7</v>
      </c>
      <c r="C69" s="158">
        <f>Ciclo1!BF56</f>
        <v>267.99953699999998</v>
      </c>
      <c r="D69" s="222">
        <f>Ciclo1!BK56</f>
        <v>7</v>
      </c>
      <c r="E69" s="223">
        <f>Ciclo1!BL56</f>
        <v>269</v>
      </c>
      <c r="F69" s="156">
        <f t="shared" si="0"/>
        <v>1.0004630000000247</v>
      </c>
      <c r="H69" s="158">
        <f>Ciclo2!BE56</f>
        <v>7</v>
      </c>
      <c r="I69" s="158">
        <f>Ciclo2!BF56</f>
        <v>267.99953699999998</v>
      </c>
      <c r="J69" s="222">
        <f>Ciclo2!BK56</f>
        <v>7</v>
      </c>
      <c r="K69" s="223">
        <f>Ciclo2!BL56</f>
        <v>269</v>
      </c>
      <c r="L69" s="156">
        <f t="shared" si="1"/>
        <v>1.0004630000000247</v>
      </c>
      <c r="N69" s="158">
        <f>Ciclo3!BE56</f>
        <v>7</v>
      </c>
      <c r="O69" s="158">
        <f>Ciclo3!BF56</f>
        <v>264.34007100000002</v>
      </c>
      <c r="P69" s="222">
        <f>Ciclo3!BK56</f>
        <v>7</v>
      </c>
      <c r="Q69" s="223">
        <f>Ciclo3!BL56</f>
        <v>266</v>
      </c>
      <c r="R69" s="156">
        <f t="shared" si="2"/>
        <v>1.6599289999999769</v>
      </c>
      <c r="T69" s="158"/>
      <c r="U69" s="158"/>
      <c r="V69" s="222"/>
      <c r="W69" s="223"/>
      <c r="X69" s="156"/>
      <c r="Z69" s="158"/>
      <c r="AA69" s="158"/>
      <c r="AB69" s="222"/>
      <c r="AC69" s="223"/>
      <c r="AD69" s="156"/>
      <c r="AF69" s="158"/>
      <c r="AG69" s="158"/>
      <c r="AH69" s="222"/>
      <c r="AI69" s="223"/>
      <c r="AJ69" s="156"/>
      <c r="AL69">
        <f t="shared" si="3"/>
        <v>0</v>
      </c>
      <c r="AM69">
        <f t="shared" si="4"/>
        <v>-2</v>
      </c>
      <c r="AN69"/>
      <c r="AO69" s="196">
        <f t="shared" si="6"/>
        <v>0</v>
      </c>
      <c r="AP69" s="196">
        <f t="shared" si="5"/>
        <v>-2</v>
      </c>
    </row>
    <row r="70" spans="2:42" x14ac:dyDescent="0.25">
      <c r="B70" s="158">
        <f>Ciclo1!BE57</f>
        <v>8</v>
      </c>
      <c r="C70" s="158">
        <f>Ciclo1!BF57</f>
        <v>267.94179000000003</v>
      </c>
      <c r="D70" s="222">
        <f>Ciclo1!BK57</f>
        <v>8</v>
      </c>
      <c r="E70" s="223">
        <f>Ciclo1!BL57</f>
        <v>269</v>
      </c>
      <c r="F70" s="156">
        <f t="shared" si="0"/>
        <v>1.0582099999999741</v>
      </c>
      <c r="H70" s="158">
        <f>Ciclo2!BE57</f>
        <v>8</v>
      </c>
      <c r="I70" s="158">
        <f>Ciclo2!BF57</f>
        <v>267.94179000000003</v>
      </c>
      <c r="J70" s="222">
        <f>Ciclo2!BK57</f>
        <v>8</v>
      </c>
      <c r="K70" s="223">
        <f>Ciclo2!BL57</f>
        <v>269</v>
      </c>
      <c r="L70" s="156">
        <f t="shared" si="1"/>
        <v>1.0582099999999741</v>
      </c>
      <c r="N70" s="158">
        <f>Ciclo3!BE57</f>
        <v>8</v>
      </c>
      <c r="O70" s="158">
        <f>Ciclo3!BF57</f>
        <v>264.35696999999999</v>
      </c>
      <c r="P70" s="222">
        <f>Ciclo3!BK57</f>
        <v>8</v>
      </c>
      <c r="Q70" s="223">
        <f>Ciclo3!BL57</f>
        <v>266</v>
      </c>
      <c r="R70" s="156">
        <f t="shared" si="2"/>
        <v>1.6430300000000102</v>
      </c>
      <c r="T70" s="158"/>
      <c r="U70" s="158"/>
      <c r="V70" s="222"/>
      <c r="W70" s="223"/>
      <c r="X70" s="156"/>
      <c r="Z70" s="158"/>
      <c r="AA70" s="158"/>
      <c r="AB70" s="222"/>
      <c r="AC70" s="223"/>
      <c r="AD70" s="156"/>
      <c r="AF70" s="158"/>
      <c r="AG70" s="158"/>
      <c r="AH70" s="222"/>
      <c r="AI70" s="223"/>
      <c r="AJ70" s="156"/>
      <c r="AL70">
        <f t="shared" si="3"/>
        <v>0</v>
      </c>
      <c r="AM70">
        <f t="shared" si="4"/>
        <v>-2</v>
      </c>
      <c r="AN70"/>
      <c r="AO70" s="196">
        <f t="shared" si="6"/>
        <v>0</v>
      </c>
      <c r="AP70" s="196">
        <f t="shared" si="5"/>
        <v>-2</v>
      </c>
    </row>
    <row r="71" spans="2:42" x14ac:dyDescent="0.25">
      <c r="B71" s="224">
        <f>Ciclo1!BE58</f>
        <v>1</v>
      </c>
      <c r="C71" s="224">
        <f>Ciclo1!BF58</f>
        <v>314.54651100000001</v>
      </c>
      <c r="D71" s="225">
        <f>Ciclo1!BK58</f>
        <v>1</v>
      </c>
      <c r="E71" s="226">
        <f>Ciclo1!BL58</f>
        <v>316</v>
      </c>
      <c r="F71" s="157">
        <f t="shared" si="0"/>
        <v>1.4534889999999905</v>
      </c>
      <c r="H71" s="224">
        <f>Ciclo2!BE58</f>
        <v>1</v>
      </c>
      <c r="I71" s="224">
        <f>Ciclo2!BF58</f>
        <v>314.54651100000001</v>
      </c>
      <c r="J71" s="225">
        <f>Ciclo2!BK58</f>
        <v>1</v>
      </c>
      <c r="K71" s="226">
        <f>Ciclo2!BL58</f>
        <v>316</v>
      </c>
      <c r="L71" s="157">
        <f t="shared" si="1"/>
        <v>1.4534889999999905</v>
      </c>
      <c r="N71" s="224">
        <f>Ciclo3!BE58</f>
        <v>1</v>
      </c>
      <c r="O71" s="224">
        <f>Ciclo3!BF58</f>
        <v>311.45684599999998</v>
      </c>
      <c r="P71" s="225">
        <f>Ciclo3!BK58</f>
        <v>1</v>
      </c>
      <c r="Q71" s="226">
        <f>Ciclo3!BL58</f>
        <v>313</v>
      </c>
      <c r="R71" s="157">
        <f t="shared" si="2"/>
        <v>1.5431540000000155</v>
      </c>
      <c r="T71" s="224"/>
      <c r="U71" s="224"/>
      <c r="V71" s="225"/>
      <c r="W71" s="226"/>
      <c r="X71" s="157"/>
      <c r="Z71" s="224"/>
      <c r="AA71" s="224"/>
      <c r="AB71" s="225"/>
      <c r="AC71" s="226"/>
      <c r="AD71" s="157"/>
      <c r="AF71" s="224"/>
      <c r="AG71" s="224"/>
      <c r="AH71" s="225"/>
      <c r="AI71" s="226"/>
      <c r="AJ71" s="157"/>
      <c r="AL71">
        <f t="shared" si="3"/>
        <v>0</v>
      </c>
      <c r="AM71">
        <f t="shared" si="4"/>
        <v>-2</v>
      </c>
      <c r="AN71"/>
      <c r="AO71" s="196">
        <f t="shared" si="6"/>
        <v>0</v>
      </c>
      <c r="AP71" s="196">
        <f t="shared" si="5"/>
        <v>-2</v>
      </c>
    </row>
    <row r="72" spans="2:42" x14ac:dyDescent="0.25">
      <c r="B72" s="224">
        <f>Ciclo1!BE59</f>
        <v>2</v>
      </c>
      <c r="C72" s="224">
        <f>Ciclo1!BF59</f>
        <v>314.56655999999998</v>
      </c>
      <c r="D72" s="225">
        <f>Ciclo1!BK59</f>
        <v>2</v>
      </c>
      <c r="E72" s="226">
        <f>Ciclo1!BL59</f>
        <v>316</v>
      </c>
      <c r="F72" s="157">
        <f t="shared" si="0"/>
        <v>1.4334400000000187</v>
      </c>
      <c r="H72" s="224">
        <f>Ciclo2!BE59</f>
        <v>2</v>
      </c>
      <c r="I72" s="224">
        <f>Ciclo2!BF59</f>
        <v>314.56655999999998</v>
      </c>
      <c r="J72" s="225">
        <f>Ciclo2!BK59</f>
        <v>2</v>
      </c>
      <c r="K72" s="226">
        <f>Ciclo2!BL59</f>
        <v>316</v>
      </c>
      <c r="L72" s="157">
        <f t="shared" si="1"/>
        <v>1.4334400000000187</v>
      </c>
      <c r="N72" s="224">
        <f>Ciclo3!BE59</f>
        <v>2</v>
      </c>
      <c r="O72" s="224">
        <f>Ciclo3!BF59</f>
        <v>311.53241000000003</v>
      </c>
      <c r="P72" s="225">
        <f>Ciclo3!BK59</f>
        <v>2</v>
      </c>
      <c r="Q72" s="226">
        <f>Ciclo3!BL59</f>
        <v>313</v>
      </c>
      <c r="R72" s="157">
        <f t="shared" si="2"/>
        <v>1.4675899999999729</v>
      </c>
      <c r="T72" s="224"/>
      <c r="U72" s="224"/>
      <c r="V72" s="225"/>
      <c r="W72" s="226"/>
      <c r="X72" s="157"/>
      <c r="Z72" s="224"/>
      <c r="AA72" s="224"/>
      <c r="AB72" s="225"/>
      <c r="AC72" s="226"/>
      <c r="AD72" s="157"/>
      <c r="AF72" s="224"/>
      <c r="AG72" s="224"/>
      <c r="AH72" s="225"/>
      <c r="AI72" s="226"/>
      <c r="AJ72" s="157"/>
      <c r="AL72">
        <f t="shared" si="3"/>
        <v>0</v>
      </c>
      <c r="AM72">
        <f t="shared" si="4"/>
        <v>-2</v>
      </c>
      <c r="AN72"/>
      <c r="AO72" s="196">
        <f t="shared" si="6"/>
        <v>0</v>
      </c>
      <c r="AP72" s="196">
        <f t="shared" si="5"/>
        <v>-2</v>
      </c>
    </row>
    <row r="73" spans="2:42" x14ac:dyDescent="0.25">
      <c r="B73" s="224">
        <f>Ciclo1!BE60</f>
        <v>3</v>
      </c>
      <c r="C73" s="224">
        <f>Ciclo1!BF60</f>
        <v>314.68346600000001</v>
      </c>
      <c r="D73" s="225">
        <f>Ciclo1!BK60</f>
        <v>3</v>
      </c>
      <c r="E73" s="226">
        <f>Ciclo1!BL60</f>
        <v>315</v>
      </c>
      <c r="F73" s="157">
        <f t="shared" si="0"/>
        <v>0.3165339999999901</v>
      </c>
      <c r="H73" s="224">
        <f>Ciclo2!BE60</f>
        <v>3</v>
      </c>
      <c r="I73" s="224">
        <f>Ciclo2!BF60</f>
        <v>314.68346600000001</v>
      </c>
      <c r="J73" s="225">
        <f>Ciclo2!BK60</f>
        <v>3</v>
      </c>
      <c r="K73" s="226">
        <f>Ciclo2!BL60</f>
        <v>315</v>
      </c>
      <c r="L73" s="157">
        <f t="shared" si="1"/>
        <v>0.3165339999999901</v>
      </c>
      <c r="N73" s="224">
        <f>Ciclo3!BE60</f>
        <v>3</v>
      </c>
      <c r="O73" s="224">
        <f>Ciclo3!BF60</f>
        <v>311.429889</v>
      </c>
      <c r="P73" s="225">
        <f>Ciclo3!BK60</f>
        <v>3</v>
      </c>
      <c r="Q73" s="226">
        <f>Ciclo3!BL60</f>
        <v>313</v>
      </c>
      <c r="R73" s="157">
        <f t="shared" si="2"/>
        <v>1.5701109999999971</v>
      </c>
      <c r="T73" s="224"/>
      <c r="U73" s="224"/>
      <c r="V73" s="225"/>
      <c r="W73" s="226"/>
      <c r="X73" s="157"/>
      <c r="Z73" s="224"/>
      <c r="AA73" s="224"/>
      <c r="AB73" s="225"/>
      <c r="AC73" s="226"/>
      <c r="AD73" s="157"/>
      <c r="AF73" s="224"/>
      <c r="AG73" s="224"/>
      <c r="AH73" s="225"/>
      <c r="AI73" s="226"/>
      <c r="AJ73" s="157"/>
      <c r="AL73">
        <f t="shared" si="3"/>
        <v>0</v>
      </c>
      <c r="AM73">
        <f t="shared" si="4"/>
        <v>-2</v>
      </c>
      <c r="AN73"/>
      <c r="AO73" s="196">
        <f t="shared" si="6"/>
        <v>0</v>
      </c>
      <c r="AP73" s="196">
        <f t="shared" si="5"/>
        <v>-2</v>
      </c>
    </row>
    <row r="74" spans="2:42" x14ac:dyDescent="0.25">
      <c r="B74" s="224">
        <f>Ciclo1!BE61</f>
        <v>4</v>
      </c>
      <c r="C74" s="224">
        <f>Ciclo1!BF61</f>
        <v>313.94984799999997</v>
      </c>
      <c r="D74" s="225">
        <f>Ciclo1!BK61</f>
        <v>4</v>
      </c>
      <c r="E74" s="226">
        <f>Ciclo1!BL61</f>
        <v>315</v>
      </c>
      <c r="F74" s="157">
        <f t="shared" si="0"/>
        <v>1.0501520000000255</v>
      </c>
      <c r="H74" s="224">
        <f>Ciclo2!BE61</f>
        <v>4</v>
      </c>
      <c r="I74" s="224">
        <f>Ciclo2!BF61</f>
        <v>313.94984799999997</v>
      </c>
      <c r="J74" s="225">
        <f>Ciclo2!BK61</f>
        <v>4</v>
      </c>
      <c r="K74" s="226">
        <f>Ciclo2!BL61</f>
        <v>315</v>
      </c>
      <c r="L74" s="157">
        <f t="shared" si="1"/>
        <v>1.0501520000000255</v>
      </c>
      <c r="N74" s="224">
        <f>Ciclo3!BE61</f>
        <v>4</v>
      </c>
      <c r="O74" s="224">
        <f>Ciclo3!BF61</f>
        <v>311.19883399999998</v>
      </c>
      <c r="P74" s="225">
        <f>Ciclo3!BK61</f>
        <v>4</v>
      </c>
      <c r="Q74" s="226">
        <f>Ciclo3!BL61</f>
        <v>313</v>
      </c>
      <c r="R74" s="157">
        <f t="shared" si="2"/>
        <v>1.8011660000000234</v>
      </c>
      <c r="T74" s="224"/>
      <c r="U74" s="224"/>
      <c r="V74" s="225"/>
      <c r="W74" s="226"/>
      <c r="X74" s="157"/>
      <c r="Z74" s="224"/>
      <c r="AA74" s="224"/>
      <c r="AB74" s="225"/>
      <c r="AC74" s="226"/>
      <c r="AD74" s="157"/>
      <c r="AF74" s="224"/>
      <c r="AG74" s="224"/>
      <c r="AH74" s="225"/>
      <c r="AI74" s="226"/>
      <c r="AJ74" s="157"/>
      <c r="AL74">
        <f t="shared" si="3"/>
        <v>0</v>
      </c>
      <c r="AM74">
        <f t="shared" si="4"/>
        <v>-2</v>
      </c>
      <c r="AN74"/>
      <c r="AO74" s="196">
        <f t="shared" si="6"/>
        <v>0</v>
      </c>
      <c r="AP74" s="196">
        <f t="shared" si="5"/>
        <v>-2</v>
      </c>
    </row>
    <row r="75" spans="2:42" x14ac:dyDescent="0.25">
      <c r="B75" s="224">
        <f>Ciclo1!BE62</f>
        <v>5</v>
      </c>
      <c r="C75" s="224">
        <f>Ciclo1!BF62</f>
        <v>313.91864199999998</v>
      </c>
      <c r="D75" s="225">
        <f>Ciclo1!BK62</f>
        <v>5</v>
      </c>
      <c r="E75" s="226">
        <f>Ciclo1!BL62</f>
        <v>315</v>
      </c>
      <c r="F75" s="157">
        <f t="shared" si="0"/>
        <v>1.0813580000000229</v>
      </c>
      <c r="H75" s="224">
        <f>Ciclo2!BE62</f>
        <v>5</v>
      </c>
      <c r="I75" s="224">
        <f>Ciclo2!BF62</f>
        <v>313.91864199999998</v>
      </c>
      <c r="J75" s="225">
        <f>Ciclo2!BK62</f>
        <v>5</v>
      </c>
      <c r="K75" s="226">
        <f>Ciclo2!BL62</f>
        <v>315</v>
      </c>
      <c r="L75" s="157">
        <f t="shared" si="1"/>
        <v>1.0813580000000229</v>
      </c>
      <c r="N75" s="224">
        <f>Ciclo3!BE62</f>
        <v>5</v>
      </c>
      <c r="O75" s="224">
        <f>Ciclo3!BF62</f>
        <v>311.01905199999999</v>
      </c>
      <c r="P75" s="225">
        <f>Ciclo3!BK62</f>
        <v>5</v>
      </c>
      <c r="Q75" s="226">
        <f>Ciclo3!BL62</f>
        <v>313</v>
      </c>
      <c r="R75" s="157">
        <f t="shared" si="2"/>
        <v>1.9809480000000121</v>
      </c>
      <c r="T75" s="224"/>
      <c r="U75" s="224"/>
      <c r="V75" s="225"/>
      <c r="W75" s="226"/>
      <c r="X75" s="157"/>
      <c r="Z75" s="224"/>
      <c r="AA75" s="224"/>
      <c r="AB75" s="225"/>
      <c r="AC75" s="226"/>
      <c r="AD75" s="157"/>
      <c r="AF75" s="224"/>
      <c r="AG75" s="224"/>
      <c r="AH75" s="225"/>
      <c r="AI75" s="226"/>
      <c r="AJ75" s="157"/>
      <c r="AL75">
        <f t="shared" si="3"/>
        <v>0</v>
      </c>
      <c r="AM75">
        <f t="shared" si="4"/>
        <v>-2</v>
      </c>
      <c r="AN75"/>
      <c r="AO75" s="196">
        <f t="shared" si="6"/>
        <v>0</v>
      </c>
      <c r="AP75" s="196">
        <f t="shared" si="5"/>
        <v>-2</v>
      </c>
    </row>
    <row r="76" spans="2:42" x14ac:dyDescent="0.25">
      <c r="B76" s="224">
        <f>Ciclo1!BE63</f>
        <v>6</v>
      </c>
      <c r="C76" s="224">
        <f>Ciclo1!BF63</f>
        <v>313.69177400000001</v>
      </c>
      <c r="D76" s="225">
        <f>Ciclo1!BK63</f>
        <v>6</v>
      </c>
      <c r="E76" s="226">
        <f>Ciclo1!BL63</f>
        <v>315</v>
      </c>
      <c r="F76" s="157">
        <f t="shared" si="0"/>
        <v>1.3082259999999906</v>
      </c>
      <c r="H76" s="224">
        <f>Ciclo2!BE63</f>
        <v>6</v>
      </c>
      <c r="I76" s="224">
        <f>Ciclo2!BF63</f>
        <v>313.69177400000001</v>
      </c>
      <c r="J76" s="225">
        <f>Ciclo2!BK63</f>
        <v>6</v>
      </c>
      <c r="K76" s="226">
        <f>Ciclo2!BL63</f>
        <v>315</v>
      </c>
      <c r="L76" s="157">
        <f t="shared" si="1"/>
        <v>1.3082259999999906</v>
      </c>
      <c r="N76" s="224">
        <f>Ciclo3!BE63</f>
        <v>6</v>
      </c>
      <c r="O76" s="224">
        <f>Ciclo3!BF63</f>
        <v>310.93852600000002</v>
      </c>
      <c r="P76" s="225">
        <f>Ciclo3!BK63</f>
        <v>6</v>
      </c>
      <c r="Q76" s="226">
        <f>Ciclo3!BL63</f>
        <v>312</v>
      </c>
      <c r="R76" s="157">
        <f t="shared" si="2"/>
        <v>1.0614739999999756</v>
      </c>
      <c r="T76" s="224"/>
      <c r="U76" s="224"/>
      <c r="V76" s="225"/>
      <c r="W76" s="226"/>
      <c r="X76" s="157"/>
      <c r="Z76" s="224"/>
      <c r="AA76" s="224"/>
      <c r="AB76" s="225"/>
      <c r="AC76" s="226"/>
      <c r="AD76" s="157"/>
      <c r="AF76" s="224"/>
      <c r="AG76" s="224"/>
      <c r="AH76" s="225"/>
      <c r="AI76" s="226"/>
      <c r="AJ76" s="157"/>
      <c r="AL76">
        <f t="shared" si="3"/>
        <v>0</v>
      </c>
      <c r="AM76">
        <f t="shared" si="4"/>
        <v>-2</v>
      </c>
      <c r="AN76"/>
      <c r="AO76" s="196">
        <f t="shared" si="6"/>
        <v>0</v>
      </c>
      <c r="AP76" s="196">
        <f t="shared" si="5"/>
        <v>-2</v>
      </c>
    </row>
    <row r="77" spans="2:42" x14ac:dyDescent="0.25">
      <c r="B77" s="224">
        <f>Ciclo1!BE64</f>
        <v>7</v>
      </c>
      <c r="C77" s="224">
        <f>Ciclo1!BF64</f>
        <v>313.87444399999998</v>
      </c>
      <c r="D77" s="225">
        <f>Ciclo1!BK64</f>
        <v>7</v>
      </c>
      <c r="E77" s="226">
        <f>Ciclo1!BL64</f>
        <v>315</v>
      </c>
      <c r="F77" s="157">
        <f t="shared" si="0"/>
        <v>1.1255560000000173</v>
      </c>
      <c r="H77" s="224">
        <f>Ciclo2!BE64</f>
        <v>7</v>
      </c>
      <c r="I77" s="224">
        <f>Ciclo2!BF64</f>
        <v>313.87444399999998</v>
      </c>
      <c r="J77" s="225">
        <f>Ciclo2!BK64</f>
        <v>7</v>
      </c>
      <c r="K77" s="226">
        <f>Ciclo2!BL64</f>
        <v>315</v>
      </c>
      <c r="L77" s="157">
        <f t="shared" si="1"/>
        <v>1.1255560000000173</v>
      </c>
      <c r="N77" s="224">
        <f>Ciclo3!BE64</f>
        <v>7</v>
      </c>
      <c r="O77" s="224">
        <f>Ciclo3!BF64</f>
        <v>310.94178799999997</v>
      </c>
      <c r="P77" s="225">
        <f>Ciclo3!BK64</f>
        <v>7</v>
      </c>
      <c r="Q77" s="226">
        <f>Ciclo3!BL64</f>
        <v>312</v>
      </c>
      <c r="R77" s="157">
        <f t="shared" si="2"/>
        <v>1.0582120000000259</v>
      </c>
      <c r="T77" s="224"/>
      <c r="U77" s="224"/>
      <c r="V77" s="225"/>
      <c r="W77" s="226"/>
      <c r="X77" s="157"/>
      <c r="Z77" s="224"/>
      <c r="AA77" s="224"/>
      <c r="AB77" s="225"/>
      <c r="AC77" s="226"/>
      <c r="AD77" s="157"/>
      <c r="AF77" s="224"/>
      <c r="AG77" s="224"/>
      <c r="AH77" s="225"/>
      <c r="AI77" s="226"/>
      <c r="AJ77" s="157"/>
      <c r="AL77">
        <f t="shared" si="3"/>
        <v>0</v>
      </c>
      <c r="AM77">
        <f t="shared" si="4"/>
        <v>-2</v>
      </c>
      <c r="AN77"/>
      <c r="AO77" s="196">
        <f t="shared" si="6"/>
        <v>0</v>
      </c>
      <c r="AP77" s="196">
        <f t="shared" si="5"/>
        <v>-2</v>
      </c>
    </row>
    <row r="78" spans="2:42" x14ac:dyDescent="0.25">
      <c r="B78" s="224">
        <f>Ciclo1!BE65</f>
        <v>8</v>
      </c>
      <c r="C78" s="224">
        <f>Ciclo1!BF65</f>
        <v>313.88489199999998</v>
      </c>
      <c r="D78" s="225">
        <f>Ciclo1!BK65</f>
        <v>8</v>
      </c>
      <c r="E78" s="226">
        <f>Ciclo1!BL65</f>
        <v>315</v>
      </c>
      <c r="F78" s="157">
        <f t="shared" si="0"/>
        <v>1.1151080000000206</v>
      </c>
      <c r="H78" s="224">
        <f>Ciclo2!BE65</f>
        <v>8</v>
      </c>
      <c r="I78" s="224">
        <f>Ciclo2!BF65</f>
        <v>313.88489199999998</v>
      </c>
      <c r="J78" s="225">
        <f>Ciclo2!BK65</f>
        <v>8</v>
      </c>
      <c r="K78" s="226">
        <f>Ciclo2!BL65</f>
        <v>315</v>
      </c>
      <c r="L78" s="157">
        <f t="shared" si="1"/>
        <v>1.1151080000000206</v>
      </c>
      <c r="N78" s="224">
        <f>Ciclo3!BE65</f>
        <v>8</v>
      </c>
      <c r="O78" s="224">
        <f>Ciclo3!BF65</f>
        <v>311.07021500000002</v>
      </c>
      <c r="P78" s="225">
        <f>Ciclo3!BK65</f>
        <v>8</v>
      </c>
      <c r="Q78" s="226">
        <f>Ciclo3!BL65</f>
        <v>312</v>
      </c>
      <c r="R78" s="157">
        <f t="shared" si="2"/>
        <v>0.92978499999998121</v>
      </c>
      <c r="T78" s="224"/>
      <c r="U78" s="224"/>
      <c r="V78" s="225"/>
      <c r="W78" s="226"/>
      <c r="X78" s="157"/>
      <c r="Z78" s="224"/>
      <c r="AA78" s="224"/>
      <c r="AB78" s="225"/>
      <c r="AC78" s="226"/>
      <c r="AD78" s="157"/>
      <c r="AF78" s="224"/>
      <c r="AG78" s="224"/>
      <c r="AH78" s="225"/>
      <c r="AI78" s="226"/>
      <c r="AJ78" s="157"/>
      <c r="AL78">
        <f t="shared" si="3"/>
        <v>0</v>
      </c>
      <c r="AM78">
        <f t="shared" si="4"/>
        <v>-2</v>
      </c>
      <c r="AN78"/>
      <c r="AO78" s="196">
        <f t="shared" si="6"/>
        <v>0</v>
      </c>
      <c r="AP78" s="196">
        <f t="shared" si="5"/>
        <v>-2</v>
      </c>
    </row>
    <row r="79" spans="2:42" x14ac:dyDescent="0.25">
      <c r="B79" s="158">
        <f>Ciclo1!BE66</f>
        <v>1</v>
      </c>
      <c r="C79" s="158">
        <f>Ciclo1!BF66</f>
        <v>358.73046799999997</v>
      </c>
      <c r="D79" s="222">
        <f>Ciclo1!BK66</f>
        <v>1</v>
      </c>
      <c r="E79" s="223">
        <f>Ciclo1!BL66</f>
        <v>360</v>
      </c>
      <c r="F79" s="156">
        <f t="shared" si="0"/>
        <v>1.2695320000000265</v>
      </c>
      <c r="H79" s="158">
        <f>Ciclo2!BE66</f>
        <v>1</v>
      </c>
      <c r="I79" s="158">
        <f>Ciclo2!BF66</f>
        <v>358.73046799999997</v>
      </c>
      <c r="J79" s="222">
        <f>Ciclo2!BK66</f>
        <v>1</v>
      </c>
      <c r="K79" s="223">
        <f>Ciclo2!BL66</f>
        <v>360</v>
      </c>
      <c r="L79" s="156">
        <f t="shared" si="1"/>
        <v>1.2695320000000265</v>
      </c>
      <c r="N79" s="158">
        <f>Ciclo3!BE66</f>
        <v>1</v>
      </c>
      <c r="O79" s="158">
        <f>Ciclo3!BF66</f>
        <v>355.94504000000001</v>
      </c>
      <c r="P79" s="222">
        <f>Ciclo3!BK66</f>
        <v>1</v>
      </c>
      <c r="Q79" s="223">
        <f>Ciclo3!BL66</f>
        <v>357</v>
      </c>
      <c r="R79" s="156">
        <f t="shared" si="2"/>
        <v>1.0549599999999941</v>
      </c>
      <c r="T79" s="158"/>
      <c r="U79" s="158"/>
      <c r="V79" s="222"/>
      <c r="W79" s="223"/>
      <c r="X79" s="156"/>
      <c r="Z79" s="158"/>
      <c r="AA79" s="158"/>
      <c r="AB79" s="222"/>
      <c r="AC79" s="223"/>
      <c r="AD79" s="156"/>
      <c r="AF79" s="158"/>
      <c r="AG79" s="158"/>
      <c r="AH79" s="222"/>
      <c r="AI79" s="223"/>
      <c r="AJ79" s="156"/>
      <c r="AL79">
        <f t="shared" si="3"/>
        <v>0</v>
      </c>
      <c r="AM79">
        <f t="shared" si="4"/>
        <v>-2</v>
      </c>
      <c r="AN79"/>
      <c r="AO79" s="196">
        <f t="shared" si="6"/>
        <v>0</v>
      </c>
      <c r="AP79" s="196">
        <f t="shared" si="5"/>
        <v>-2</v>
      </c>
    </row>
    <row r="80" spans="2:42" x14ac:dyDescent="0.25">
      <c r="B80" s="158">
        <f>Ciclo1!BE67</f>
        <v>2</v>
      </c>
      <c r="C80" s="158">
        <f>Ciclo1!BF67</f>
        <v>358.79862700000001</v>
      </c>
      <c r="D80" s="222">
        <f>Ciclo1!BK67</f>
        <v>2</v>
      </c>
      <c r="E80" s="223">
        <f>Ciclo1!BL67</f>
        <v>359</v>
      </c>
      <c r="F80" s="156">
        <f t="shared" ref="F80:F110" si="7">IFERROR(ABS(C80-E80), "---")</f>
        <v>0.20137299999998959</v>
      </c>
      <c r="H80" s="158">
        <f>Ciclo2!BE67</f>
        <v>2</v>
      </c>
      <c r="I80" s="158">
        <f>Ciclo2!BF67</f>
        <v>358.79862700000001</v>
      </c>
      <c r="J80" s="222">
        <f>Ciclo2!BK67</f>
        <v>2</v>
      </c>
      <c r="K80" s="223">
        <f>Ciclo2!BL67</f>
        <v>359</v>
      </c>
      <c r="L80" s="156">
        <f t="shared" ref="L80:L110" si="8">IFERROR(ABS(I80-K80), "---")</f>
        <v>0.20137299999998959</v>
      </c>
      <c r="N80" s="158">
        <f>Ciclo3!BE67</f>
        <v>2</v>
      </c>
      <c r="O80" s="158">
        <f>Ciclo3!BF67</f>
        <v>355.81461100000001</v>
      </c>
      <c r="P80" s="222">
        <f>Ciclo3!BK67</f>
        <v>2</v>
      </c>
      <c r="Q80" s="223">
        <f>Ciclo3!BL67</f>
        <v>357</v>
      </c>
      <c r="R80" s="156">
        <f t="shared" ref="R80:R110" si="9">IFERROR(ABS(O80-Q80), "---")</f>
        <v>1.1853889999999865</v>
      </c>
      <c r="T80" s="158"/>
      <c r="U80" s="158"/>
      <c r="V80" s="222"/>
      <c r="W80" s="223"/>
      <c r="X80" s="156"/>
      <c r="Z80" s="158"/>
      <c r="AA80" s="158"/>
      <c r="AB80" s="222"/>
      <c r="AC80" s="223"/>
      <c r="AD80" s="156"/>
      <c r="AF80" s="158"/>
      <c r="AG80" s="158"/>
      <c r="AH80" s="222"/>
      <c r="AI80" s="223"/>
      <c r="AJ80" s="156"/>
      <c r="AL80">
        <f t="shared" ref="AL80:AL102" si="10">INT(AG80)</f>
        <v>0</v>
      </c>
      <c r="AM80">
        <f t="shared" ref="AM80:AM102" si="11">LEN(AG80)-LEN(AL80)-1</f>
        <v>-2</v>
      </c>
      <c r="AN80"/>
      <c r="AO80" s="196">
        <f t="shared" ref="AO80:AO102" si="12">INT(AI80)</f>
        <v>0</v>
      </c>
      <c r="AP80" s="196">
        <f t="shared" ref="AP80:AP102" si="13">LEN(AI80)-LEN(AO80)-1</f>
        <v>-2</v>
      </c>
    </row>
    <row r="81" spans="2:42" x14ac:dyDescent="0.25">
      <c r="B81" s="158">
        <f>Ciclo1!BE68</f>
        <v>3</v>
      </c>
      <c r="C81" s="158">
        <f>Ciclo1!BF68</f>
        <v>357.80945300000002</v>
      </c>
      <c r="D81" s="222">
        <f>Ciclo1!BK68</f>
        <v>3</v>
      </c>
      <c r="E81" s="223">
        <f>Ciclo1!BL68</f>
        <v>359</v>
      </c>
      <c r="F81" s="156">
        <f t="shared" si="7"/>
        <v>1.1905469999999809</v>
      </c>
      <c r="H81" s="158">
        <f>Ciclo2!BE68</f>
        <v>3</v>
      </c>
      <c r="I81" s="158">
        <f>Ciclo2!BF68</f>
        <v>357.80945300000002</v>
      </c>
      <c r="J81" s="222">
        <f>Ciclo2!BK68</f>
        <v>3</v>
      </c>
      <c r="K81" s="223">
        <f>Ciclo2!BL68</f>
        <v>359</v>
      </c>
      <c r="L81" s="156">
        <f t="shared" si="8"/>
        <v>1.1905469999999809</v>
      </c>
      <c r="N81" s="158">
        <f>Ciclo3!BE68</f>
        <v>3</v>
      </c>
      <c r="O81" s="158">
        <f>Ciclo3!BF68</f>
        <v>355.98465599999997</v>
      </c>
      <c r="P81" s="222">
        <f>Ciclo3!BK68</f>
        <v>3</v>
      </c>
      <c r="Q81" s="223">
        <f>Ciclo3!BL68</f>
        <v>358</v>
      </c>
      <c r="R81" s="156">
        <f t="shared" si="9"/>
        <v>2.0153440000000273</v>
      </c>
      <c r="T81" s="158"/>
      <c r="U81" s="158"/>
      <c r="V81" s="222"/>
      <c r="W81" s="223"/>
      <c r="X81" s="156"/>
      <c r="Z81" s="158"/>
      <c r="AA81" s="158"/>
      <c r="AB81" s="222"/>
      <c r="AC81" s="223"/>
      <c r="AD81" s="156"/>
      <c r="AF81" s="158"/>
      <c r="AG81" s="158"/>
      <c r="AH81" s="222"/>
      <c r="AI81" s="223"/>
      <c r="AJ81" s="156"/>
      <c r="AL81">
        <f t="shared" si="10"/>
        <v>0</v>
      </c>
      <c r="AM81">
        <f t="shared" si="11"/>
        <v>-2</v>
      </c>
      <c r="AN81"/>
      <c r="AO81" s="196">
        <f t="shared" si="12"/>
        <v>0</v>
      </c>
      <c r="AP81" s="196">
        <f t="shared" si="13"/>
        <v>-2</v>
      </c>
    </row>
    <row r="82" spans="2:42" x14ac:dyDescent="0.25">
      <c r="B82" s="158">
        <f>Ciclo1!BE69</f>
        <v>4</v>
      </c>
      <c r="C82" s="158">
        <f>Ciclo1!BF69</f>
        <v>358.08481599999999</v>
      </c>
      <c r="D82" s="222">
        <f>Ciclo1!BK69</f>
        <v>4</v>
      </c>
      <c r="E82" s="223">
        <f>Ciclo1!BL69</f>
        <v>359</v>
      </c>
      <c r="F82" s="156">
        <f t="shared" si="7"/>
        <v>0.91518400000001066</v>
      </c>
      <c r="H82" s="158">
        <f>Ciclo2!BE69</f>
        <v>4</v>
      </c>
      <c r="I82" s="158">
        <f>Ciclo2!BF69</f>
        <v>358.08481599999999</v>
      </c>
      <c r="J82" s="222">
        <f>Ciclo2!BK69</f>
        <v>4</v>
      </c>
      <c r="K82" s="223">
        <f>Ciclo2!BL69</f>
        <v>359</v>
      </c>
      <c r="L82" s="156">
        <f t="shared" si="8"/>
        <v>0.91518400000001066</v>
      </c>
      <c r="N82" s="158">
        <f>Ciclo3!BE69</f>
        <v>4</v>
      </c>
      <c r="O82" s="158">
        <f>Ciclo3!BF69</f>
        <v>355.71150999999998</v>
      </c>
      <c r="P82" s="222">
        <f>Ciclo3!BK69</f>
        <v>4</v>
      </c>
      <c r="Q82" s="223">
        <f>Ciclo3!BL69</f>
        <v>358</v>
      </c>
      <c r="R82" s="156">
        <f t="shared" si="9"/>
        <v>2.2884900000000243</v>
      </c>
      <c r="T82" s="158"/>
      <c r="U82" s="158"/>
      <c r="V82" s="222"/>
      <c r="W82" s="223"/>
      <c r="X82" s="156"/>
      <c r="Z82" s="158"/>
      <c r="AA82" s="158"/>
      <c r="AB82" s="222"/>
      <c r="AC82" s="223"/>
      <c r="AD82" s="156"/>
      <c r="AF82" s="158"/>
      <c r="AG82" s="158"/>
      <c r="AH82" s="222"/>
      <c r="AI82" s="223"/>
      <c r="AJ82" s="156"/>
      <c r="AL82">
        <f t="shared" si="10"/>
        <v>0</v>
      </c>
      <c r="AM82">
        <f t="shared" si="11"/>
        <v>-2</v>
      </c>
      <c r="AN82"/>
      <c r="AO82" s="196">
        <f t="shared" si="12"/>
        <v>0</v>
      </c>
      <c r="AP82" s="196">
        <f t="shared" si="13"/>
        <v>-2</v>
      </c>
    </row>
    <row r="83" spans="2:42" x14ac:dyDescent="0.25">
      <c r="B83" s="158">
        <f>Ciclo1!BE70</f>
        <v>5</v>
      </c>
      <c r="C83" s="158">
        <f>Ciclo1!BF70</f>
        <v>357.91778699999998</v>
      </c>
      <c r="D83" s="222">
        <f>Ciclo1!BK70</f>
        <v>5</v>
      </c>
      <c r="E83" s="223">
        <f>Ciclo1!BL70</f>
        <v>359</v>
      </c>
      <c r="F83" s="156">
        <f t="shared" si="7"/>
        <v>1.0822130000000243</v>
      </c>
      <c r="H83" s="158">
        <f>Ciclo2!BE70</f>
        <v>5</v>
      </c>
      <c r="I83" s="158">
        <f>Ciclo2!BF70</f>
        <v>357.91778699999998</v>
      </c>
      <c r="J83" s="222">
        <f>Ciclo2!BK70</f>
        <v>5</v>
      </c>
      <c r="K83" s="223">
        <f>Ciclo2!BL70</f>
        <v>359</v>
      </c>
      <c r="L83" s="156">
        <f t="shared" si="8"/>
        <v>1.0822130000000243</v>
      </c>
      <c r="N83" s="158">
        <f>Ciclo3!BE70</f>
        <v>5</v>
      </c>
      <c r="O83" s="158">
        <f>Ciclo3!BF70</f>
        <v>355.62817200000001</v>
      </c>
      <c r="P83" s="222">
        <f>Ciclo3!BK70</f>
        <v>5</v>
      </c>
      <c r="Q83" s="223">
        <f>Ciclo3!BL70</f>
        <v>357</v>
      </c>
      <c r="R83" s="156">
        <f t="shared" si="9"/>
        <v>1.3718279999999936</v>
      </c>
      <c r="T83" s="158"/>
      <c r="U83" s="158"/>
      <c r="V83" s="222"/>
      <c r="W83" s="223"/>
      <c r="X83" s="156"/>
      <c r="Z83" s="158"/>
      <c r="AA83" s="158"/>
      <c r="AB83" s="222"/>
      <c r="AC83" s="223"/>
      <c r="AD83" s="156"/>
      <c r="AF83" s="158"/>
      <c r="AG83" s="158"/>
      <c r="AH83" s="222"/>
      <c r="AI83" s="223"/>
      <c r="AJ83" s="156"/>
      <c r="AL83">
        <f t="shared" si="10"/>
        <v>0</v>
      </c>
      <c r="AM83">
        <f t="shared" si="11"/>
        <v>-2</v>
      </c>
      <c r="AN83"/>
      <c r="AO83" s="196">
        <f t="shared" si="12"/>
        <v>0</v>
      </c>
      <c r="AP83" s="196">
        <f t="shared" si="13"/>
        <v>-2</v>
      </c>
    </row>
    <row r="84" spans="2:42" x14ac:dyDescent="0.25">
      <c r="B84" s="158">
        <f>Ciclo1!BE71</f>
        <v>6</v>
      </c>
      <c r="C84" s="158">
        <f>Ciclo1!BF71</f>
        <v>357.86297400000001</v>
      </c>
      <c r="D84" s="222">
        <f>Ciclo1!BK71</f>
        <v>6</v>
      </c>
      <c r="E84" s="223">
        <f>Ciclo1!BL71</f>
        <v>359</v>
      </c>
      <c r="F84" s="156">
        <f t="shared" si="7"/>
        <v>1.1370259999999917</v>
      </c>
      <c r="H84" s="158">
        <f>Ciclo2!BE71</f>
        <v>6</v>
      </c>
      <c r="I84" s="158">
        <f>Ciclo2!BF71</f>
        <v>357.86297400000001</v>
      </c>
      <c r="J84" s="222">
        <f>Ciclo2!BK71</f>
        <v>6</v>
      </c>
      <c r="K84" s="223">
        <f>Ciclo2!BL71</f>
        <v>359</v>
      </c>
      <c r="L84" s="156">
        <f t="shared" si="8"/>
        <v>1.1370259999999917</v>
      </c>
      <c r="N84" s="158">
        <f>Ciclo3!BE71</f>
        <v>6</v>
      </c>
      <c r="O84" s="158">
        <f>Ciclo3!BF71</f>
        <v>355.79003699999998</v>
      </c>
      <c r="P84" s="222">
        <f>Ciclo3!BK71</f>
        <v>6</v>
      </c>
      <c r="Q84" s="223">
        <f>Ciclo3!BL71</f>
        <v>357</v>
      </c>
      <c r="R84" s="156">
        <f t="shared" si="9"/>
        <v>1.2099630000000161</v>
      </c>
      <c r="T84" s="158"/>
      <c r="U84" s="158"/>
      <c r="V84" s="222"/>
      <c r="W84" s="223"/>
      <c r="X84" s="156"/>
      <c r="Z84" s="158"/>
      <c r="AA84" s="158"/>
      <c r="AB84" s="222"/>
      <c r="AC84" s="223"/>
      <c r="AD84" s="156"/>
      <c r="AF84" s="158"/>
      <c r="AG84" s="158"/>
      <c r="AH84" s="222"/>
      <c r="AI84" s="223"/>
      <c r="AJ84" s="156"/>
      <c r="AL84">
        <f t="shared" si="10"/>
        <v>0</v>
      </c>
      <c r="AM84">
        <f t="shared" si="11"/>
        <v>-2</v>
      </c>
      <c r="AN84"/>
      <c r="AO84" s="196">
        <f t="shared" si="12"/>
        <v>0</v>
      </c>
      <c r="AP84" s="196">
        <f t="shared" si="13"/>
        <v>-2</v>
      </c>
    </row>
    <row r="85" spans="2:42" x14ac:dyDescent="0.25">
      <c r="B85" s="158">
        <f>Ciclo1!BE72</f>
        <v>7</v>
      </c>
      <c r="C85" s="158">
        <f>Ciclo1!BF72</f>
        <v>357.71775500000001</v>
      </c>
      <c r="D85" s="222">
        <f>Ciclo1!BK72</f>
        <v>7</v>
      </c>
      <c r="E85" s="223">
        <f>Ciclo1!BL72</f>
        <v>359</v>
      </c>
      <c r="F85" s="156">
        <f t="shared" si="7"/>
        <v>1.282244999999989</v>
      </c>
      <c r="H85" s="158">
        <f>Ciclo2!BE72</f>
        <v>7</v>
      </c>
      <c r="I85" s="158">
        <f>Ciclo2!BF72</f>
        <v>357.71775500000001</v>
      </c>
      <c r="J85" s="222">
        <f>Ciclo2!BK72</f>
        <v>7</v>
      </c>
      <c r="K85" s="223">
        <f>Ciclo2!BL72</f>
        <v>359</v>
      </c>
      <c r="L85" s="156">
        <f t="shared" si="8"/>
        <v>1.282244999999989</v>
      </c>
      <c r="N85" s="158">
        <f>Ciclo3!BE72</f>
        <v>7</v>
      </c>
      <c r="O85" s="158">
        <f>Ciclo3!BF72</f>
        <v>355.94546800000001</v>
      </c>
      <c r="P85" s="222">
        <f>Ciclo3!BK72</f>
        <v>7</v>
      </c>
      <c r="Q85" s="223">
        <f>Ciclo3!BL72</f>
        <v>357</v>
      </c>
      <c r="R85" s="156">
        <f t="shared" si="9"/>
        <v>1.0545319999999947</v>
      </c>
      <c r="T85" s="158"/>
      <c r="U85" s="158"/>
      <c r="V85" s="222"/>
      <c r="W85" s="223"/>
      <c r="X85" s="156"/>
      <c r="Z85" s="158"/>
      <c r="AA85" s="158"/>
      <c r="AB85" s="222"/>
      <c r="AC85" s="223"/>
      <c r="AD85" s="156"/>
      <c r="AF85" s="158"/>
      <c r="AG85" s="158"/>
      <c r="AH85" s="222"/>
      <c r="AI85" s="223"/>
      <c r="AJ85" s="156"/>
      <c r="AL85">
        <f t="shared" si="10"/>
        <v>0</v>
      </c>
      <c r="AM85">
        <f t="shared" si="11"/>
        <v>-2</v>
      </c>
      <c r="AN85"/>
      <c r="AO85" s="196">
        <f t="shared" si="12"/>
        <v>0</v>
      </c>
      <c r="AP85" s="196">
        <f t="shared" si="13"/>
        <v>-2</v>
      </c>
    </row>
    <row r="86" spans="2:42" x14ac:dyDescent="0.25">
      <c r="B86" s="158">
        <f>Ciclo1!BE73</f>
        <v>8</v>
      </c>
      <c r="C86" s="158">
        <f>Ciclo1!BF73</f>
        <v>357.63880599999999</v>
      </c>
      <c r="D86" s="222">
        <f>Ciclo1!BK73</f>
        <v>8</v>
      </c>
      <c r="E86" s="223">
        <f>Ciclo1!BL73</f>
        <v>359</v>
      </c>
      <c r="F86" s="156">
        <f t="shared" si="7"/>
        <v>1.3611940000000118</v>
      </c>
      <c r="H86" s="158">
        <f>Ciclo2!BE73</f>
        <v>8</v>
      </c>
      <c r="I86" s="158">
        <f>Ciclo2!BF73</f>
        <v>357.63880599999999</v>
      </c>
      <c r="J86" s="222">
        <f>Ciclo2!BK73</f>
        <v>8</v>
      </c>
      <c r="K86" s="223">
        <f>Ciclo2!BL73</f>
        <v>359</v>
      </c>
      <c r="L86" s="156">
        <f t="shared" si="8"/>
        <v>1.3611940000000118</v>
      </c>
      <c r="N86" s="158">
        <f>Ciclo3!BE73</f>
        <v>8</v>
      </c>
      <c r="O86" s="158">
        <f>Ciclo3!BF73</f>
        <v>355.65759400000002</v>
      </c>
      <c r="P86" s="222">
        <f>Ciclo3!BK73</f>
        <v>8</v>
      </c>
      <c r="Q86" s="223">
        <f>Ciclo3!BL73</f>
        <v>357</v>
      </c>
      <c r="R86" s="156">
        <f t="shared" si="9"/>
        <v>1.3424059999999827</v>
      </c>
      <c r="T86" s="158"/>
      <c r="U86" s="158"/>
      <c r="V86" s="222"/>
      <c r="W86" s="223"/>
      <c r="X86" s="156"/>
      <c r="Z86" s="158"/>
      <c r="AA86" s="158"/>
      <c r="AB86" s="222"/>
      <c r="AC86" s="223"/>
      <c r="AD86" s="156"/>
      <c r="AF86" s="158"/>
      <c r="AG86" s="158"/>
      <c r="AH86" s="222"/>
      <c r="AI86" s="223"/>
      <c r="AJ86" s="156"/>
      <c r="AL86">
        <f t="shared" si="10"/>
        <v>0</v>
      </c>
      <c r="AM86">
        <f t="shared" si="11"/>
        <v>-2</v>
      </c>
      <c r="AN86"/>
      <c r="AO86" s="196">
        <f t="shared" si="12"/>
        <v>0</v>
      </c>
      <c r="AP86" s="196">
        <f t="shared" si="13"/>
        <v>-2</v>
      </c>
    </row>
    <row r="87" spans="2:42" x14ac:dyDescent="0.25">
      <c r="B87" s="224">
        <f>Ciclo1!BE74</f>
        <v>1</v>
      </c>
      <c r="C87" s="224">
        <f>Ciclo1!BF74</f>
        <v>404.522198</v>
      </c>
      <c r="D87" s="225">
        <f>Ciclo1!BK74</f>
        <v>1</v>
      </c>
      <c r="E87" s="226">
        <f>Ciclo1!BL74</f>
        <v>406</v>
      </c>
      <c r="F87" s="157">
        <f t="shared" si="7"/>
        <v>1.477801999999997</v>
      </c>
      <c r="H87" s="224">
        <f>Ciclo2!BE74</f>
        <v>1</v>
      </c>
      <c r="I87" s="224">
        <f>Ciclo2!BF74</f>
        <v>404.522198</v>
      </c>
      <c r="J87" s="225">
        <f>Ciclo2!BK74</f>
        <v>1</v>
      </c>
      <c r="K87" s="226">
        <f>Ciclo2!BL74</f>
        <v>406</v>
      </c>
      <c r="L87" s="157">
        <f t="shared" si="8"/>
        <v>1.477801999999997</v>
      </c>
      <c r="N87" s="224">
        <f>Ciclo3!BE74</f>
        <v>1</v>
      </c>
      <c r="O87" s="224">
        <f>Ciclo3!BF74</f>
        <v>400.22561899999999</v>
      </c>
      <c r="P87" s="225">
        <f>Ciclo3!BK74</f>
        <v>1</v>
      </c>
      <c r="Q87" s="226">
        <f>Ciclo3!BL74</f>
        <v>402</v>
      </c>
      <c r="R87" s="157">
        <f t="shared" si="9"/>
        <v>1.7743810000000053</v>
      </c>
      <c r="T87" s="224"/>
      <c r="U87" s="224"/>
      <c r="V87" s="225"/>
      <c r="W87" s="226"/>
      <c r="X87" s="157"/>
      <c r="Z87" s="224"/>
      <c r="AA87" s="224"/>
      <c r="AB87" s="225"/>
      <c r="AC87" s="226"/>
      <c r="AD87" s="157"/>
      <c r="AF87" s="224"/>
      <c r="AG87" s="224"/>
      <c r="AH87" s="225"/>
      <c r="AI87" s="226"/>
      <c r="AJ87" s="157"/>
      <c r="AL87">
        <f t="shared" si="10"/>
        <v>0</v>
      </c>
      <c r="AM87">
        <f t="shared" si="11"/>
        <v>-2</v>
      </c>
      <c r="AN87"/>
      <c r="AO87" s="196">
        <f t="shared" si="12"/>
        <v>0</v>
      </c>
      <c r="AP87" s="196">
        <f t="shared" si="13"/>
        <v>-2</v>
      </c>
    </row>
    <row r="88" spans="2:42" x14ac:dyDescent="0.25">
      <c r="B88" s="224">
        <f>Ciclo1!BE75</f>
        <v>2</v>
      </c>
      <c r="C88" s="224">
        <f>Ciclo1!BF75</f>
        <v>404.249821</v>
      </c>
      <c r="D88" s="225">
        <f>Ciclo1!BK75</f>
        <v>2</v>
      </c>
      <c r="E88" s="226">
        <f>Ciclo1!BL75</f>
        <v>405</v>
      </c>
      <c r="F88" s="157">
        <f t="shared" si="7"/>
        <v>0.75017900000000282</v>
      </c>
      <c r="H88" s="224">
        <f>Ciclo2!BE75</f>
        <v>2</v>
      </c>
      <c r="I88" s="224">
        <f>Ciclo2!BF75</f>
        <v>404.249821</v>
      </c>
      <c r="J88" s="225">
        <f>Ciclo2!BK75</f>
        <v>2</v>
      </c>
      <c r="K88" s="226">
        <f>Ciclo2!BL75</f>
        <v>405</v>
      </c>
      <c r="L88" s="157">
        <f t="shared" si="8"/>
        <v>0.75017900000000282</v>
      </c>
      <c r="N88" s="224">
        <f>Ciclo3!BE75</f>
        <v>2</v>
      </c>
      <c r="O88" s="224">
        <f>Ciclo3!BF75</f>
        <v>400.32356199999998</v>
      </c>
      <c r="P88" s="225">
        <f>Ciclo3!BK75</f>
        <v>2</v>
      </c>
      <c r="Q88" s="226">
        <f>Ciclo3!BL75</f>
        <v>402</v>
      </c>
      <c r="R88" s="157">
        <f t="shared" si="9"/>
        <v>1.6764380000000187</v>
      </c>
      <c r="T88" s="224"/>
      <c r="U88" s="224"/>
      <c r="V88" s="225"/>
      <c r="W88" s="226"/>
      <c r="X88" s="157"/>
      <c r="Z88" s="224"/>
      <c r="AA88" s="224"/>
      <c r="AB88" s="225"/>
      <c r="AC88" s="226"/>
      <c r="AD88" s="157"/>
      <c r="AF88" s="224"/>
      <c r="AG88" s="224"/>
      <c r="AH88" s="225"/>
      <c r="AI88" s="226"/>
      <c r="AJ88" s="157"/>
      <c r="AL88">
        <f t="shared" si="10"/>
        <v>0</v>
      </c>
      <c r="AM88">
        <f t="shared" si="11"/>
        <v>-2</v>
      </c>
      <c r="AN88"/>
      <c r="AO88" s="196">
        <f t="shared" si="12"/>
        <v>0</v>
      </c>
      <c r="AP88" s="196">
        <f t="shared" si="13"/>
        <v>-2</v>
      </c>
    </row>
    <row r="89" spans="2:42" x14ac:dyDescent="0.25">
      <c r="B89" s="224">
        <f>Ciclo1!BE76</f>
        <v>3</v>
      </c>
      <c r="C89" s="224">
        <f>Ciclo1!BF76</f>
        <v>403.85279000000003</v>
      </c>
      <c r="D89" s="225">
        <f>Ciclo1!BK76</f>
        <v>3</v>
      </c>
      <c r="E89" s="226">
        <f>Ciclo1!BL76</f>
        <v>405</v>
      </c>
      <c r="F89" s="157">
        <f t="shared" si="7"/>
        <v>1.1472099999999728</v>
      </c>
      <c r="H89" s="224">
        <f>Ciclo2!BE76</f>
        <v>3</v>
      </c>
      <c r="I89" s="224">
        <f>Ciclo2!BF76</f>
        <v>403.85279000000003</v>
      </c>
      <c r="J89" s="225">
        <f>Ciclo2!BK76</f>
        <v>3</v>
      </c>
      <c r="K89" s="226">
        <f>Ciclo2!BL76</f>
        <v>405</v>
      </c>
      <c r="L89" s="157">
        <f t="shared" si="8"/>
        <v>1.1472099999999728</v>
      </c>
      <c r="N89" s="224">
        <f>Ciclo3!BE76</f>
        <v>3</v>
      </c>
      <c r="O89" s="224">
        <f>Ciclo3!BF76</f>
        <v>399.96923399999997</v>
      </c>
      <c r="P89" s="225">
        <f>Ciclo3!BK76</f>
        <v>3</v>
      </c>
      <c r="Q89" s="226">
        <f>Ciclo3!BL76</f>
        <v>401</v>
      </c>
      <c r="R89" s="157">
        <f t="shared" si="9"/>
        <v>1.0307660000000283</v>
      </c>
      <c r="T89" s="224"/>
      <c r="U89" s="224"/>
      <c r="V89" s="225"/>
      <c r="W89" s="226"/>
      <c r="X89" s="157"/>
      <c r="Z89" s="224"/>
      <c r="AA89" s="224"/>
      <c r="AB89" s="225"/>
      <c r="AC89" s="226"/>
      <c r="AD89" s="157"/>
      <c r="AF89" s="224"/>
      <c r="AG89" s="224"/>
      <c r="AH89" s="225"/>
      <c r="AI89" s="226"/>
      <c r="AJ89" s="157"/>
      <c r="AL89">
        <f t="shared" si="10"/>
        <v>0</v>
      </c>
      <c r="AM89">
        <f t="shared" si="11"/>
        <v>-2</v>
      </c>
      <c r="AN89"/>
      <c r="AO89" s="196">
        <f t="shared" si="12"/>
        <v>0</v>
      </c>
      <c r="AP89" s="196">
        <f t="shared" si="13"/>
        <v>-2</v>
      </c>
    </row>
    <row r="90" spans="2:42" x14ac:dyDescent="0.25">
      <c r="B90" s="224">
        <f>Ciclo1!BE77</f>
        <v>4</v>
      </c>
      <c r="C90" s="224">
        <f>Ciclo1!BF77</f>
        <v>403.76952499999999</v>
      </c>
      <c r="D90" s="225">
        <f>Ciclo1!BK77</f>
        <v>4</v>
      </c>
      <c r="E90" s="226">
        <f>Ciclo1!BL77</f>
        <v>405</v>
      </c>
      <c r="F90" s="157">
        <f t="shared" si="7"/>
        <v>1.2304750000000126</v>
      </c>
      <c r="H90" s="224">
        <f>Ciclo2!BE77</f>
        <v>4</v>
      </c>
      <c r="I90" s="224">
        <f>Ciclo2!BF77</f>
        <v>403.76952499999999</v>
      </c>
      <c r="J90" s="225">
        <f>Ciclo2!BK77</f>
        <v>4</v>
      </c>
      <c r="K90" s="226">
        <f>Ciclo2!BL77</f>
        <v>405</v>
      </c>
      <c r="L90" s="157">
        <f t="shared" si="8"/>
        <v>1.2304750000000126</v>
      </c>
      <c r="N90" s="224">
        <f>Ciclo3!BE77</f>
        <v>4</v>
      </c>
      <c r="O90" s="224">
        <f>Ciclo3!BF77</f>
        <v>399.95338600000002</v>
      </c>
      <c r="P90" s="225">
        <f>Ciclo3!BK77</f>
        <v>4</v>
      </c>
      <c r="Q90" s="226">
        <f>Ciclo3!BL77</f>
        <v>401</v>
      </c>
      <c r="R90" s="157">
        <f t="shared" si="9"/>
        <v>1.0466139999999768</v>
      </c>
      <c r="T90" s="224"/>
      <c r="U90" s="224"/>
      <c r="V90" s="225"/>
      <c r="W90" s="226"/>
      <c r="X90" s="157"/>
      <c r="Z90" s="224"/>
      <c r="AA90" s="224"/>
      <c r="AB90" s="225"/>
      <c r="AC90" s="226"/>
      <c r="AD90" s="157"/>
      <c r="AF90" s="224"/>
      <c r="AG90" s="224"/>
      <c r="AH90" s="225"/>
      <c r="AI90" s="226"/>
      <c r="AJ90" s="157"/>
      <c r="AL90">
        <f t="shared" si="10"/>
        <v>0</v>
      </c>
      <c r="AM90">
        <f t="shared" si="11"/>
        <v>-2</v>
      </c>
      <c r="AN90"/>
      <c r="AO90" s="196">
        <f t="shared" si="12"/>
        <v>0</v>
      </c>
      <c r="AP90" s="196">
        <f t="shared" si="13"/>
        <v>-2</v>
      </c>
    </row>
    <row r="91" spans="2:42" x14ac:dyDescent="0.25">
      <c r="B91" s="224">
        <f>Ciclo1!BE78</f>
        <v>5</v>
      </c>
      <c r="C91" s="224">
        <f>Ciclo1!BF78</f>
        <v>403.71934599999997</v>
      </c>
      <c r="D91" s="225">
        <f>Ciclo1!BK78</f>
        <v>5</v>
      </c>
      <c r="E91" s="226">
        <f>Ciclo1!BL78</f>
        <v>405</v>
      </c>
      <c r="F91" s="157">
        <f t="shared" si="7"/>
        <v>1.2806540000000268</v>
      </c>
      <c r="H91" s="224">
        <f>Ciclo2!BE78</f>
        <v>5</v>
      </c>
      <c r="I91" s="224">
        <f>Ciclo2!BF78</f>
        <v>403.71934599999997</v>
      </c>
      <c r="J91" s="225">
        <f>Ciclo2!BK78</f>
        <v>5</v>
      </c>
      <c r="K91" s="226">
        <f>Ciclo2!BL78</f>
        <v>405</v>
      </c>
      <c r="L91" s="157">
        <f t="shared" si="8"/>
        <v>1.2806540000000268</v>
      </c>
      <c r="N91" s="224">
        <f>Ciclo3!BE78</f>
        <v>5</v>
      </c>
      <c r="O91" s="224">
        <f>Ciclo3!BF78</f>
        <v>399.48569300000003</v>
      </c>
      <c r="P91" s="225">
        <f>Ciclo3!BK78</f>
        <v>5</v>
      </c>
      <c r="Q91" s="226">
        <f>Ciclo3!BL78</f>
        <v>401</v>
      </c>
      <c r="R91" s="157">
        <f t="shared" si="9"/>
        <v>1.5143069999999739</v>
      </c>
      <c r="T91" s="224"/>
      <c r="U91" s="224"/>
      <c r="V91" s="225"/>
      <c r="W91" s="226"/>
      <c r="X91" s="157"/>
      <c r="Z91" s="224"/>
      <c r="AA91" s="224"/>
      <c r="AB91" s="225"/>
      <c r="AC91" s="226"/>
      <c r="AD91" s="157"/>
      <c r="AF91" s="224"/>
      <c r="AG91" s="224"/>
      <c r="AH91" s="225"/>
      <c r="AI91" s="226"/>
      <c r="AJ91" s="157"/>
      <c r="AL91">
        <f t="shared" si="10"/>
        <v>0</v>
      </c>
      <c r="AM91">
        <f t="shared" si="11"/>
        <v>-2</v>
      </c>
      <c r="AN91"/>
      <c r="AO91" s="196">
        <f t="shared" si="12"/>
        <v>0</v>
      </c>
      <c r="AP91" s="196">
        <f t="shared" si="13"/>
        <v>-2</v>
      </c>
    </row>
    <row r="92" spans="2:42" x14ac:dyDescent="0.25">
      <c r="B92" s="224">
        <f>Ciclo1!BE79</f>
        <v>6</v>
      </c>
      <c r="C92" s="224">
        <f>Ciclo1!BF79</f>
        <v>403.44413200000002</v>
      </c>
      <c r="D92" s="225">
        <f>Ciclo1!BK79</f>
        <v>6</v>
      </c>
      <c r="E92" s="226">
        <f>Ciclo1!BL79</f>
        <v>405</v>
      </c>
      <c r="F92" s="157">
        <f t="shared" si="7"/>
        <v>1.5558679999999754</v>
      </c>
      <c r="H92" s="224">
        <f>Ciclo2!BE79</f>
        <v>6</v>
      </c>
      <c r="I92" s="224">
        <f>Ciclo2!BF79</f>
        <v>403.44413200000002</v>
      </c>
      <c r="J92" s="225">
        <f>Ciclo2!BK79</f>
        <v>6</v>
      </c>
      <c r="K92" s="226">
        <f>Ciclo2!BL79</f>
        <v>405</v>
      </c>
      <c r="L92" s="157">
        <f t="shared" si="8"/>
        <v>1.5558679999999754</v>
      </c>
      <c r="N92" s="224">
        <f>Ciclo3!BE79</f>
        <v>6</v>
      </c>
      <c r="O92" s="224">
        <f>Ciclo3!BF79</f>
        <v>399.494101</v>
      </c>
      <c r="P92" s="225">
        <f>Ciclo3!BK79</f>
        <v>6</v>
      </c>
      <c r="Q92" s="226">
        <f>Ciclo3!BL79</f>
        <v>401</v>
      </c>
      <c r="R92" s="157">
        <f t="shared" si="9"/>
        <v>1.5058989999999994</v>
      </c>
      <c r="T92" s="224"/>
      <c r="U92" s="224"/>
      <c r="V92" s="225"/>
      <c r="W92" s="226"/>
      <c r="X92" s="157"/>
      <c r="Z92" s="224"/>
      <c r="AA92" s="224"/>
      <c r="AB92" s="225"/>
      <c r="AC92" s="226"/>
      <c r="AD92" s="157"/>
      <c r="AF92" s="224"/>
      <c r="AG92" s="224"/>
      <c r="AH92" s="225"/>
      <c r="AI92" s="226"/>
      <c r="AJ92" s="157"/>
      <c r="AL92">
        <f t="shared" si="10"/>
        <v>0</v>
      </c>
      <c r="AM92">
        <f t="shared" si="11"/>
        <v>-2</v>
      </c>
      <c r="AN92"/>
      <c r="AO92" s="196">
        <f t="shared" si="12"/>
        <v>0</v>
      </c>
      <c r="AP92" s="196">
        <f t="shared" si="13"/>
        <v>-2</v>
      </c>
    </row>
    <row r="93" spans="2:42" x14ac:dyDescent="0.25">
      <c r="B93" s="224">
        <f>Ciclo1!BE80</f>
        <v>7</v>
      </c>
      <c r="C93" s="224">
        <f>Ciclo1!BF80</f>
        <v>403.14356099999998</v>
      </c>
      <c r="D93" s="225">
        <f>Ciclo1!BK80</f>
        <v>7</v>
      </c>
      <c r="E93" s="226">
        <f>Ciclo1!BL80</f>
        <v>405</v>
      </c>
      <c r="F93" s="157">
        <f t="shared" si="7"/>
        <v>1.856439000000023</v>
      </c>
      <c r="H93" s="224">
        <f>Ciclo2!BE80</f>
        <v>7</v>
      </c>
      <c r="I93" s="224">
        <f>Ciclo2!BF80</f>
        <v>403.14356099999998</v>
      </c>
      <c r="J93" s="225">
        <f>Ciclo2!BK80</f>
        <v>7</v>
      </c>
      <c r="K93" s="226">
        <f>Ciclo2!BL80</f>
        <v>405</v>
      </c>
      <c r="L93" s="157">
        <f t="shared" si="8"/>
        <v>1.856439000000023</v>
      </c>
      <c r="N93" s="224">
        <f>Ciclo3!BE80</f>
        <v>7</v>
      </c>
      <c r="O93" s="224">
        <f>Ciclo3!BF80</f>
        <v>398.77046000000001</v>
      </c>
      <c r="P93" s="225">
        <f>Ciclo3!BK80</f>
        <v>7</v>
      </c>
      <c r="Q93" s="226">
        <f>Ciclo3!BL80</f>
        <v>401</v>
      </c>
      <c r="R93" s="157">
        <f t="shared" si="9"/>
        <v>2.2295399999999859</v>
      </c>
      <c r="T93" s="224"/>
      <c r="U93" s="224"/>
      <c r="V93" s="225"/>
      <c r="W93" s="226"/>
      <c r="X93" s="157"/>
      <c r="Z93" s="224"/>
      <c r="AA93" s="224"/>
      <c r="AB93" s="225"/>
      <c r="AC93" s="226"/>
      <c r="AD93" s="157"/>
      <c r="AF93" s="224"/>
      <c r="AG93" s="224"/>
      <c r="AH93" s="225"/>
      <c r="AI93" s="226"/>
      <c r="AJ93" s="157"/>
      <c r="AL93">
        <f t="shared" si="10"/>
        <v>0</v>
      </c>
      <c r="AM93">
        <f t="shared" si="11"/>
        <v>-2</v>
      </c>
      <c r="AN93"/>
      <c r="AO93" s="196">
        <f t="shared" si="12"/>
        <v>0</v>
      </c>
      <c r="AP93" s="196">
        <f t="shared" si="13"/>
        <v>-2</v>
      </c>
    </row>
    <row r="94" spans="2:42" x14ac:dyDescent="0.25">
      <c r="B94" s="224">
        <f>Ciclo1!BE81</f>
        <v>8</v>
      </c>
      <c r="C94" s="224">
        <f>Ciclo1!BF81</f>
        <v>403.29225700000001</v>
      </c>
      <c r="D94" s="225">
        <f>Ciclo1!BK81</f>
        <v>8</v>
      </c>
      <c r="E94" s="226">
        <f>Ciclo1!BL81</f>
        <v>405</v>
      </c>
      <c r="F94" s="157">
        <f t="shared" si="7"/>
        <v>1.7077429999999936</v>
      </c>
      <c r="H94" s="224">
        <f>Ciclo2!BE81</f>
        <v>8</v>
      </c>
      <c r="I94" s="224">
        <f>Ciclo2!BF81</f>
        <v>403.29225700000001</v>
      </c>
      <c r="J94" s="225">
        <f>Ciclo2!BK81</f>
        <v>8</v>
      </c>
      <c r="K94" s="226">
        <f>Ciclo2!BL81</f>
        <v>405</v>
      </c>
      <c r="L94" s="157">
        <f t="shared" si="8"/>
        <v>1.7077429999999936</v>
      </c>
      <c r="N94" s="224">
        <f>Ciclo3!BE81</f>
        <v>8</v>
      </c>
      <c r="O94" s="224">
        <f>Ciclo3!BF81</f>
        <v>398.60384099999999</v>
      </c>
      <c r="P94" s="225">
        <f>Ciclo3!BK81</f>
        <v>8</v>
      </c>
      <c r="Q94" s="226">
        <f>Ciclo3!BL81</f>
        <v>401</v>
      </c>
      <c r="R94" s="157">
        <f t="shared" si="9"/>
        <v>2.3961590000000115</v>
      </c>
      <c r="T94" s="224"/>
      <c r="U94" s="224"/>
      <c r="V94" s="225"/>
      <c r="W94" s="226"/>
      <c r="X94" s="157"/>
      <c r="Z94" s="224"/>
      <c r="AA94" s="224"/>
      <c r="AB94" s="225"/>
      <c r="AC94" s="226"/>
      <c r="AD94" s="157"/>
      <c r="AF94" s="224"/>
      <c r="AG94" s="224"/>
      <c r="AH94" s="225"/>
      <c r="AI94" s="226"/>
      <c r="AJ94" s="157"/>
      <c r="AL94">
        <f t="shared" si="10"/>
        <v>0</v>
      </c>
      <c r="AM94">
        <f t="shared" si="11"/>
        <v>-2</v>
      </c>
      <c r="AN94"/>
      <c r="AO94" s="196">
        <f t="shared" si="12"/>
        <v>0</v>
      </c>
      <c r="AP94" s="196">
        <f t="shared" si="13"/>
        <v>-2</v>
      </c>
    </row>
    <row r="95" spans="2:42" x14ac:dyDescent="0.25">
      <c r="B95" s="158">
        <f>Ciclo1!BE82</f>
        <v>1</v>
      </c>
      <c r="C95" s="158">
        <f>Ciclo1!BF82</f>
        <v>448.41186599999997</v>
      </c>
      <c r="D95" s="222">
        <f>Ciclo1!BK82</f>
        <v>1</v>
      </c>
      <c r="E95" s="223">
        <f>Ciclo1!BL82</f>
        <v>451</v>
      </c>
      <c r="F95" s="156">
        <f t="shared" si="7"/>
        <v>2.588134000000025</v>
      </c>
      <c r="H95" s="158">
        <f>Ciclo2!BE82</f>
        <v>1</v>
      </c>
      <c r="I95" s="158">
        <f>Ciclo2!BF82</f>
        <v>448.41186599999997</v>
      </c>
      <c r="J95" s="222">
        <f>Ciclo2!BK82</f>
        <v>1</v>
      </c>
      <c r="K95" s="223">
        <f>Ciclo2!BL82</f>
        <v>451</v>
      </c>
      <c r="L95" s="156">
        <f t="shared" si="8"/>
        <v>2.588134000000025</v>
      </c>
      <c r="N95" s="158">
        <f>Ciclo3!BE82</f>
        <v>1</v>
      </c>
      <c r="O95" s="158">
        <f>Ciclo3!BF82</f>
        <v>444.99814800000001</v>
      </c>
      <c r="P95" s="222">
        <f>Ciclo3!BK82</f>
        <v>1</v>
      </c>
      <c r="Q95" s="223">
        <f>Ciclo3!BL82</f>
        <v>448</v>
      </c>
      <c r="R95" s="156">
        <f t="shared" si="9"/>
        <v>3.0018519999999853</v>
      </c>
      <c r="T95" s="158"/>
      <c r="U95" s="158"/>
      <c r="V95" s="222"/>
      <c r="W95" s="223"/>
      <c r="X95" s="156"/>
      <c r="Z95" s="158"/>
      <c r="AA95" s="158"/>
      <c r="AB95" s="222"/>
      <c r="AC95" s="223"/>
      <c r="AD95" s="156"/>
      <c r="AF95" s="158"/>
      <c r="AG95" s="158"/>
      <c r="AH95" s="222"/>
      <c r="AI95" s="223"/>
      <c r="AJ95" s="156"/>
      <c r="AL95">
        <f t="shared" si="10"/>
        <v>0</v>
      </c>
      <c r="AM95">
        <f t="shared" si="11"/>
        <v>-2</v>
      </c>
      <c r="AN95"/>
      <c r="AO95" s="196">
        <f t="shared" si="12"/>
        <v>0</v>
      </c>
      <c r="AP95" s="196">
        <f t="shared" si="13"/>
        <v>-2</v>
      </c>
    </row>
    <row r="96" spans="2:42" x14ac:dyDescent="0.25">
      <c r="B96" s="158">
        <f>Ciclo1!BE83</f>
        <v>2</v>
      </c>
      <c r="C96" s="158">
        <f>Ciclo1!BF83</f>
        <v>448.56506000000002</v>
      </c>
      <c r="D96" s="222">
        <f>Ciclo1!BK83</f>
        <v>2</v>
      </c>
      <c r="E96" s="223">
        <f>Ciclo1!BL83</f>
        <v>451</v>
      </c>
      <c r="F96" s="156">
        <f t="shared" si="7"/>
        <v>2.4349399999999832</v>
      </c>
      <c r="H96" s="158">
        <f>Ciclo2!BE83</f>
        <v>2</v>
      </c>
      <c r="I96" s="158">
        <f>Ciclo2!BF83</f>
        <v>448.56506000000002</v>
      </c>
      <c r="J96" s="222">
        <f>Ciclo2!BK83</f>
        <v>2</v>
      </c>
      <c r="K96" s="223">
        <f>Ciclo2!BL83</f>
        <v>451</v>
      </c>
      <c r="L96" s="156">
        <f t="shared" si="8"/>
        <v>2.4349399999999832</v>
      </c>
      <c r="N96" s="158">
        <f>Ciclo3!BE83</f>
        <v>2</v>
      </c>
      <c r="O96" s="158">
        <f>Ciclo3!BF83</f>
        <v>444.89841100000001</v>
      </c>
      <c r="P96" s="222">
        <f>Ciclo3!BK83</f>
        <v>2</v>
      </c>
      <c r="Q96" s="223">
        <f>Ciclo3!BL83</f>
        <v>447</v>
      </c>
      <c r="R96" s="156">
        <f t="shared" si="9"/>
        <v>2.1015889999999899</v>
      </c>
      <c r="T96" s="158"/>
      <c r="U96" s="158"/>
      <c r="V96" s="222"/>
      <c r="W96" s="223"/>
      <c r="X96" s="156"/>
      <c r="Z96" s="158"/>
      <c r="AA96" s="158"/>
      <c r="AB96" s="222"/>
      <c r="AC96" s="223"/>
      <c r="AD96" s="156"/>
      <c r="AF96" s="158"/>
      <c r="AG96" s="158"/>
      <c r="AH96" s="222"/>
      <c r="AI96" s="223"/>
      <c r="AJ96" s="156"/>
      <c r="AL96">
        <f t="shared" si="10"/>
        <v>0</v>
      </c>
      <c r="AM96">
        <f t="shared" si="11"/>
        <v>-2</v>
      </c>
      <c r="AN96"/>
      <c r="AO96" s="196">
        <f t="shared" si="12"/>
        <v>0</v>
      </c>
      <c r="AP96" s="196">
        <f t="shared" si="13"/>
        <v>-2</v>
      </c>
    </row>
    <row r="97" spans="2:42" x14ac:dyDescent="0.25">
      <c r="B97" s="158">
        <f>Ciclo1!BE84</f>
        <v>3</v>
      </c>
      <c r="C97" s="158">
        <f>Ciclo1!BF84</f>
        <v>448.63645100000002</v>
      </c>
      <c r="D97" s="222">
        <f>Ciclo1!BK84</f>
        <v>3</v>
      </c>
      <c r="E97" s="223">
        <f>Ciclo1!BL84</f>
        <v>450</v>
      </c>
      <c r="F97" s="156">
        <f t="shared" si="7"/>
        <v>1.3635489999999777</v>
      </c>
      <c r="H97" s="158">
        <f>Ciclo2!BE84</f>
        <v>3</v>
      </c>
      <c r="I97" s="158">
        <f>Ciclo2!BF84</f>
        <v>448.63645100000002</v>
      </c>
      <c r="J97" s="222">
        <f>Ciclo2!BK84</f>
        <v>3</v>
      </c>
      <c r="K97" s="223">
        <f>Ciclo2!BL84</f>
        <v>450</v>
      </c>
      <c r="L97" s="156">
        <f t="shared" si="8"/>
        <v>1.3635489999999777</v>
      </c>
      <c r="N97" s="158">
        <f>Ciclo3!BE84</f>
        <v>3</v>
      </c>
      <c r="O97" s="158">
        <f>Ciclo3!BF84</f>
        <v>445.02718800000002</v>
      </c>
      <c r="P97" s="222">
        <f>Ciclo3!BK84</f>
        <v>3</v>
      </c>
      <c r="Q97" s="223">
        <f>Ciclo3!BL84</f>
        <v>447</v>
      </c>
      <c r="R97" s="156">
        <f t="shared" si="9"/>
        <v>1.9728119999999763</v>
      </c>
      <c r="T97" s="158"/>
      <c r="U97" s="158"/>
      <c r="V97" s="222"/>
      <c r="W97" s="223"/>
      <c r="X97" s="156"/>
      <c r="Z97" s="158"/>
      <c r="AA97" s="158"/>
      <c r="AB97" s="222"/>
      <c r="AC97" s="223"/>
      <c r="AD97" s="156"/>
      <c r="AF97" s="158"/>
      <c r="AG97" s="158"/>
      <c r="AH97" s="222"/>
      <c r="AI97" s="223"/>
      <c r="AJ97" s="156"/>
      <c r="AL97">
        <f t="shared" si="10"/>
        <v>0</v>
      </c>
      <c r="AM97">
        <f t="shared" si="11"/>
        <v>-2</v>
      </c>
      <c r="AN97"/>
      <c r="AO97" s="196">
        <f t="shared" si="12"/>
        <v>0</v>
      </c>
      <c r="AP97" s="196">
        <f t="shared" si="13"/>
        <v>-2</v>
      </c>
    </row>
    <row r="98" spans="2:42" x14ac:dyDescent="0.25">
      <c r="B98" s="158">
        <f>Ciclo1!BE85</f>
        <v>4</v>
      </c>
      <c r="C98" s="158">
        <f>Ciclo1!BF85</f>
        <v>448.69455299999998</v>
      </c>
      <c r="D98" s="222">
        <f>Ciclo1!BK85</f>
        <v>4</v>
      </c>
      <c r="E98" s="223">
        <f>Ciclo1!BL85</f>
        <v>450</v>
      </c>
      <c r="F98" s="156">
        <f t="shared" si="7"/>
        <v>1.3054470000000151</v>
      </c>
      <c r="H98" s="158">
        <f>Ciclo2!BE85</f>
        <v>4</v>
      </c>
      <c r="I98" s="158">
        <f>Ciclo2!BF85</f>
        <v>448.69455299999998</v>
      </c>
      <c r="J98" s="222">
        <f>Ciclo2!BK85</f>
        <v>4</v>
      </c>
      <c r="K98" s="223">
        <f>Ciclo2!BL85</f>
        <v>450</v>
      </c>
      <c r="L98" s="156">
        <f t="shared" si="8"/>
        <v>1.3054470000000151</v>
      </c>
      <c r="N98" s="158">
        <f>Ciclo3!BE85</f>
        <v>4</v>
      </c>
      <c r="O98" s="158">
        <f>Ciclo3!BF85</f>
        <v>444.87697300000002</v>
      </c>
      <c r="P98" s="222">
        <f>Ciclo3!BK85</f>
        <v>4</v>
      </c>
      <c r="Q98" s="223">
        <f>Ciclo3!BL85</f>
        <v>447</v>
      </c>
      <c r="R98" s="156">
        <f t="shared" si="9"/>
        <v>2.1230269999999791</v>
      </c>
      <c r="T98" s="158"/>
      <c r="U98" s="158"/>
      <c r="V98" s="222"/>
      <c r="W98" s="223"/>
      <c r="X98" s="156"/>
      <c r="Z98" s="158"/>
      <c r="AA98" s="158"/>
      <c r="AB98" s="222"/>
      <c r="AC98" s="223"/>
      <c r="AD98" s="156"/>
      <c r="AF98" s="158"/>
      <c r="AG98" s="158"/>
      <c r="AH98" s="222"/>
      <c r="AI98" s="223"/>
      <c r="AJ98" s="156"/>
      <c r="AL98">
        <f t="shared" si="10"/>
        <v>0</v>
      </c>
      <c r="AM98">
        <f t="shared" si="11"/>
        <v>-2</v>
      </c>
      <c r="AN98"/>
      <c r="AO98" s="196">
        <f t="shared" si="12"/>
        <v>0</v>
      </c>
      <c r="AP98" s="196">
        <f t="shared" si="13"/>
        <v>-2</v>
      </c>
    </row>
    <row r="99" spans="2:42" x14ac:dyDescent="0.25">
      <c r="B99" s="158">
        <f>Ciclo1!BE86</f>
        <v>5</v>
      </c>
      <c r="C99" s="158">
        <f>Ciclo1!BF86</f>
        <v>448.26107500000001</v>
      </c>
      <c r="D99" s="222">
        <f>Ciclo1!BK86</f>
        <v>5</v>
      </c>
      <c r="E99" s="223">
        <f>Ciclo1!BL86</f>
        <v>449</v>
      </c>
      <c r="F99" s="156">
        <f t="shared" si="7"/>
        <v>0.73892499999999472</v>
      </c>
      <c r="H99" s="158">
        <f>Ciclo2!BE86</f>
        <v>5</v>
      </c>
      <c r="I99" s="158">
        <f>Ciclo2!BF86</f>
        <v>448.26107500000001</v>
      </c>
      <c r="J99" s="222">
        <f>Ciclo2!BK86</f>
        <v>5</v>
      </c>
      <c r="K99" s="223">
        <f>Ciclo2!BL86</f>
        <v>449</v>
      </c>
      <c r="L99" s="156">
        <f t="shared" si="8"/>
        <v>0.73892499999999472</v>
      </c>
      <c r="N99" s="158">
        <f>Ciclo3!BE86</f>
        <v>5</v>
      </c>
      <c r="O99" s="158">
        <f>Ciclo3!BF86</f>
        <v>444.40072800000002</v>
      </c>
      <c r="P99" s="222">
        <f>Ciclo3!BK86</f>
        <v>5</v>
      </c>
      <c r="Q99" s="223">
        <f>Ciclo3!BL86</f>
        <v>446</v>
      </c>
      <c r="R99" s="156">
        <f t="shared" si="9"/>
        <v>1.5992719999999849</v>
      </c>
      <c r="T99" s="158"/>
      <c r="U99" s="158"/>
      <c r="V99" s="222"/>
      <c r="W99" s="223"/>
      <c r="X99" s="156"/>
      <c r="Z99" s="158"/>
      <c r="AA99" s="158"/>
      <c r="AB99" s="222"/>
      <c r="AC99" s="223"/>
      <c r="AD99" s="156"/>
      <c r="AF99" s="158"/>
      <c r="AG99" s="158"/>
      <c r="AH99" s="222"/>
      <c r="AI99" s="223"/>
      <c r="AJ99" s="156"/>
      <c r="AL99">
        <f t="shared" si="10"/>
        <v>0</v>
      </c>
      <c r="AM99">
        <f t="shared" si="11"/>
        <v>-2</v>
      </c>
      <c r="AN99"/>
      <c r="AO99" s="196">
        <f t="shared" si="12"/>
        <v>0</v>
      </c>
      <c r="AP99" s="196">
        <f t="shared" si="13"/>
        <v>-2</v>
      </c>
    </row>
    <row r="100" spans="2:42" x14ac:dyDescent="0.25">
      <c r="B100" s="158">
        <f>Ciclo1!BE87</f>
        <v>6</v>
      </c>
      <c r="C100" s="158">
        <f>Ciclo1!BF87</f>
        <v>448.16793000000001</v>
      </c>
      <c r="D100" s="222">
        <f>Ciclo1!BK87</f>
        <v>6</v>
      </c>
      <c r="E100" s="223">
        <f>Ciclo1!BL87</f>
        <v>450</v>
      </c>
      <c r="F100" s="156">
        <f t="shared" si="7"/>
        <v>1.8320699999999874</v>
      </c>
      <c r="H100" s="158">
        <f>Ciclo2!BE87</f>
        <v>6</v>
      </c>
      <c r="I100" s="158">
        <f>Ciclo2!BF87</f>
        <v>448.16793000000001</v>
      </c>
      <c r="J100" s="222">
        <f>Ciclo2!BK87</f>
        <v>6</v>
      </c>
      <c r="K100" s="223">
        <f>Ciclo2!BL87</f>
        <v>450</v>
      </c>
      <c r="L100" s="156">
        <f t="shared" si="8"/>
        <v>1.8320699999999874</v>
      </c>
      <c r="N100" s="158">
        <f>Ciclo3!BE87</f>
        <v>6</v>
      </c>
      <c r="O100" s="158">
        <f>Ciclo3!BF87</f>
        <v>444.40163100000001</v>
      </c>
      <c r="P100" s="222">
        <f>Ciclo3!BK87</f>
        <v>6</v>
      </c>
      <c r="Q100" s="223">
        <f>Ciclo3!BL87</f>
        <v>446</v>
      </c>
      <c r="R100" s="156">
        <f t="shared" si="9"/>
        <v>1.598368999999991</v>
      </c>
      <c r="T100" s="158"/>
      <c r="U100" s="158"/>
      <c r="V100" s="222"/>
      <c r="W100" s="223"/>
      <c r="X100" s="156"/>
      <c r="Z100" s="158"/>
      <c r="AA100" s="158"/>
      <c r="AB100" s="222"/>
      <c r="AC100" s="223"/>
      <c r="AD100" s="156"/>
      <c r="AF100" s="158"/>
      <c r="AG100" s="158"/>
      <c r="AH100" s="222"/>
      <c r="AI100" s="223"/>
      <c r="AJ100" s="156"/>
      <c r="AL100">
        <f t="shared" si="10"/>
        <v>0</v>
      </c>
      <c r="AM100">
        <f t="shared" si="11"/>
        <v>-2</v>
      </c>
      <c r="AN100"/>
      <c r="AO100" s="196">
        <f t="shared" si="12"/>
        <v>0</v>
      </c>
      <c r="AP100" s="196">
        <f t="shared" si="13"/>
        <v>-2</v>
      </c>
    </row>
    <row r="101" spans="2:42" x14ac:dyDescent="0.25">
      <c r="B101" s="158">
        <f>Ciclo1!BE88</f>
        <v>7</v>
      </c>
      <c r="C101" s="158">
        <f>Ciclo1!BF88</f>
        <v>448.59047800000002</v>
      </c>
      <c r="D101" s="222">
        <f>Ciclo1!BK88</f>
        <v>7</v>
      </c>
      <c r="E101" s="223">
        <f>Ciclo1!BL88</f>
        <v>449</v>
      </c>
      <c r="F101" s="156">
        <f t="shared" si="7"/>
        <v>0.40952199999998129</v>
      </c>
      <c r="H101" s="158">
        <f>Ciclo2!BE88</f>
        <v>7</v>
      </c>
      <c r="I101" s="158">
        <f>Ciclo2!BF88</f>
        <v>448.59047800000002</v>
      </c>
      <c r="J101" s="222">
        <f>Ciclo2!BK88</f>
        <v>7</v>
      </c>
      <c r="K101" s="223">
        <f>Ciclo2!BL88</f>
        <v>449</v>
      </c>
      <c r="L101" s="156">
        <f t="shared" si="8"/>
        <v>0.40952199999998129</v>
      </c>
      <c r="N101" s="158">
        <f>Ciclo3!BE88</f>
        <v>7</v>
      </c>
      <c r="O101" s="158">
        <f>Ciclo3!BF88</f>
        <v>443.93781000000001</v>
      </c>
      <c r="P101" s="222">
        <f>Ciclo3!BK88</f>
        <v>7</v>
      </c>
      <c r="Q101" s="223">
        <f>Ciclo3!BL88</f>
        <v>446</v>
      </c>
      <c r="R101" s="156">
        <f t="shared" si="9"/>
        <v>2.0621899999999869</v>
      </c>
      <c r="T101" s="158"/>
      <c r="U101" s="158"/>
      <c r="V101" s="222"/>
      <c r="W101" s="223"/>
      <c r="X101" s="156"/>
      <c r="Z101" s="158"/>
      <c r="AA101" s="158"/>
      <c r="AB101" s="222"/>
      <c r="AC101" s="223"/>
      <c r="AD101" s="156"/>
      <c r="AF101" s="158"/>
      <c r="AG101" s="158"/>
      <c r="AH101" s="222"/>
      <c r="AI101" s="223"/>
      <c r="AJ101" s="156"/>
      <c r="AL101">
        <f t="shared" si="10"/>
        <v>0</v>
      </c>
      <c r="AM101">
        <f t="shared" si="11"/>
        <v>-2</v>
      </c>
      <c r="AN101"/>
      <c r="AO101" s="196">
        <f t="shared" si="12"/>
        <v>0</v>
      </c>
      <c r="AP101" s="196">
        <f t="shared" si="13"/>
        <v>-2</v>
      </c>
    </row>
    <row r="102" spans="2:42" x14ac:dyDescent="0.25">
      <c r="B102" s="158">
        <f>Ciclo1!BE89</f>
        <v>8</v>
      </c>
      <c r="C102" s="158">
        <f>Ciclo1!BF89</f>
        <v>448.501509</v>
      </c>
      <c r="D102" s="222">
        <f>Ciclo1!BK89</f>
        <v>8</v>
      </c>
      <c r="E102" s="223">
        <f>Ciclo1!BL89</f>
        <v>449</v>
      </c>
      <c r="F102" s="156">
        <f t="shared" si="7"/>
        <v>0.49849100000000135</v>
      </c>
      <c r="H102" s="158">
        <f>Ciclo2!BE89</f>
        <v>8</v>
      </c>
      <c r="I102" s="158">
        <f>Ciclo2!BF89</f>
        <v>448.501509</v>
      </c>
      <c r="J102" s="222">
        <f>Ciclo2!BK89</f>
        <v>8</v>
      </c>
      <c r="K102" s="223">
        <f>Ciclo2!BL89</f>
        <v>449</v>
      </c>
      <c r="L102" s="156">
        <f t="shared" si="8"/>
        <v>0.49849100000000135</v>
      </c>
      <c r="N102" s="158">
        <f>Ciclo3!BE89</f>
        <v>8</v>
      </c>
      <c r="O102" s="158">
        <f>Ciclo3!BF89</f>
        <v>444.38728200000003</v>
      </c>
      <c r="P102" s="222">
        <f>Ciclo3!BK89</f>
        <v>8</v>
      </c>
      <c r="Q102" s="223">
        <f>Ciclo3!BL89</f>
        <v>446</v>
      </c>
      <c r="R102" s="156">
        <f t="shared" si="9"/>
        <v>1.6127179999999726</v>
      </c>
      <c r="T102" s="158"/>
      <c r="U102" s="158"/>
      <c r="V102" s="222"/>
      <c r="W102" s="223"/>
      <c r="X102" s="156"/>
      <c r="Z102" s="158"/>
      <c r="AA102" s="158"/>
      <c r="AB102" s="222"/>
      <c r="AC102" s="223"/>
      <c r="AD102" s="156"/>
      <c r="AF102" s="158"/>
      <c r="AG102" s="158"/>
      <c r="AH102" s="222"/>
      <c r="AI102" s="223"/>
      <c r="AJ102" s="156"/>
      <c r="AL102">
        <f t="shared" si="10"/>
        <v>0</v>
      </c>
      <c r="AM102">
        <f t="shared" si="11"/>
        <v>-2</v>
      </c>
      <c r="AN102"/>
      <c r="AO102" s="196">
        <f t="shared" si="12"/>
        <v>0</v>
      </c>
      <c r="AP102" s="196">
        <f t="shared" si="13"/>
        <v>-2</v>
      </c>
    </row>
    <row r="103" spans="2:42" x14ac:dyDescent="0.25">
      <c r="B103" s="224">
        <f>Ciclo1!BE90</f>
        <v>1</v>
      </c>
      <c r="C103" s="224">
        <f>Ciclo1!BF90</f>
        <v>0.16286</v>
      </c>
      <c r="D103" s="225">
        <f>Ciclo1!BK90</f>
        <v>1</v>
      </c>
      <c r="E103" s="226">
        <f>Ciclo1!BL90</f>
        <v>0</v>
      </c>
      <c r="F103" s="157">
        <f t="shared" si="7"/>
        <v>0.16286</v>
      </c>
      <c r="H103" s="224">
        <f>Ciclo2!BE90</f>
        <v>1</v>
      </c>
      <c r="I103" s="224">
        <f>Ciclo2!BF90</f>
        <v>0.16286</v>
      </c>
      <c r="J103" s="225">
        <f>Ciclo2!BK90</f>
        <v>1</v>
      </c>
      <c r="K103" s="226">
        <f>Ciclo2!BL90</f>
        <v>0</v>
      </c>
      <c r="L103" s="157">
        <f t="shared" si="8"/>
        <v>0.16286</v>
      </c>
      <c r="N103" s="224">
        <f>Ciclo3!BE90</f>
        <v>1</v>
      </c>
      <c r="O103" s="224">
        <f>Ciclo3!BF90</f>
        <v>3.4178E-2</v>
      </c>
      <c r="P103" s="225">
        <f>Ciclo3!BK90</f>
        <v>1</v>
      </c>
      <c r="Q103" s="226">
        <f>Ciclo3!BL90</f>
        <v>0</v>
      </c>
      <c r="R103" s="157">
        <f t="shared" si="9"/>
        <v>3.4178E-2</v>
      </c>
      <c r="T103" s="224"/>
      <c r="U103" s="224"/>
      <c r="V103" s="225"/>
      <c r="W103" s="226"/>
      <c r="X103" s="157"/>
      <c r="Z103" s="224"/>
      <c r="AA103" s="224"/>
      <c r="AB103" s="225"/>
      <c r="AC103" s="226"/>
      <c r="AD103" s="157"/>
      <c r="AF103" s="224"/>
      <c r="AG103" s="224"/>
      <c r="AH103" s="225"/>
      <c r="AI103" s="226"/>
      <c r="AJ103" s="157"/>
      <c r="AL103"/>
      <c r="AM103"/>
      <c r="AN103"/>
      <c r="AO103" s="196"/>
      <c r="AP103" s="196"/>
    </row>
    <row r="104" spans="2:42" x14ac:dyDescent="0.25">
      <c r="B104" s="224">
        <f>Ciclo1!BE91</f>
        <v>2</v>
      </c>
      <c r="C104" s="224">
        <f>Ciclo1!BF91</f>
        <v>0.10793800000000001</v>
      </c>
      <c r="D104" s="225">
        <f>Ciclo1!BK91</f>
        <v>2</v>
      </c>
      <c r="E104" s="226">
        <f>Ciclo1!BL91</f>
        <v>0</v>
      </c>
      <c r="F104" s="157">
        <f t="shared" si="7"/>
        <v>0.10793800000000001</v>
      </c>
      <c r="H104" s="224">
        <f>Ciclo2!BE91</f>
        <v>2</v>
      </c>
      <c r="I104" s="224">
        <f>Ciclo2!BF91</f>
        <v>0.10793800000000001</v>
      </c>
      <c r="J104" s="225">
        <f>Ciclo2!BK91</f>
        <v>2</v>
      </c>
      <c r="K104" s="226">
        <f>Ciclo2!BL91</f>
        <v>0</v>
      </c>
      <c r="L104" s="157">
        <f t="shared" si="8"/>
        <v>0.10793800000000001</v>
      </c>
      <c r="N104" s="224">
        <f>Ciclo3!BE91</f>
        <v>2</v>
      </c>
      <c r="O104" s="224">
        <f>Ciclo3!BF91</f>
        <v>-0.244531</v>
      </c>
      <c r="P104" s="225">
        <f>Ciclo3!BK91</f>
        <v>2</v>
      </c>
      <c r="Q104" s="226">
        <f>Ciclo3!BL91</f>
        <v>-1</v>
      </c>
      <c r="R104" s="157">
        <f t="shared" si="9"/>
        <v>0.75546899999999995</v>
      </c>
      <c r="T104" s="224"/>
      <c r="U104" s="224"/>
      <c r="V104" s="225"/>
      <c r="W104" s="226"/>
      <c r="X104" s="157"/>
      <c r="Z104" s="224"/>
      <c r="AA104" s="224"/>
      <c r="AB104" s="225"/>
      <c r="AC104" s="226"/>
      <c r="AD104" s="157"/>
      <c r="AF104" s="224"/>
      <c r="AG104" s="224"/>
      <c r="AH104" s="225"/>
      <c r="AI104" s="226"/>
      <c r="AJ104" s="157"/>
      <c r="AL104"/>
      <c r="AM104"/>
      <c r="AN104"/>
      <c r="AO104" s="196"/>
      <c r="AP104" s="196"/>
    </row>
    <row r="105" spans="2:42" x14ac:dyDescent="0.25">
      <c r="B105" s="224">
        <f>Ciclo1!BE92</f>
        <v>3</v>
      </c>
      <c r="C105" s="224">
        <f>Ciclo1!BF92</f>
        <v>-4.8340000000000001E-2</v>
      </c>
      <c r="D105" s="225">
        <f>Ciclo1!BK92</f>
        <v>3</v>
      </c>
      <c r="E105" s="226">
        <f>Ciclo1!BL92</f>
        <v>0</v>
      </c>
      <c r="F105" s="157">
        <f t="shared" si="7"/>
        <v>4.8340000000000001E-2</v>
      </c>
      <c r="H105" s="224">
        <f>Ciclo2!BE92</f>
        <v>3</v>
      </c>
      <c r="I105" s="224">
        <f>Ciclo2!BF92</f>
        <v>-4.8340000000000001E-2</v>
      </c>
      <c r="J105" s="225">
        <f>Ciclo2!BK92</f>
        <v>3</v>
      </c>
      <c r="K105" s="226">
        <f>Ciclo2!BL92</f>
        <v>0</v>
      </c>
      <c r="L105" s="157">
        <f t="shared" si="8"/>
        <v>4.8340000000000001E-2</v>
      </c>
      <c r="N105" s="224">
        <f>Ciclo3!BE92</f>
        <v>3</v>
      </c>
      <c r="O105" s="224">
        <f>Ciclo3!BF92</f>
        <v>-7.3595999999999995E-2</v>
      </c>
      <c r="P105" s="225">
        <f>Ciclo3!BK92</f>
        <v>3</v>
      </c>
      <c r="Q105" s="226">
        <f>Ciclo3!BL92</f>
        <v>0</v>
      </c>
      <c r="R105" s="157">
        <f t="shared" si="9"/>
        <v>7.3595999999999995E-2</v>
      </c>
      <c r="T105" s="224"/>
      <c r="U105" s="224"/>
      <c r="V105" s="225"/>
      <c r="W105" s="226"/>
      <c r="X105" s="157"/>
      <c r="Z105" s="224"/>
      <c r="AA105" s="224"/>
      <c r="AB105" s="225"/>
      <c r="AC105" s="226"/>
      <c r="AD105" s="157"/>
      <c r="AF105" s="224"/>
      <c r="AG105" s="224"/>
      <c r="AH105" s="225"/>
      <c r="AI105" s="226"/>
      <c r="AJ105" s="157"/>
      <c r="AL105"/>
      <c r="AM105"/>
      <c r="AN105"/>
      <c r="AO105" s="196"/>
      <c r="AP105" s="196"/>
    </row>
    <row r="106" spans="2:42" x14ac:dyDescent="0.25">
      <c r="B106" s="224">
        <f>Ciclo1!BE93</f>
        <v>4</v>
      </c>
      <c r="C106" s="224">
        <f>Ciclo1!BF93</f>
        <v>0.14233999999999999</v>
      </c>
      <c r="D106" s="225">
        <f>Ciclo1!BK93</f>
        <v>4</v>
      </c>
      <c r="E106" s="226">
        <f>Ciclo1!BL93</f>
        <v>0</v>
      </c>
      <c r="F106" s="157">
        <f t="shared" si="7"/>
        <v>0.14233999999999999</v>
      </c>
      <c r="H106" s="224">
        <f>Ciclo2!BE93</f>
        <v>4</v>
      </c>
      <c r="I106" s="224">
        <f>Ciclo2!BF93</f>
        <v>0.14233999999999999</v>
      </c>
      <c r="J106" s="225">
        <f>Ciclo2!BK93</f>
        <v>4</v>
      </c>
      <c r="K106" s="226">
        <f>Ciclo2!BL93</f>
        <v>0</v>
      </c>
      <c r="L106" s="157">
        <f t="shared" si="8"/>
        <v>0.14233999999999999</v>
      </c>
      <c r="N106" s="224">
        <f>Ciclo3!BE93</f>
        <v>4</v>
      </c>
      <c r="O106" s="224">
        <f>Ciclo3!BF93</f>
        <v>-7.8863000000000003E-2</v>
      </c>
      <c r="P106" s="225">
        <f>Ciclo3!BK93</f>
        <v>4</v>
      </c>
      <c r="Q106" s="226">
        <f>Ciclo3!BL93</f>
        <v>-1</v>
      </c>
      <c r="R106" s="157">
        <f t="shared" si="9"/>
        <v>0.92113699999999998</v>
      </c>
      <c r="T106" s="224"/>
      <c r="U106" s="224"/>
      <c r="V106" s="225"/>
      <c r="W106" s="226"/>
      <c r="X106" s="157"/>
      <c r="Z106" s="224"/>
      <c r="AA106" s="224"/>
      <c r="AB106" s="225"/>
      <c r="AC106" s="226"/>
      <c r="AD106" s="157"/>
      <c r="AF106" s="224"/>
      <c r="AG106" s="224"/>
      <c r="AH106" s="225"/>
      <c r="AI106" s="226"/>
      <c r="AJ106" s="157"/>
      <c r="AL106"/>
      <c r="AM106"/>
      <c r="AN106"/>
      <c r="AO106" s="196"/>
      <c r="AP106" s="196"/>
    </row>
    <row r="107" spans="2:42" x14ac:dyDescent="0.25">
      <c r="B107" s="224">
        <f>Ciclo1!BE94</f>
        <v>5</v>
      </c>
      <c r="C107" s="224">
        <f>Ciclo1!BF94</f>
        <v>5.9559000000000001E-2</v>
      </c>
      <c r="D107" s="225">
        <f>Ciclo1!BK94</f>
        <v>5</v>
      </c>
      <c r="E107" s="226">
        <f>Ciclo1!BL94</f>
        <v>0</v>
      </c>
      <c r="F107" s="157">
        <f t="shared" si="7"/>
        <v>5.9559000000000001E-2</v>
      </c>
      <c r="H107" s="224">
        <f>Ciclo2!BE94</f>
        <v>5</v>
      </c>
      <c r="I107" s="224">
        <f>Ciclo2!BF94</f>
        <v>5.9559000000000001E-2</v>
      </c>
      <c r="J107" s="225">
        <f>Ciclo2!BK94</f>
        <v>5</v>
      </c>
      <c r="K107" s="226">
        <f>Ciclo2!BL94</f>
        <v>0</v>
      </c>
      <c r="L107" s="157">
        <f t="shared" si="8"/>
        <v>5.9559000000000001E-2</v>
      </c>
      <c r="N107" s="224">
        <f>Ciclo3!BE94</f>
        <v>5</v>
      </c>
      <c r="O107" s="224">
        <f>Ciclo3!BF94</f>
        <v>0.14197000000000001</v>
      </c>
      <c r="P107" s="225">
        <f>Ciclo3!BK94</f>
        <v>5</v>
      </c>
      <c r="Q107" s="226">
        <f>Ciclo3!BL94</f>
        <v>-1</v>
      </c>
      <c r="R107" s="157">
        <f t="shared" si="9"/>
        <v>1.1419699999999999</v>
      </c>
      <c r="T107" s="224"/>
      <c r="U107" s="224"/>
      <c r="V107" s="225"/>
      <c r="W107" s="226"/>
      <c r="X107" s="157"/>
      <c r="Z107" s="224"/>
      <c r="AA107" s="224"/>
      <c r="AB107" s="225"/>
      <c r="AC107" s="226"/>
      <c r="AD107" s="157"/>
      <c r="AF107" s="224"/>
      <c r="AG107" s="224"/>
      <c r="AH107" s="225"/>
      <c r="AI107" s="226"/>
      <c r="AJ107" s="157"/>
      <c r="AL107"/>
      <c r="AM107"/>
      <c r="AN107"/>
      <c r="AO107" s="196"/>
      <c r="AP107" s="196"/>
    </row>
    <row r="108" spans="2:42" x14ac:dyDescent="0.25">
      <c r="B108" s="224">
        <f>Ciclo1!BE95</f>
        <v>6</v>
      </c>
      <c r="C108" s="224">
        <f>Ciclo1!BF95</f>
        <v>-0.49581199999999997</v>
      </c>
      <c r="D108" s="225">
        <f>Ciclo1!BK95</f>
        <v>6</v>
      </c>
      <c r="E108" s="226">
        <f>Ciclo1!BL95</f>
        <v>0</v>
      </c>
      <c r="F108" s="157">
        <f t="shared" si="7"/>
        <v>0.49581199999999997</v>
      </c>
      <c r="H108" s="224">
        <f>Ciclo2!BE95</f>
        <v>6</v>
      </c>
      <c r="I108" s="224">
        <f>Ciclo2!BF95</f>
        <v>-0.49581199999999997</v>
      </c>
      <c r="J108" s="225">
        <f>Ciclo2!BK95</f>
        <v>6</v>
      </c>
      <c r="K108" s="226">
        <f>Ciclo2!BL95</f>
        <v>0</v>
      </c>
      <c r="L108" s="157">
        <f t="shared" si="8"/>
        <v>0.49581199999999997</v>
      </c>
      <c r="N108" s="224">
        <f>Ciclo3!BE95</f>
        <v>6</v>
      </c>
      <c r="O108" s="224">
        <f>Ciclo3!BF95</f>
        <v>-1.5758999999999999E-2</v>
      </c>
      <c r="P108" s="225">
        <f>Ciclo3!BK95</f>
        <v>6</v>
      </c>
      <c r="Q108" s="226">
        <f>Ciclo3!BL95</f>
        <v>-1</v>
      </c>
      <c r="R108" s="157">
        <f t="shared" si="9"/>
        <v>0.98424100000000003</v>
      </c>
      <c r="T108" s="224"/>
      <c r="U108" s="224"/>
      <c r="V108" s="225"/>
      <c r="W108" s="226"/>
      <c r="X108" s="157"/>
      <c r="Z108" s="224"/>
      <c r="AA108" s="224"/>
      <c r="AB108" s="225"/>
      <c r="AC108" s="226"/>
      <c r="AD108" s="157"/>
      <c r="AF108" s="224"/>
      <c r="AG108" s="224"/>
      <c r="AH108" s="225"/>
      <c r="AI108" s="226"/>
      <c r="AJ108" s="157"/>
      <c r="AL108"/>
      <c r="AM108"/>
      <c r="AN108"/>
      <c r="AO108" s="196"/>
      <c r="AP108" s="196"/>
    </row>
    <row r="109" spans="2:42" x14ac:dyDescent="0.25">
      <c r="B109" s="224">
        <f>Ciclo1!BE96</f>
        <v>7</v>
      </c>
      <c r="C109" s="224">
        <f>Ciclo1!BF96</f>
        <v>-0.64263899999999996</v>
      </c>
      <c r="D109" s="225">
        <f>Ciclo1!BK96</f>
        <v>7</v>
      </c>
      <c r="E109" s="226">
        <f>Ciclo1!BL96</f>
        <v>0</v>
      </c>
      <c r="F109" s="157">
        <f t="shared" si="7"/>
        <v>0.64263899999999996</v>
      </c>
      <c r="H109" s="224">
        <f>Ciclo2!BE96</f>
        <v>7</v>
      </c>
      <c r="I109" s="224">
        <f>Ciclo2!BF96</f>
        <v>-0.64263899999999996</v>
      </c>
      <c r="J109" s="225">
        <f>Ciclo2!BK96</f>
        <v>7</v>
      </c>
      <c r="K109" s="226">
        <f>Ciclo2!BL96</f>
        <v>0</v>
      </c>
      <c r="L109" s="157">
        <f t="shared" si="8"/>
        <v>0.64263899999999996</v>
      </c>
      <c r="N109" s="224">
        <f>Ciclo3!BE96</f>
        <v>7</v>
      </c>
      <c r="O109" s="224">
        <f>Ciclo3!BF96</f>
        <v>0.42601299999999998</v>
      </c>
      <c r="P109" s="225">
        <f>Ciclo3!BK96</f>
        <v>7</v>
      </c>
      <c r="Q109" s="226">
        <f>Ciclo3!BL96</f>
        <v>0</v>
      </c>
      <c r="R109" s="157">
        <f t="shared" si="9"/>
        <v>0.42601299999999998</v>
      </c>
      <c r="T109" s="224"/>
      <c r="U109" s="224"/>
      <c r="V109" s="225"/>
      <c r="W109" s="226"/>
      <c r="X109" s="195"/>
      <c r="Z109" s="224"/>
      <c r="AA109" s="224"/>
      <c r="AB109" s="225"/>
      <c r="AC109" s="226"/>
      <c r="AD109" s="195"/>
      <c r="AF109" s="224"/>
      <c r="AG109" s="224"/>
      <c r="AH109" s="225"/>
      <c r="AI109" s="226"/>
      <c r="AJ109" s="195"/>
      <c r="AL109"/>
      <c r="AM109"/>
      <c r="AN109"/>
      <c r="AO109" s="196"/>
      <c r="AP109" s="196"/>
    </row>
    <row r="110" spans="2:42" x14ac:dyDescent="0.25">
      <c r="B110" s="224">
        <f>Ciclo1!BE97</f>
        <v>8</v>
      </c>
      <c r="C110" s="224">
        <f>Ciclo1!BF97</f>
        <v>-0.103246</v>
      </c>
      <c r="D110" s="225">
        <f>Ciclo1!BK97</f>
        <v>8</v>
      </c>
      <c r="E110" s="226">
        <f>Ciclo1!BL97</f>
        <v>0</v>
      </c>
      <c r="F110" s="195">
        <f t="shared" si="7"/>
        <v>0.103246</v>
      </c>
      <c r="H110" s="224">
        <f>Ciclo2!BE97</f>
        <v>8</v>
      </c>
      <c r="I110" s="224">
        <f>Ciclo2!BF97</f>
        <v>-0.103246</v>
      </c>
      <c r="J110" s="225">
        <f>Ciclo2!BK97</f>
        <v>8</v>
      </c>
      <c r="K110" s="226">
        <f>Ciclo2!BL97</f>
        <v>0</v>
      </c>
      <c r="L110" s="195">
        <f t="shared" si="8"/>
        <v>0.103246</v>
      </c>
      <c r="N110" s="224">
        <f>Ciclo3!BE97</f>
        <v>8</v>
      </c>
      <c r="O110" s="224">
        <f>Ciclo3!BF97</f>
        <v>0.12623599999999999</v>
      </c>
      <c r="P110" s="225">
        <f>Ciclo3!BK97</f>
        <v>8</v>
      </c>
      <c r="Q110" s="226">
        <f>Ciclo3!BL97</f>
        <v>0</v>
      </c>
      <c r="R110" s="195">
        <f t="shared" si="9"/>
        <v>0.12623599999999999</v>
      </c>
      <c r="T110" s="224"/>
      <c r="U110" s="224"/>
      <c r="V110" s="225"/>
      <c r="W110" s="226"/>
      <c r="X110" s="195"/>
      <c r="Z110" s="224"/>
      <c r="AA110" s="224"/>
      <c r="AB110" s="225"/>
      <c r="AC110" s="226"/>
      <c r="AD110" s="195"/>
      <c r="AF110" s="224"/>
      <c r="AG110" s="224"/>
      <c r="AH110" s="225"/>
      <c r="AI110" s="226"/>
      <c r="AJ110" s="195"/>
      <c r="AL110"/>
      <c r="AM110"/>
      <c r="AN110"/>
      <c r="AO110" s="196"/>
      <c r="AP110" s="196"/>
    </row>
    <row r="111" spans="2:42" s="247" customFormat="1" x14ac:dyDescent="0.25">
      <c r="B111" s="250"/>
      <c r="C111" s="250"/>
      <c r="D111" s="82"/>
      <c r="E111" s="82"/>
      <c r="F111" s="82"/>
      <c r="G111" s="82"/>
      <c r="H111" s="82"/>
      <c r="I111" s="82"/>
      <c r="J111" s="82"/>
      <c r="K111" s="82"/>
      <c r="L111" s="82"/>
      <c r="M111" s="82"/>
      <c r="N111" s="82"/>
      <c r="O111" s="82"/>
      <c r="P111" s="82"/>
      <c r="Q111" s="82"/>
      <c r="R111" s="82"/>
      <c r="S111" s="82"/>
      <c r="T111" s="250"/>
      <c r="U111" s="250"/>
      <c r="V111" s="82"/>
      <c r="W111" s="251"/>
      <c r="X111" s="82"/>
      <c r="Y111" s="82"/>
      <c r="Z111" s="250"/>
      <c r="AA111" s="250"/>
      <c r="AB111" s="82"/>
      <c r="AC111" s="251"/>
      <c r="AD111" s="82"/>
      <c r="AE111" s="82"/>
      <c r="AF111" s="250"/>
      <c r="AG111" s="250"/>
      <c r="AH111" s="82"/>
      <c r="AI111" s="251"/>
      <c r="AJ111" s="82"/>
    </row>
    <row r="112" spans="2:42" s="247" customFormat="1" x14ac:dyDescent="0.25">
      <c r="B112" s="250"/>
      <c r="C112" s="250"/>
      <c r="D112" s="82"/>
      <c r="E112" s="82"/>
      <c r="F112" s="82"/>
      <c r="G112" s="82"/>
      <c r="H112" s="82"/>
      <c r="I112" s="82"/>
      <c r="J112" s="82"/>
      <c r="K112" s="82"/>
      <c r="L112" s="82"/>
      <c r="M112" s="82"/>
      <c r="N112" s="82"/>
      <c r="O112" s="82"/>
      <c r="P112" s="82"/>
      <c r="Q112" s="82"/>
      <c r="R112" s="82"/>
      <c r="S112" s="82"/>
      <c r="T112" s="250"/>
      <c r="U112" s="250"/>
      <c r="V112" s="82"/>
      <c r="W112" s="251"/>
      <c r="X112" s="82"/>
      <c r="Y112" s="82"/>
      <c r="Z112" s="250"/>
      <c r="AA112" s="250"/>
      <c r="AB112" s="82"/>
      <c r="AC112" s="251"/>
      <c r="AD112" s="82"/>
      <c r="AE112" s="82"/>
      <c r="AF112" s="250"/>
      <c r="AG112" s="250"/>
      <c r="AH112" s="82"/>
      <c r="AI112" s="251"/>
      <c r="AJ112" s="82"/>
    </row>
    <row r="113" spans="2:36" s="247" customFormat="1" x14ac:dyDescent="0.25">
      <c r="B113" s="250"/>
      <c r="C113" s="250"/>
      <c r="D113" s="82"/>
      <c r="E113" s="82"/>
      <c r="F113" s="82"/>
      <c r="G113" s="82"/>
      <c r="H113" s="82"/>
      <c r="I113" s="82"/>
      <c r="J113" s="82"/>
      <c r="K113" s="82"/>
      <c r="L113" s="82"/>
      <c r="M113" s="82"/>
      <c r="N113" s="82"/>
      <c r="O113" s="82"/>
      <c r="P113" s="82"/>
      <c r="Q113" s="82"/>
      <c r="R113" s="82"/>
      <c r="S113" s="82"/>
      <c r="T113" s="250"/>
      <c r="U113" s="250"/>
      <c r="V113" s="82"/>
      <c r="W113" s="251"/>
      <c r="X113" s="82"/>
      <c r="Y113" s="82"/>
      <c r="Z113" s="250"/>
      <c r="AA113" s="250"/>
      <c r="AB113" s="82"/>
      <c r="AC113" s="251"/>
      <c r="AD113" s="82"/>
      <c r="AE113" s="82"/>
      <c r="AF113" s="250"/>
      <c r="AG113" s="250"/>
      <c r="AH113" s="82"/>
      <c r="AI113" s="251"/>
      <c r="AJ113" s="82"/>
    </row>
    <row r="114" spans="2:36" s="247" customFormat="1" x14ac:dyDescent="0.25">
      <c r="B114" s="250"/>
      <c r="C114" s="250"/>
      <c r="D114" s="82"/>
      <c r="E114" s="82"/>
      <c r="F114" s="82"/>
      <c r="G114" s="82"/>
      <c r="H114" s="82"/>
      <c r="I114" s="82"/>
      <c r="J114" s="82"/>
      <c r="K114" s="82"/>
      <c r="L114" s="82"/>
      <c r="M114" s="82"/>
      <c r="N114" s="82"/>
      <c r="O114" s="82"/>
      <c r="P114" s="82"/>
      <c r="Q114" s="82"/>
      <c r="R114" s="82"/>
      <c r="S114" s="82"/>
      <c r="T114" s="250"/>
      <c r="U114" s="250"/>
      <c r="V114" s="82"/>
      <c r="W114" s="251"/>
      <c r="X114" s="82"/>
      <c r="Y114" s="82"/>
      <c r="Z114" s="250"/>
      <c r="AA114" s="250"/>
      <c r="AB114" s="82"/>
      <c r="AC114" s="251"/>
      <c r="AD114" s="82"/>
      <c r="AE114" s="82"/>
      <c r="AF114" s="250"/>
      <c r="AG114" s="250"/>
      <c r="AH114" s="82"/>
      <c r="AI114" s="251"/>
      <c r="AJ114" s="82"/>
    </row>
    <row r="115" spans="2:36" s="247" customFormat="1" x14ac:dyDescent="0.25">
      <c r="B115" s="250"/>
      <c r="C115" s="250"/>
      <c r="D115" s="82"/>
      <c r="E115" s="82"/>
      <c r="F115" s="82"/>
      <c r="G115" s="82"/>
      <c r="H115" s="82"/>
      <c r="I115" s="82"/>
      <c r="J115" s="82"/>
      <c r="K115" s="82"/>
      <c r="L115" s="82"/>
      <c r="M115" s="82"/>
      <c r="N115" s="82"/>
      <c r="O115" s="82"/>
      <c r="P115" s="82"/>
      <c r="Q115" s="82"/>
      <c r="R115" s="82"/>
      <c r="S115" s="82"/>
      <c r="T115" s="250"/>
      <c r="U115" s="250"/>
      <c r="V115" s="82"/>
      <c r="W115" s="251"/>
      <c r="X115" s="82"/>
      <c r="Y115" s="82"/>
      <c r="Z115" s="250"/>
      <c r="AA115" s="250"/>
      <c r="AB115" s="82"/>
      <c r="AC115" s="251"/>
      <c r="AD115" s="82"/>
      <c r="AE115" s="82"/>
      <c r="AF115" s="250"/>
      <c r="AG115" s="250"/>
      <c r="AH115" s="82"/>
      <c r="AI115" s="251"/>
      <c r="AJ115" s="82"/>
    </row>
    <row r="116" spans="2:36" s="247" customFormat="1" x14ac:dyDescent="0.25">
      <c r="B116" s="250"/>
      <c r="C116" s="250"/>
      <c r="D116" s="82"/>
      <c r="E116" s="82"/>
      <c r="F116" s="82"/>
      <c r="G116" s="82"/>
      <c r="H116" s="82"/>
      <c r="I116" s="82"/>
      <c r="J116" s="82"/>
      <c r="K116" s="82"/>
      <c r="L116" s="82"/>
      <c r="M116" s="82"/>
      <c r="N116" s="82"/>
      <c r="O116" s="82"/>
      <c r="P116" s="82"/>
      <c r="Q116" s="82"/>
      <c r="R116" s="82"/>
      <c r="S116" s="82"/>
      <c r="T116" s="250"/>
      <c r="U116" s="250"/>
      <c r="V116" s="82"/>
      <c r="W116" s="251"/>
      <c r="X116" s="82"/>
      <c r="Y116" s="82"/>
      <c r="Z116" s="250"/>
      <c r="AA116" s="250"/>
      <c r="AB116" s="82"/>
      <c r="AC116" s="251"/>
      <c r="AD116" s="82"/>
      <c r="AE116" s="82"/>
      <c r="AF116" s="250"/>
      <c r="AG116" s="250"/>
      <c r="AH116" s="82"/>
      <c r="AI116" s="251"/>
      <c r="AJ116" s="82"/>
    </row>
    <row r="117" spans="2:36" s="247" customFormat="1" x14ac:dyDescent="0.25">
      <c r="B117" s="250"/>
      <c r="C117" s="250"/>
      <c r="D117" s="82"/>
      <c r="E117" s="82"/>
      <c r="F117" s="82"/>
      <c r="G117" s="82"/>
      <c r="H117" s="82"/>
      <c r="I117" s="82"/>
      <c r="J117" s="82"/>
      <c r="K117" s="82"/>
      <c r="L117" s="82"/>
      <c r="M117" s="82"/>
      <c r="N117" s="82"/>
      <c r="O117" s="82"/>
      <c r="P117" s="82"/>
      <c r="Q117" s="82"/>
      <c r="R117" s="82"/>
      <c r="S117" s="82"/>
      <c r="T117" s="250"/>
      <c r="U117" s="250"/>
      <c r="V117" s="82"/>
      <c r="W117" s="251"/>
      <c r="X117" s="82"/>
      <c r="Y117" s="82"/>
      <c r="Z117" s="250"/>
      <c r="AA117" s="250"/>
      <c r="AB117" s="82"/>
      <c r="AC117" s="251"/>
      <c r="AD117" s="82"/>
      <c r="AE117" s="82"/>
      <c r="AF117" s="250"/>
      <c r="AG117" s="250"/>
      <c r="AH117" s="82"/>
      <c r="AI117" s="251"/>
      <c r="AJ117" s="82"/>
    </row>
    <row r="118" spans="2:36" s="247" customFormat="1" x14ac:dyDescent="0.25">
      <c r="B118" s="250"/>
      <c r="C118" s="250"/>
      <c r="D118" s="82"/>
      <c r="E118" s="82"/>
      <c r="F118" s="82"/>
      <c r="G118" s="82"/>
      <c r="H118" s="82"/>
      <c r="I118" s="82"/>
      <c r="J118" s="82"/>
      <c r="K118" s="82"/>
      <c r="L118" s="82"/>
      <c r="M118" s="82"/>
      <c r="N118" s="82"/>
      <c r="O118" s="82"/>
      <c r="P118" s="82"/>
      <c r="Q118" s="82"/>
      <c r="R118" s="82"/>
      <c r="S118" s="82"/>
      <c r="T118" s="250"/>
      <c r="U118" s="250"/>
      <c r="V118" s="82"/>
      <c r="W118" s="251"/>
      <c r="X118" s="82"/>
      <c r="Y118" s="82"/>
      <c r="Z118" s="250"/>
      <c r="AA118" s="250"/>
      <c r="AB118" s="82"/>
      <c r="AC118" s="251"/>
      <c r="AD118" s="82"/>
      <c r="AE118" s="82"/>
      <c r="AF118" s="250"/>
      <c r="AG118" s="250"/>
      <c r="AH118" s="82"/>
      <c r="AI118" s="251"/>
      <c r="AJ118" s="82"/>
    </row>
    <row r="119" spans="2:36" s="247" customFormat="1" x14ac:dyDescent="0.25">
      <c r="B119" s="250"/>
      <c r="C119" s="250"/>
      <c r="D119" s="82"/>
      <c r="E119" s="82"/>
      <c r="F119" s="82"/>
      <c r="G119" s="82"/>
      <c r="H119" s="82"/>
      <c r="I119" s="82"/>
      <c r="J119" s="82"/>
      <c r="K119" s="82"/>
      <c r="L119" s="82"/>
      <c r="M119" s="82"/>
      <c r="N119" s="82"/>
      <c r="O119" s="82"/>
      <c r="P119" s="82"/>
      <c r="Q119" s="82"/>
      <c r="R119" s="82"/>
      <c r="S119" s="82"/>
      <c r="T119" s="250"/>
      <c r="U119" s="250"/>
      <c r="V119" s="82"/>
      <c r="W119" s="251"/>
      <c r="X119" s="82"/>
      <c r="Y119" s="82"/>
      <c r="Z119" s="250"/>
      <c r="AA119" s="250"/>
      <c r="AB119" s="82"/>
      <c r="AC119" s="251"/>
      <c r="AD119" s="82"/>
      <c r="AE119" s="82"/>
      <c r="AF119" s="250"/>
      <c r="AG119" s="250"/>
      <c r="AH119" s="82"/>
      <c r="AI119" s="251"/>
      <c r="AJ119" s="82"/>
    </row>
    <row r="120" spans="2:36" s="247" customFormat="1" x14ac:dyDescent="0.25">
      <c r="B120" s="250"/>
      <c r="C120" s="250"/>
      <c r="D120" s="82"/>
      <c r="E120" s="82"/>
      <c r="F120" s="82"/>
      <c r="G120" s="82"/>
      <c r="H120" s="82"/>
      <c r="I120" s="82"/>
      <c r="J120" s="82"/>
      <c r="K120" s="82"/>
      <c r="L120" s="82"/>
      <c r="M120" s="82"/>
      <c r="N120" s="82"/>
      <c r="O120" s="82"/>
      <c r="P120" s="82"/>
      <c r="Q120" s="82"/>
      <c r="R120" s="82"/>
      <c r="S120" s="82"/>
      <c r="T120" s="250"/>
      <c r="U120" s="250"/>
      <c r="V120" s="82"/>
      <c r="W120" s="251"/>
      <c r="X120" s="82"/>
      <c r="Y120" s="82"/>
      <c r="Z120" s="250"/>
      <c r="AA120" s="250"/>
      <c r="AB120" s="82"/>
      <c r="AC120" s="251"/>
      <c r="AD120" s="82"/>
      <c r="AE120" s="82"/>
      <c r="AF120" s="250"/>
      <c r="AG120" s="250"/>
      <c r="AH120" s="82"/>
      <c r="AI120" s="251"/>
      <c r="AJ120" s="82"/>
    </row>
    <row r="121" spans="2:36" s="247" customFormat="1" x14ac:dyDescent="0.25">
      <c r="B121" s="250"/>
      <c r="C121" s="250"/>
      <c r="D121" s="82"/>
      <c r="E121" s="82"/>
      <c r="F121" s="82"/>
      <c r="G121" s="82"/>
      <c r="H121" s="82"/>
      <c r="I121" s="82"/>
      <c r="J121" s="82"/>
      <c r="K121" s="82"/>
      <c r="L121" s="82"/>
      <c r="M121" s="82"/>
      <c r="N121" s="82"/>
      <c r="O121" s="82"/>
      <c r="P121" s="82"/>
      <c r="Q121" s="82"/>
      <c r="R121" s="82"/>
      <c r="S121" s="82"/>
      <c r="T121" s="250"/>
      <c r="U121" s="250"/>
      <c r="V121" s="82"/>
      <c r="W121" s="251"/>
      <c r="X121" s="82"/>
      <c r="Y121" s="82"/>
      <c r="Z121" s="250"/>
      <c r="AA121" s="250"/>
      <c r="AB121" s="82"/>
      <c r="AC121" s="251"/>
      <c r="AD121" s="82"/>
      <c r="AE121" s="82"/>
      <c r="AF121" s="250"/>
      <c r="AG121" s="250"/>
      <c r="AH121" s="82"/>
      <c r="AI121" s="251"/>
      <c r="AJ121" s="82"/>
    </row>
    <row r="122" spans="2:36" s="247" customFormat="1" x14ac:dyDescent="0.25">
      <c r="B122" s="250"/>
      <c r="C122" s="250"/>
      <c r="D122" s="82"/>
      <c r="E122" s="82"/>
      <c r="F122" s="82"/>
      <c r="G122" s="82"/>
      <c r="H122" s="82"/>
      <c r="I122" s="82"/>
      <c r="J122" s="82"/>
      <c r="K122" s="82"/>
      <c r="L122" s="82"/>
      <c r="M122" s="82"/>
      <c r="N122" s="82"/>
      <c r="O122" s="82"/>
      <c r="P122" s="82"/>
      <c r="Q122" s="82"/>
      <c r="R122" s="82"/>
      <c r="S122" s="82"/>
      <c r="T122" s="250"/>
      <c r="U122" s="250"/>
      <c r="V122" s="82"/>
      <c r="W122" s="251"/>
      <c r="X122" s="82"/>
      <c r="Y122" s="82"/>
      <c r="Z122" s="250"/>
      <c r="AA122" s="250"/>
      <c r="AB122" s="82"/>
      <c r="AC122" s="251"/>
      <c r="AD122" s="82"/>
      <c r="AE122" s="82"/>
      <c r="AF122" s="250"/>
      <c r="AG122" s="250"/>
      <c r="AH122" s="82"/>
      <c r="AI122" s="251"/>
      <c r="AJ122" s="82"/>
    </row>
    <row r="123" spans="2:36" s="247" customFormat="1" x14ac:dyDescent="0.25">
      <c r="B123" s="250"/>
      <c r="C123" s="250"/>
      <c r="D123" s="82"/>
      <c r="E123" s="82"/>
      <c r="F123" s="82"/>
      <c r="G123" s="82"/>
      <c r="H123" s="82"/>
      <c r="I123" s="82"/>
      <c r="J123" s="82"/>
      <c r="K123" s="82"/>
      <c r="L123" s="82"/>
      <c r="M123" s="82"/>
      <c r="N123" s="82"/>
      <c r="O123" s="82"/>
      <c r="P123" s="82"/>
      <c r="Q123" s="82"/>
      <c r="R123" s="82"/>
      <c r="S123" s="82"/>
      <c r="T123" s="250"/>
      <c r="U123" s="250"/>
      <c r="V123" s="82"/>
      <c r="W123" s="251"/>
      <c r="X123" s="82"/>
      <c r="Y123" s="82"/>
      <c r="Z123" s="250"/>
      <c r="AA123" s="250"/>
      <c r="AB123" s="82"/>
      <c r="AC123" s="251"/>
      <c r="AD123" s="82"/>
      <c r="AE123" s="82"/>
      <c r="AF123" s="250"/>
      <c r="AG123" s="250"/>
      <c r="AH123" s="82"/>
      <c r="AI123" s="251"/>
      <c r="AJ123" s="82"/>
    </row>
    <row r="124" spans="2:36" s="247" customFormat="1" x14ac:dyDescent="0.25">
      <c r="B124" s="250"/>
      <c r="C124" s="250"/>
      <c r="D124" s="82"/>
      <c r="E124" s="82"/>
      <c r="F124" s="82"/>
      <c r="G124" s="82"/>
      <c r="H124" s="82"/>
      <c r="I124" s="82"/>
      <c r="J124" s="82"/>
      <c r="K124" s="82"/>
      <c r="L124" s="82"/>
      <c r="M124" s="82"/>
      <c r="N124" s="82"/>
      <c r="O124" s="82"/>
      <c r="P124" s="82"/>
      <c r="Q124" s="82"/>
      <c r="R124" s="82"/>
      <c r="S124" s="82"/>
      <c r="T124" s="250"/>
      <c r="U124" s="250"/>
      <c r="V124" s="82"/>
      <c r="W124" s="251"/>
      <c r="X124" s="82"/>
      <c r="Y124" s="82"/>
      <c r="Z124" s="250"/>
      <c r="AA124" s="250"/>
      <c r="AB124" s="82"/>
      <c r="AC124" s="251"/>
      <c r="AD124" s="82"/>
      <c r="AE124" s="82"/>
      <c r="AF124" s="250"/>
      <c r="AG124" s="250"/>
      <c r="AH124" s="82"/>
      <c r="AI124" s="251"/>
      <c r="AJ124" s="82"/>
    </row>
    <row r="125" spans="2:36" s="247" customFormat="1" x14ac:dyDescent="0.25">
      <c r="B125" s="250"/>
      <c r="C125" s="250"/>
      <c r="D125" s="82"/>
      <c r="E125" s="82"/>
      <c r="F125" s="82"/>
      <c r="G125" s="82"/>
      <c r="H125" s="82"/>
      <c r="I125" s="82"/>
      <c r="J125" s="82"/>
      <c r="K125" s="82"/>
      <c r="L125" s="82"/>
      <c r="M125" s="82"/>
      <c r="N125" s="82"/>
      <c r="O125" s="82"/>
      <c r="P125" s="82"/>
      <c r="Q125" s="82"/>
      <c r="R125" s="82"/>
      <c r="S125" s="82"/>
      <c r="T125" s="250"/>
      <c r="U125" s="250"/>
      <c r="V125" s="82"/>
      <c r="W125" s="251"/>
      <c r="X125" s="82"/>
      <c r="Y125" s="82"/>
      <c r="Z125" s="250"/>
      <c r="AA125" s="250"/>
      <c r="AB125" s="82"/>
      <c r="AC125" s="251"/>
      <c r="AD125" s="82"/>
      <c r="AE125" s="82"/>
      <c r="AF125" s="250"/>
      <c r="AG125" s="250"/>
      <c r="AH125" s="82"/>
      <c r="AI125" s="251"/>
      <c r="AJ125" s="82"/>
    </row>
    <row r="126" spans="2:36" s="247" customFormat="1" x14ac:dyDescent="0.25">
      <c r="B126" s="250"/>
      <c r="C126" s="250"/>
      <c r="D126" s="82"/>
      <c r="E126" s="82"/>
      <c r="F126" s="82"/>
      <c r="G126" s="82"/>
      <c r="H126" s="82"/>
      <c r="I126" s="82"/>
      <c r="J126" s="82"/>
      <c r="K126" s="82"/>
      <c r="L126" s="82"/>
      <c r="M126" s="82"/>
      <c r="N126" s="82"/>
      <c r="O126" s="82"/>
      <c r="P126" s="82"/>
      <c r="Q126" s="82"/>
      <c r="R126" s="82"/>
      <c r="S126" s="82"/>
      <c r="T126" s="250"/>
      <c r="U126" s="250"/>
      <c r="V126" s="82"/>
      <c r="W126" s="251"/>
      <c r="X126" s="82"/>
      <c r="Y126" s="82"/>
      <c r="Z126" s="250"/>
      <c r="AA126" s="250"/>
      <c r="AB126" s="82"/>
      <c r="AC126" s="251"/>
      <c r="AD126" s="82"/>
      <c r="AE126" s="82"/>
      <c r="AF126" s="250"/>
      <c r="AG126" s="250"/>
      <c r="AH126" s="82"/>
      <c r="AI126" s="251"/>
      <c r="AJ126" s="82"/>
    </row>
    <row r="127" spans="2:36" s="247" customFormat="1" x14ac:dyDescent="0.25">
      <c r="B127" s="250"/>
      <c r="C127" s="250"/>
      <c r="D127" s="82"/>
      <c r="E127" s="82"/>
      <c r="F127" s="82"/>
      <c r="G127" s="82"/>
      <c r="H127" s="82"/>
      <c r="I127" s="82"/>
      <c r="J127" s="82"/>
      <c r="K127" s="82"/>
      <c r="L127" s="82"/>
      <c r="M127" s="82"/>
      <c r="N127" s="82"/>
      <c r="O127" s="82"/>
      <c r="P127" s="82"/>
      <c r="Q127" s="82"/>
      <c r="R127" s="82"/>
      <c r="S127" s="82"/>
      <c r="T127" s="250"/>
      <c r="U127" s="250"/>
      <c r="V127" s="82"/>
      <c r="W127" s="251"/>
      <c r="X127" s="82"/>
      <c r="Y127" s="82"/>
      <c r="Z127" s="250"/>
      <c r="AA127" s="250"/>
      <c r="AB127" s="82"/>
      <c r="AC127" s="251"/>
      <c r="AD127" s="82"/>
      <c r="AE127" s="82"/>
      <c r="AF127" s="250"/>
      <c r="AG127" s="250"/>
      <c r="AH127" s="82"/>
      <c r="AI127" s="251"/>
      <c r="AJ127" s="82"/>
    </row>
    <row r="128" spans="2:36" s="247" customFormat="1" x14ac:dyDescent="0.25">
      <c r="B128" s="250"/>
      <c r="C128" s="250"/>
      <c r="D128" s="82"/>
      <c r="E128" s="82"/>
      <c r="F128" s="82"/>
      <c r="G128" s="82"/>
      <c r="H128" s="82"/>
      <c r="I128" s="82"/>
      <c r="J128" s="82"/>
      <c r="K128" s="82"/>
      <c r="L128" s="82"/>
      <c r="M128" s="82"/>
      <c r="N128" s="82"/>
      <c r="O128" s="82"/>
      <c r="P128" s="82"/>
      <c r="Q128" s="82"/>
      <c r="R128" s="82"/>
      <c r="S128" s="82"/>
      <c r="T128" s="250"/>
      <c r="U128" s="250"/>
      <c r="V128" s="82"/>
      <c r="W128" s="251"/>
      <c r="X128" s="82"/>
      <c r="Y128" s="82"/>
      <c r="Z128" s="250"/>
      <c r="AA128" s="250"/>
      <c r="AB128" s="82"/>
      <c r="AC128" s="251"/>
      <c r="AD128" s="82"/>
      <c r="AE128" s="82"/>
      <c r="AF128" s="250"/>
      <c r="AG128" s="250"/>
      <c r="AH128" s="82"/>
      <c r="AI128" s="251"/>
      <c r="AJ128" s="82"/>
    </row>
    <row r="129" spans="2:36" s="247" customFormat="1" x14ac:dyDescent="0.25">
      <c r="B129" s="250"/>
      <c r="C129" s="250"/>
      <c r="D129" s="82"/>
      <c r="E129" s="82"/>
      <c r="F129" s="82"/>
      <c r="G129" s="82"/>
      <c r="H129" s="82"/>
      <c r="I129" s="82"/>
      <c r="J129" s="82"/>
      <c r="K129" s="82"/>
      <c r="L129" s="82"/>
      <c r="M129" s="82"/>
      <c r="N129" s="82"/>
      <c r="O129" s="82"/>
      <c r="P129" s="82"/>
      <c r="Q129" s="82"/>
      <c r="R129" s="82"/>
      <c r="S129" s="82"/>
      <c r="T129" s="250"/>
      <c r="U129" s="250"/>
      <c r="V129" s="82"/>
      <c r="W129" s="251"/>
      <c r="X129" s="82"/>
      <c r="Y129" s="82"/>
      <c r="Z129" s="250"/>
      <c r="AA129" s="250"/>
      <c r="AB129" s="82"/>
      <c r="AC129" s="251"/>
      <c r="AD129" s="82"/>
      <c r="AE129" s="82"/>
      <c r="AF129" s="250"/>
      <c r="AG129" s="250"/>
      <c r="AH129" s="82"/>
      <c r="AI129" s="251"/>
      <c r="AJ129" s="82"/>
    </row>
    <row r="130" spans="2:36" s="247" customFormat="1" x14ac:dyDescent="0.25">
      <c r="B130" s="250"/>
      <c r="C130" s="250"/>
      <c r="D130" s="82"/>
      <c r="E130" s="82"/>
      <c r="F130" s="82"/>
      <c r="G130" s="82"/>
      <c r="H130" s="82"/>
      <c r="I130" s="82"/>
      <c r="J130" s="82"/>
      <c r="K130" s="82"/>
      <c r="L130" s="82"/>
      <c r="M130" s="82"/>
      <c r="N130" s="82"/>
      <c r="O130" s="82"/>
      <c r="P130" s="82"/>
      <c r="Q130" s="82"/>
      <c r="R130" s="82"/>
      <c r="S130" s="82"/>
      <c r="T130" s="250"/>
      <c r="U130" s="250"/>
      <c r="V130" s="82"/>
      <c r="W130" s="251"/>
      <c r="X130" s="82"/>
      <c r="Y130" s="82"/>
      <c r="Z130" s="250"/>
      <c r="AA130" s="250"/>
      <c r="AB130" s="82"/>
      <c r="AC130" s="251"/>
      <c r="AD130" s="82"/>
      <c r="AE130" s="82"/>
      <c r="AF130" s="250"/>
      <c r="AG130" s="250"/>
      <c r="AH130" s="82"/>
      <c r="AI130" s="251"/>
      <c r="AJ130" s="82"/>
    </row>
    <row r="131" spans="2:36" s="247" customFormat="1" x14ac:dyDescent="0.25">
      <c r="B131" s="250"/>
      <c r="C131" s="250"/>
      <c r="D131" s="82"/>
      <c r="E131" s="82"/>
      <c r="F131" s="82"/>
      <c r="G131" s="82"/>
      <c r="H131" s="82"/>
      <c r="I131" s="82"/>
      <c r="J131" s="82"/>
      <c r="K131" s="82"/>
      <c r="L131" s="82"/>
      <c r="M131" s="82"/>
      <c r="N131" s="82"/>
      <c r="O131" s="82"/>
      <c r="P131" s="82"/>
      <c r="Q131" s="82"/>
      <c r="R131" s="82"/>
      <c r="S131" s="82"/>
      <c r="T131" s="250"/>
      <c r="U131" s="250"/>
      <c r="V131" s="82"/>
      <c r="W131" s="251"/>
      <c r="X131" s="82"/>
      <c r="Y131" s="82"/>
      <c r="Z131" s="250"/>
      <c r="AA131" s="250"/>
      <c r="AB131" s="82"/>
      <c r="AC131" s="251"/>
      <c r="AD131" s="82"/>
      <c r="AE131" s="82"/>
      <c r="AF131" s="250"/>
      <c r="AG131" s="250"/>
      <c r="AH131" s="82"/>
      <c r="AI131" s="251"/>
      <c r="AJ131" s="82"/>
    </row>
    <row r="132" spans="2:36" s="247" customFormat="1" x14ac:dyDescent="0.25">
      <c r="B132" s="250"/>
      <c r="C132" s="250"/>
      <c r="D132" s="82"/>
      <c r="E132" s="82"/>
      <c r="F132" s="82"/>
      <c r="G132" s="82"/>
      <c r="H132" s="82"/>
      <c r="I132" s="82"/>
      <c r="J132" s="82"/>
      <c r="K132" s="82"/>
      <c r="L132" s="82"/>
      <c r="M132" s="82"/>
      <c r="N132" s="82"/>
      <c r="O132" s="82"/>
      <c r="P132" s="82"/>
      <c r="Q132" s="82"/>
      <c r="R132" s="82"/>
      <c r="S132" s="82"/>
      <c r="T132" s="250"/>
      <c r="U132" s="250"/>
      <c r="V132" s="82"/>
      <c r="W132" s="251"/>
      <c r="X132" s="82"/>
      <c r="Y132" s="82"/>
      <c r="Z132" s="250"/>
      <c r="AA132" s="250"/>
      <c r="AB132" s="82"/>
      <c r="AC132" s="251"/>
      <c r="AD132" s="82"/>
      <c r="AE132" s="82"/>
      <c r="AF132" s="250"/>
      <c r="AG132" s="250"/>
      <c r="AH132" s="82"/>
      <c r="AI132" s="251"/>
      <c r="AJ132" s="82"/>
    </row>
    <row r="133" spans="2:36" s="247" customFormat="1" x14ac:dyDescent="0.25">
      <c r="B133" s="250"/>
      <c r="C133" s="250"/>
      <c r="D133" s="82"/>
      <c r="E133" s="82"/>
      <c r="F133" s="82"/>
      <c r="G133" s="82"/>
      <c r="H133" s="82"/>
      <c r="I133" s="82"/>
      <c r="J133" s="82"/>
      <c r="K133" s="82"/>
      <c r="L133" s="82"/>
      <c r="M133" s="82"/>
      <c r="N133" s="82"/>
      <c r="O133" s="82"/>
      <c r="P133" s="82"/>
      <c r="Q133" s="82"/>
      <c r="R133" s="82"/>
      <c r="S133" s="82"/>
      <c r="T133" s="250"/>
      <c r="U133" s="250"/>
      <c r="V133" s="82"/>
      <c r="W133" s="251"/>
      <c r="X133" s="82"/>
      <c r="Y133" s="82"/>
      <c r="Z133" s="250"/>
      <c r="AA133" s="250"/>
      <c r="AB133" s="82"/>
      <c r="AC133" s="251"/>
      <c r="AD133" s="82"/>
      <c r="AE133" s="82"/>
      <c r="AF133" s="250"/>
      <c r="AG133" s="250"/>
      <c r="AH133" s="82"/>
      <c r="AI133" s="251"/>
      <c r="AJ133" s="82"/>
    </row>
    <row r="134" spans="2:36" s="247" customFormat="1" x14ac:dyDescent="0.25">
      <c r="B134" s="250"/>
      <c r="C134" s="250"/>
      <c r="D134" s="82"/>
      <c r="E134" s="82"/>
      <c r="F134" s="82"/>
      <c r="G134" s="82"/>
      <c r="H134" s="82"/>
      <c r="I134" s="82"/>
      <c r="J134" s="82"/>
      <c r="K134" s="82"/>
      <c r="L134" s="82"/>
      <c r="M134" s="82"/>
      <c r="N134" s="82"/>
      <c r="O134" s="82"/>
      <c r="P134" s="82"/>
      <c r="Q134" s="82"/>
      <c r="R134" s="82"/>
      <c r="S134" s="82"/>
      <c r="T134" s="250"/>
      <c r="U134" s="250"/>
      <c r="V134" s="82"/>
      <c r="W134" s="251"/>
      <c r="X134" s="82"/>
      <c r="Y134" s="82"/>
      <c r="Z134" s="250"/>
      <c r="AA134" s="250"/>
      <c r="AB134" s="82"/>
      <c r="AC134" s="251"/>
      <c r="AD134" s="82"/>
      <c r="AE134" s="82"/>
      <c r="AF134" s="250"/>
      <c r="AG134" s="250"/>
      <c r="AH134" s="82"/>
      <c r="AI134" s="251"/>
      <c r="AJ134" s="82"/>
    </row>
    <row r="135" spans="2:36" s="247" customFormat="1" x14ac:dyDescent="0.25">
      <c r="B135" s="250"/>
      <c r="C135" s="250"/>
      <c r="D135" s="82"/>
      <c r="E135" s="82"/>
      <c r="F135" s="82"/>
      <c r="G135" s="82"/>
      <c r="H135" s="82"/>
      <c r="I135" s="82"/>
      <c r="J135" s="82"/>
      <c r="K135" s="82"/>
      <c r="L135" s="82"/>
      <c r="M135" s="82"/>
      <c r="N135" s="82"/>
      <c r="O135" s="82"/>
      <c r="P135" s="82"/>
      <c r="Q135" s="82"/>
      <c r="R135" s="82"/>
      <c r="S135" s="82"/>
      <c r="T135" s="250"/>
      <c r="U135" s="250"/>
      <c r="V135" s="82"/>
      <c r="W135" s="251"/>
      <c r="X135" s="82"/>
      <c r="Y135" s="82"/>
      <c r="Z135" s="250"/>
      <c r="AA135" s="250"/>
      <c r="AB135" s="82"/>
      <c r="AC135" s="251"/>
      <c r="AD135" s="82"/>
      <c r="AE135" s="82"/>
      <c r="AF135" s="250"/>
      <c r="AG135" s="250"/>
      <c r="AH135" s="82"/>
      <c r="AI135" s="251"/>
      <c r="AJ135" s="82"/>
    </row>
    <row r="136" spans="2:36" s="247" customFormat="1" x14ac:dyDescent="0.25">
      <c r="B136" s="250"/>
      <c r="C136" s="250"/>
      <c r="D136" s="82"/>
      <c r="E136" s="82"/>
      <c r="F136" s="82"/>
      <c r="G136" s="82"/>
      <c r="H136" s="82"/>
      <c r="I136" s="82"/>
      <c r="J136" s="82"/>
      <c r="K136" s="82"/>
      <c r="L136" s="82"/>
      <c r="M136" s="82"/>
      <c r="N136" s="82"/>
      <c r="O136" s="82"/>
      <c r="P136" s="82"/>
      <c r="Q136" s="82"/>
      <c r="R136" s="82"/>
      <c r="S136" s="82"/>
      <c r="T136" s="250"/>
      <c r="U136" s="250"/>
      <c r="V136" s="82"/>
      <c r="W136" s="251"/>
      <c r="X136" s="82"/>
      <c r="Y136" s="82"/>
      <c r="Z136" s="250"/>
      <c r="AA136" s="250"/>
      <c r="AB136" s="82"/>
      <c r="AC136" s="251"/>
      <c r="AD136" s="82"/>
      <c r="AE136" s="82"/>
      <c r="AF136" s="250"/>
      <c r="AG136" s="250"/>
      <c r="AH136" s="82"/>
      <c r="AI136" s="251"/>
      <c r="AJ136" s="82"/>
    </row>
    <row r="137" spans="2:36" s="247" customFormat="1" x14ac:dyDescent="0.25">
      <c r="B137" s="250"/>
      <c r="C137" s="250"/>
      <c r="D137" s="82"/>
      <c r="E137" s="82"/>
      <c r="F137" s="82"/>
      <c r="G137" s="82"/>
      <c r="H137" s="82"/>
      <c r="I137" s="82"/>
      <c r="J137" s="82"/>
      <c r="K137" s="82"/>
      <c r="L137" s="82"/>
      <c r="M137" s="82"/>
      <c r="N137" s="82"/>
      <c r="O137" s="82"/>
      <c r="P137" s="82"/>
      <c r="Q137" s="82"/>
      <c r="R137" s="82"/>
      <c r="S137" s="82"/>
      <c r="T137" s="250"/>
      <c r="U137" s="250"/>
      <c r="V137" s="82"/>
      <c r="W137" s="251"/>
      <c r="X137" s="82"/>
      <c r="Y137" s="82"/>
      <c r="Z137" s="250"/>
      <c r="AA137" s="250"/>
      <c r="AB137" s="82"/>
      <c r="AC137" s="251"/>
      <c r="AD137" s="82"/>
      <c r="AE137" s="82"/>
      <c r="AF137" s="250"/>
      <c r="AG137" s="250"/>
      <c r="AH137" s="82"/>
      <c r="AI137" s="251"/>
      <c r="AJ137" s="82"/>
    </row>
    <row r="138" spans="2:36" s="247" customFormat="1" x14ac:dyDescent="0.25">
      <c r="B138" s="250"/>
      <c r="C138" s="250"/>
      <c r="D138" s="82"/>
      <c r="E138" s="82"/>
      <c r="F138" s="82"/>
      <c r="G138" s="82"/>
      <c r="H138" s="82"/>
      <c r="I138" s="82"/>
      <c r="J138" s="82"/>
      <c r="K138" s="82"/>
      <c r="L138" s="82"/>
      <c r="M138" s="82"/>
      <c r="N138" s="82"/>
      <c r="O138" s="82"/>
      <c r="P138" s="82"/>
      <c r="Q138" s="82"/>
      <c r="R138" s="82"/>
      <c r="S138" s="82"/>
      <c r="T138" s="250"/>
      <c r="U138" s="250"/>
      <c r="V138" s="82"/>
      <c r="W138" s="251"/>
      <c r="X138" s="82"/>
      <c r="Y138" s="82"/>
      <c r="Z138" s="250"/>
      <c r="AA138" s="250"/>
      <c r="AB138" s="82"/>
      <c r="AC138" s="251"/>
      <c r="AD138" s="82"/>
      <c r="AE138" s="82"/>
      <c r="AF138" s="250"/>
      <c r="AG138" s="250"/>
      <c r="AH138" s="82"/>
      <c r="AI138" s="251"/>
      <c r="AJ138" s="82"/>
    </row>
    <row r="139" spans="2:36" s="247" customFormat="1" x14ac:dyDescent="0.25">
      <c r="B139" s="250"/>
      <c r="C139" s="250"/>
      <c r="D139" s="82"/>
      <c r="E139" s="82"/>
      <c r="F139" s="82"/>
      <c r="G139" s="82"/>
      <c r="H139" s="82"/>
      <c r="I139" s="82"/>
      <c r="J139" s="82"/>
      <c r="K139" s="82"/>
      <c r="L139" s="82"/>
      <c r="M139" s="82"/>
      <c r="N139" s="82"/>
      <c r="O139" s="82"/>
      <c r="P139" s="82"/>
      <c r="Q139" s="82"/>
      <c r="R139" s="82"/>
      <c r="S139" s="82"/>
      <c r="T139" s="250"/>
      <c r="U139" s="250"/>
      <c r="V139" s="82"/>
      <c r="W139" s="251"/>
      <c r="X139" s="82"/>
      <c r="Y139" s="82"/>
      <c r="Z139" s="250"/>
      <c r="AA139" s="250"/>
      <c r="AB139" s="82"/>
      <c r="AC139" s="251"/>
      <c r="AD139" s="82"/>
      <c r="AE139" s="82"/>
      <c r="AF139" s="250"/>
      <c r="AG139" s="250"/>
      <c r="AH139" s="82"/>
      <c r="AI139" s="251"/>
      <c r="AJ139" s="82"/>
    </row>
    <row r="140" spans="2:36" s="247" customFormat="1" x14ac:dyDescent="0.25">
      <c r="B140" s="250"/>
      <c r="C140" s="250"/>
      <c r="D140" s="82"/>
      <c r="E140" s="82"/>
      <c r="F140" s="82"/>
      <c r="G140" s="82"/>
      <c r="H140" s="82"/>
      <c r="I140" s="82"/>
      <c r="J140" s="82"/>
      <c r="K140" s="82"/>
      <c r="L140" s="82"/>
      <c r="M140" s="82"/>
      <c r="N140" s="82"/>
      <c r="O140" s="82"/>
      <c r="P140" s="82"/>
      <c r="Q140" s="82"/>
      <c r="R140" s="82"/>
      <c r="S140" s="82"/>
      <c r="T140" s="250"/>
      <c r="U140" s="250"/>
      <c r="V140" s="82"/>
      <c r="W140" s="251"/>
      <c r="X140" s="82"/>
      <c r="Y140" s="82"/>
      <c r="Z140" s="250"/>
      <c r="AA140" s="250"/>
      <c r="AB140" s="82"/>
      <c r="AC140" s="251"/>
      <c r="AD140" s="82"/>
      <c r="AE140" s="82"/>
      <c r="AF140" s="250"/>
      <c r="AG140" s="250"/>
      <c r="AH140" s="82"/>
      <c r="AI140" s="251"/>
      <c r="AJ140" s="82"/>
    </row>
    <row r="141" spans="2:36" s="247" customFormat="1" x14ac:dyDescent="0.25">
      <c r="B141" s="250"/>
      <c r="C141" s="250"/>
      <c r="D141" s="82"/>
      <c r="E141" s="82"/>
      <c r="F141" s="82"/>
      <c r="G141" s="82"/>
      <c r="H141" s="82"/>
      <c r="I141" s="82"/>
      <c r="J141" s="82"/>
      <c r="K141" s="82"/>
      <c r="L141" s="82"/>
      <c r="M141" s="82"/>
      <c r="N141" s="82"/>
      <c r="O141" s="82"/>
      <c r="P141" s="82"/>
      <c r="Q141" s="82"/>
      <c r="R141" s="82"/>
      <c r="S141" s="82"/>
      <c r="T141" s="250"/>
      <c r="U141" s="250"/>
      <c r="V141" s="82"/>
      <c r="W141" s="251"/>
      <c r="X141" s="82"/>
      <c r="Y141" s="82"/>
      <c r="Z141" s="250"/>
      <c r="AA141" s="250"/>
      <c r="AB141" s="82"/>
      <c r="AC141" s="251"/>
      <c r="AD141" s="82"/>
      <c r="AE141" s="82"/>
      <c r="AF141" s="250"/>
      <c r="AG141" s="250"/>
      <c r="AH141" s="82"/>
      <c r="AI141" s="251"/>
      <c r="AJ141" s="82"/>
    </row>
    <row r="142" spans="2:36" s="247" customFormat="1" x14ac:dyDescent="0.25">
      <c r="B142" s="250"/>
      <c r="C142" s="250"/>
      <c r="D142" s="82"/>
      <c r="E142" s="82"/>
      <c r="F142" s="82"/>
      <c r="G142" s="82"/>
      <c r="H142" s="82"/>
      <c r="I142" s="82"/>
      <c r="J142" s="82"/>
      <c r="K142" s="82"/>
      <c r="L142" s="82"/>
      <c r="M142" s="82"/>
      <c r="N142" s="82"/>
      <c r="O142" s="82"/>
      <c r="P142" s="82"/>
      <c r="Q142" s="82"/>
      <c r="R142" s="82"/>
      <c r="S142" s="82"/>
      <c r="T142" s="250"/>
      <c r="U142" s="250"/>
      <c r="V142" s="82"/>
      <c r="W142" s="251"/>
      <c r="X142" s="82"/>
      <c r="Y142" s="82"/>
      <c r="Z142" s="250"/>
      <c r="AA142" s="250"/>
      <c r="AB142" s="82"/>
      <c r="AC142" s="251"/>
      <c r="AD142" s="82"/>
      <c r="AE142" s="82"/>
      <c r="AF142" s="250"/>
      <c r="AG142" s="250"/>
      <c r="AH142" s="82"/>
      <c r="AI142" s="251"/>
      <c r="AJ142" s="82"/>
    </row>
    <row r="143" spans="2:36" s="247" customFormat="1" x14ac:dyDescent="0.25">
      <c r="B143" s="250"/>
      <c r="C143" s="250"/>
      <c r="D143" s="82"/>
      <c r="E143" s="82"/>
      <c r="F143" s="82"/>
      <c r="G143" s="82"/>
      <c r="H143" s="82"/>
      <c r="I143" s="82"/>
      <c r="J143" s="82"/>
      <c r="K143" s="82"/>
      <c r="L143" s="82"/>
      <c r="M143" s="82"/>
      <c r="N143" s="82"/>
      <c r="O143" s="82"/>
      <c r="P143" s="82"/>
      <c r="Q143" s="82"/>
      <c r="R143" s="82"/>
      <c r="S143" s="82"/>
      <c r="T143" s="250"/>
      <c r="U143" s="250"/>
      <c r="V143" s="82"/>
      <c r="W143" s="251"/>
      <c r="X143" s="82"/>
      <c r="Y143" s="82"/>
      <c r="Z143" s="250"/>
      <c r="AA143" s="250"/>
      <c r="AB143" s="82"/>
      <c r="AC143" s="251"/>
      <c r="AD143" s="82"/>
      <c r="AE143" s="82"/>
      <c r="AF143" s="250"/>
      <c r="AG143" s="250"/>
      <c r="AH143" s="82"/>
      <c r="AI143" s="251"/>
      <c r="AJ143" s="82"/>
    </row>
    <row r="144" spans="2:36" s="247" customFormat="1" x14ac:dyDescent="0.25">
      <c r="B144" s="250"/>
      <c r="C144" s="250"/>
      <c r="D144" s="82"/>
      <c r="E144" s="82"/>
      <c r="F144" s="82"/>
      <c r="G144" s="82"/>
      <c r="H144" s="82"/>
      <c r="I144" s="82"/>
      <c r="J144" s="82"/>
      <c r="K144" s="82"/>
      <c r="L144" s="82"/>
      <c r="M144" s="82"/>
      <c r="N144" s="82"/>
      <c r="O144" s="82"/>
      <c r="P144" s="82"/>
      <c r="Q144" s="82"/>
      <c r="R144" s="82"/>
      <c r="S144" s="82"/>
      <c r="T144" s="250"/>
      <c r="U144" s="250"/>
      <c r="V144" s="82"/>
      <c r="W144" s="251"/>
      <c r="X144" s="82"/>
      <c r="Y144" s="82"/>
      <c r="Z144" s="250"/>
      <c r="AA144" s="250"/>
      <c r="AB144" s="82"/>
      <c r="AC144" s="251"/>
      <c r="AD144" s="82"/>
      <c r="AE144" s="82"/>
      <c r="AF144" s="250"/>
      <c r="AG144" s="250"/>
      <c r="AH144" s="82"/>
      <c r="AI144" s="251"/>
      <c r="AJ144" s="82"/>
    </row>
    <row r="145" spans="2:36" s="247" customFormat="1" x14ac:dyDescent="0.25">
      <c r="B145" s="250"/>
      <c r="C145" s="250"/>
      <c r="D145" s="82"/>
      <c r="E145" s="82"/>
      <c r="F145" s="82"/>
      <c r="G145" s="82"/>
      <c r="H145" s="82"/>
      <c r="I145" s="82"/>
      <c r="J145" s="82"/>
      <c r="K145" s="82"/>
      <c r="L145" s="82"/>
      <c r="M145" s="82"/>
      <c r="N145" s="82"/>
      <c r="O145" s="82"/>
      <c r="P145" s="82"/>
      <c r="Q145" s="82"/>
      <c r="R145" s="82"/>
      <c r="S145" s="82"/>
      <c r="T145" s="250"/>
      <c r="U145" s="250"/>
      <c r="V145" s="82"/>
      <c r="W145" s="251"/>
      <c r="X145" s="82"/>
      <c r="Y145" s="82"/>
      <c r="Z145" s="250"/>
      <c r="AA145" s="250"/>
      <c r="AB145" s="82"/>
      <c r="AC145" s="251"/>
      <c r="AD145" s="82"/>
      <c r="AE145" s="82"/>
      <c r="AF145" s="250"/>
      <c r="AG145" s="250"/>
      <c r="AH145" s="82"/>
      <c r="AI145" s="251"/>
      <c r="AJ145" s="82"/>
    </row>
    <row r="146" spans="2:36" s="247" customFormat="1" x14ac:dyDescent="0.25">
      <c r="B146" s="250"/>
      <c r="C146" s="250"/>
      <c r="D146" s="82"/>
      <c r="E146" s="82"/>
      <c r="F146" s="82"/>
      <c r="G146" s="82"/>
      <c r="H146" s="82"/>
      <c r="I146" s="82"/>
      <c r="J146" s="82"/>
      <c r="K146" s="82"/>
      <c r="L146" s="82"/>
      <c r="M146" s="82"/>
      <c r="N146" s="82"/>
      <c r="O146" s="82"/>
      <c r="P146" s="82"/>
      <c r="Q146" s="82"/>
      <c r="R146" s="82"/>
      <c r="S146" s="82"/>
      <c r="T146" s="250"/>
      <c r="U146" s="250"/>
      <c r="V146" s="82"/>
      <c r="W146" s="251"/>
      <c r="X146" s="82"/>
      <c r="Y146" s="82"/>
      <c r="Z146" s="250"/>
      <c r="AA146" s="250"/>
      <c r="AB146" s="82"/>
      <c r="AC146" s="251"/>
      <c r="AD146" s="82"/>
      <c r="AE146" s="82"/>
      <c r="AF146" s="250"/>
      <c r="AG146" s="250"/>
      <c r="AH146" s="82"/>
      <c r="AI146" s="251"/>
      <c r="AJ146" s="82"/>
    </row>
    <row r="147" spans="2:36" s="247" customFormat="1" x14ac:dyDescent="0.25">
      <c r="B147" s="250"/>
      <c r="C147" s="250"/>
      <c r="D147" s="82"/>
      <c r="E147" s="82"/>
      <c r="F147" s="82"/>
      <c r="G147" s="82"/>
      <c r="H147" s="82"/>
      <c r="I147" s="82"/>
      <c r="J147" s="82"/>
      <c r="K147" s="82"/>
      <c r="L147" s="82"/>
      <c r="M147" s="82"/>
      <c r="N147" s="82"/>
      <c r="O147" s="82"/>
      <c r="P147" s="82"/>
      <c r="Q147" s="82"/>
      <c r="R147" s="82"/>
      <c r="S147" s="82"/>
      <c r="T147" s="250"/>
      <c r="U147" s="250"/>
      <c r="V147" s="82"/>
      <c r="W147" s="251"/>
      <c r="X147" s="82"/>
      <c r="Y147" s="82"/>
      <c r="Z147" s="250"/>
      <c r="AA147" s="250"/>
      <c r="AB147" s="82"/>
      <c r="AC147" s="251"/>
      <c r="AD147" s="82"/>
      <c r="AE147" s="82"/>
      <c r="AF147" s="250"/>
      <c r="AG147" s="250"/>
      <c r="AH147" s="82"/>
      <c r="AI147" s="251"/>
      <c r="AJ147" s="82"/>
    </row>
    <row r="148" spans="2:36" s="247" customFormat="1" x14ac:dyDescent="0.25">
      <c r="B148" s="250"/>
      <c r="C148" s="250"/>
      <c r="D148" s="82"/>
      <c r="E148" s="82"/>
      <c r="F148" s="82"/>
      <c r="G148" s="82"/>
      <c r="H148" s="82"/>
      <c r="I148" s="82"/>
      <c r="J148" s="82"/>
      <c r="K148" s="82"/>
      <c r="L148" s="82"/>
      <c r="M148" s="82"/>
      <c r="N148" s="82"/>
      <c r="O148" s="82"/>
      <c r="P148" s="82"/>
      <c r="Q148" s="82"/>
      <c r="R148" s="82"/>
      <c r="S148" s="82"/>
      <c r="T148" s="250"/>
      <c r="U148" s="250"/>
      <c r="V148" s="82"/>
      <c r="W148" s="251"/>
      <c r="X148" s="82"/>
      <c r="Y148" s="82"/>
      <c r="Z148" s="250"/>
      <c r="AA148" s="250"/>
      <c r="AB148" s="82"/>
      <c r="AC148" s="251"/>
      <c r="AD148" s="82"/>
      <c r="AE148" s="82"/>
      <c r="AF148" s="250"/>
      <c r="AG148" s="250"/>
      <c r="AH148" s="82"/>
      <c r="AI148" s="251"/>
      <c r="AJ148" s="82"/>
    </row>
    <row r="149" spans="2:36" s="247" customFormat="1" x14ac:dyDescent="0.25">
      <c r="B149" s="250"/>
      <c r="C149" s="250"/>
      <c r="D149" s="82"/>
      <c r="E149" s="82"/>
      <c r="F149" s="82"/>
      <c r="G149" s="82"/>
      <c r="H149" s="82"/>
      <c r="I149" s="82"/>
      <c r="J149" s="82"/>
      <c r="K149" s="82"/>
      <c r="L149" s="82"/>
      <c r="M149" s="82"/>
      <c r="N149" s="82"/>
      <c r="O149" s="82"/>
      <c r="P149" s="82"/>
      <c r="Q149" s="82"/>
      <c r="R149" s="82"/>
      <c r="S149" s="82"/>
      <c r="T149" s="250"/>
      <c r="U149" s="250"/>
      <c r="V149" s="82"/>
      <c r="W149" s="251"/>
      <c r="X149" s="82"/>
      <c r="Y149" s="82"/>
      <c r="Z149" s="250"/>
      <c r="AA149" s="250"/>
      <c r="AB149" s="82"/>
      <c r="AC149" s="251"/>
      <c r="AD149" s="82"/>
      <c r="AE149" s="82"/>
      <c r="AF149" s="250"/>
      <c r="AG149" s="250"/>
      <c r="AH149" s="82"/>
      <c r="AI149" s="251"/>
      <c r="AJ149" s="82"/>
    </row>
    <row r="150" spans="2:36" s="247" customFormat="1" x14ac:dyDescent="0.25">
      <c r="B150" s="250"/>
      <c r="C150" s="250"/>
      <c r="D150" s="82"/>
      <c r="E150" s="82"/>
      <c r="F150" s="82"/>
      <c r="G150" s="82"/>
      <c r="H150" s="82"/>
      <c r="I150" s="82"/>
      <c r="J150" s="82"/>
      <c r="K150" s="82"/>
      <c r="L150" s="82"/>
      <c r="M150" s="82"/>
      <c r="N150" s="82"/>
      <c r="O150" s="82"/>
      <c r="P150" s="82"/>
      <c r="Q150" s="82"/>
      <c r="R150" s="82"/>
      <c r="S150" s="82"/>
      <c r="T150" s="250"/>
      <c r="U150" s="250"/>
      <c r="V150" s="82"/>
      <c r="W150" s="251"/>
      <c r="X150" s="82"/>
      <c r="Y150" s="82"/>
      <c r="Z150" s="250"/>
      <c r="AA150" s="250"/>
      <c r="AB150" s="82"/>
      <c r="AC150" s="251"/>
      <c r="AD150" s="82"/>
      <c r="AE150" s="82"/>
      <c r="AF150" s="250"/>
      <c r="AG150" s="250"/>
      <c r="AH150" s="82"/>
      <c r="AI150" s="251"/>
      <c r="AJ150" s="82"/>
    </row>
    <row r="151" spans="2:36" s="247" customFormat="1" x14ac:dyDescent="0.25">
      <c r="B151" s="250"/>
      <c r="C151" s="250"/>
      <c r="D151" s="82"/>
      <c r="E151" s="82"/>
      <c r="F151" s="82"/>
      <c r="G151" s="82"/>
      <c r="H151" s="82"/>
      <c r="I151" s="82"/>
      <c r="J151" s="82"/>
      <c r="K151" s="82"/>
      <c r="L151" s="82"/>
      <c r="M151" s="82"/>
      <c r="N151" s="82"/>
      <c r="O151" s="82"/>
      <c r="P151" s="82"/>
      <c r="Q151" s="82"/>
      <c r="R151" s="82"/>
      <c r="S151" s="82"/>
      <c r="T151" s="250"/>
      <c r="U151" s="250"/>
      <c r="V151" s="82"/>
      <c r="W151" s="251"/>
      <c r="X151" s="82"/>
      <c r="Y151" s="82"/>
      <c r="Z151" s="250"/>
      <c r="AA151" s="250"/>
      <c r="AB151" s="82"/>
      <c r="AC151" s="251"/>
      <c r="AD151" s="82"/>
      <c r="AE151" s="82"/>
      <c r="AF151" s="250"/>
      <c r="AG151" s="250"/>
      <c r="AH151" s="82"/>
      <c r="AI151" s="251"/>
      <c r="AJ151" s="82"/>
    </row>
    <row r="152" spans="2:36" s="247" customFormat="1" x14ac:dyDescent="0.25">
      <c r="B152" s="250"/>
      <c r="C152" s="250"/>
      <c r="D152" s="82"/>
      <c r="E152" s="82"/>
      <c r="F152" s="82"/>
      <c r="G152" s="82"/>
      <c r="H152" s="82"/>
      <c r="I152" s="82"/>
      <c r="J152" s="82"/>
      <c r="K152" s="82"/>
      <c r="L152" s="82"/>
      <c r="M152" s="82"/>
      <c r="N152" s="82"/>
      <c r="O152" s="82"/>
      <c r="P152" s="82"/>
      <c r="Q152" s="82"/>
      <c r="R152" s="82"/>
      <c r="S152" s="82"/>
      <c r="T152" s="250"/>
      <c r="U152" s="250"/>
      <c r="V152" s="82"/>
      <c r="W152" s="251"/>
      <c r="X152" s="82"/>
      <c r="Y152" s="82"/>
      <c r="Z152" s="250"/>
      <c r="AA152" s="250"/>
      <c r="AB152" s="82"/>
      <c r="AC152" s="251"/>
      <c r="AD152" s="82"/>
      <c r="AE152" s="82"/>
      <c r="AF152" s="250"/>
      <c r="AG152" s="250"/>
      <c r="AH152" s="82"/>
      <c r="AI152" s="251"/>
      <c r="AJ152" s="82"/>
    </row>
    <row r="153" spans="2:36" s="247" customFormat="1" x14ac:dyDescent="0.25">
      <c r="B153" s="250"/>
      <c r="C153" s="250"/>
      <c r="D153" s="82"/>
      <c r="E153" s="82"/>
      <c r="F153" s="82"/>
      <c r="G153" s="82"/>
      <c r="H153" s="82"/>
      <c r="I153" s="82"/>
      <c r="J153" s="82"/>
      <c r="K153" s="82"/>
      <c r="L153" s="82"/>
      <c r="M153" s="82"/>
      <c r="N153" s="82"/>
      <c r="O153" s="82"/>
      <c r="P153" s="82"/>
      <c r="Q153" s="82"/>
      <c r="R153" s="82"/>
      <c r="S153" s="82"/>
      <c r="T153" s="250"/>
      <c r="U153" s="250"/>
      <c r="V153" s="82"/>
      <c r="W153" s="251"/>
      <c r="X153" s="82"/>
      <c r="Y153" s="82"/>
      <c r="Z153" s="250"/>
      <c r="AA153" s="250"/>
      <c r="AB153" s="82"/>
      <c r="AC153" s="251"/>
      <c r="AD153" s="82"/>
      <c r="AE153" s="82"/>
      <c r="AF153" s="250"/>
      <c r="AG153" s="250"/>
      <c r="AH153" s="82"/>
      <c r="AI153" s="251"/>
      <c r="AJ153" s="82"/>
    </row>
    <row r="154" spans="2:36" s="247" customFormat="1" x14ac:dyDescent="0.25">
      <c r="B154" s="250"/>
      <c r="C154" s="250"/>
      <c r="D154" s="82"/>
      <c r="E154" s="82"/>
      <c r="F154" s="82"/>
      <c r="G154" s="82"/>
      <c r="H154" s="82"/>
      <c r="I154" s="82"/>
      <c r="J154" s="82"/>
      <c r="K154" s="82"/>
      <c r="L154" s="82"/>
      <c r="M154" s="82"/>
      <c r="N154" s="82"/>
      <c r="O154" s="82"/>
      <c r="P154" s="82"/>
      <c r="Q154" s="82"/>
      <c r="R154" s="82"/>
      <c r="S154" s="82"/>
      <c r="T154" s="250"/>
      <c r="U154" s="250"/>
      <c r="V154" s="82"/>
      <c r="W154" s="251"/>
      <c r="X154" s="82"/>
      <c r="Y154" s="82"/>
      <c r="Z154" s="250"/>
      <c r="AA154" s="250"/>
      <c r="AB154" s="82"/>
      <c r="AC154" s="251"/>
      <c r="AD154" s="82"/>
      <c r="AE154" s="82"/>
      <c r="AF154" s="250"/>
      <c r="AG154" s="250"/>
      <c r="AH154" s="82"/>
      <c r="AI154" s="251"/>
      <c r="AJ154" s="82"/>
    </row>
    <row r="155" spans="2:36" s="247" customFormat="1" x14ac:dyDescent="0.25">
      <c r="B155" s="250"/>
      <c r="C155" s="250"/>
      <c r="D155" s="82"/>
      <c r="E155" s="82"/>
      <c r="F155" s="82"/>
      <c r="G155" s="82"/>
      <c r="H155" s="82"/>
      <c r="I155" s="82"/>
      <c r="J155" s="82"/>
      <c r="K155" s="82"/>
      <c r="L155" s="82"/>
      <c r="M155" s="82"/>
      <c r="N155" s="82"/>
      <c r="O155" s="82"/>
      <c r="P155" s="82"/>
      <c r="Q155" s="82"/>
      <c r="R155" s="82"/>
      <c r="S155" s="82"/>
      <c r="T155" s="250"/>
      <c r="U155" s="250"/>
      <c r="V155" s="82"/>
      <c r="W155" s="251"/>
      <c r="X155" s="82"/>
      <c r="Y155" s="82"/>
      <c r="Z155" s="250"/>
      <c r="AA155" s="250"/>
      <c r="AB155" s="82"/>
      <c r="AC155" s="251"/>
      <c r="AD155" s="82"/>
      <c r="AE155" s="82"/>
      <c r="AF155" s="250"/>
      <c r="AG155" s="250"/>
      <c r="AH155" s="82"/>
      <c r="AI155" s="251"/>
      <c r="AJ155" s="82"/>
    </row>
    <row r="156" spans="2:36" s="247" customFormat="1" x14ac:dyDescent="0.25">
      <c r="B156" s="250"/>
      <c r="C156" s="250"/>
      <c r="D156" s="82"/>
      <c r="E156" s="82"/>
      <c r="F156" s="82"/>
      <c r="G156" s="82"/>
      <c r="H156" s="82"/>
      <c r="I156" s="82"/>
      <c r="J156" s="82"/>
      <c r="K156" s="82"/>
      <c r="L156" s="82"/>
      <c r="M156" s="82"/>
      <c r="N156" s="82"/>
      <c r="O156" s="82"/>
      <c r="P156" s="82"/>
      <c r="Q156" s="82"/>
      <c r="R156" s="82"/>
      <c r="S156" s="82"/>
      <c r="T156" s="250"/>
      <c r="U156" s="250"/>
      <c r="V156" s="82"/>
      <c r="W156" s="251"/>
      <c r="X156" s="82"/>
      <c r="Y156" s="82"/>
      <c r="Z156" s="250"/>
      <c r="AA156" s="250"/>
      <c r="AB156" s="82"/>
      <c r="AC156" s="251"/>
      <c r="AD156" s="82"/>
      <c r="AE156" s="82"/>
      <c r="AF156" s="250"/>
      <c r="AG156" s="250"/>
      <c r="AH156" s="82"/>
      <c r="AI156" s="251"/>
      <c r="AJ156" s="82"/>
    </row>
    <row r="157" spans="2:36" s="247" customFormat="1" x14ac:dyDescent="0.25">
      <c r="B157" s="250"/>
      <c r="C157" s="250"/>
      <c r="D157" s="82"/>
      <c r="E157" s="82"/>
      <c r="F157" s="82"/>
      <c r="G157" s="82"/>
      <c r="H157" s="82"/>
      <c r="I157" s="82"/>
      <c r="J157" s="82"/>
      <c r="K157" s="82"/>
      <c r="L157" s="82"/>
      <c r="M157" s="82"/>
      <c r="N157" s="82"/>
      <c r="O157" s="82"/>
      <c r="P157" s="82"/>
      <c r="Q157" s="82"/>
      <c r="R157" s="82"/>
      <c r="S157" s="82"/>
      <c r="T157" s="250"/>
      <c r="U157" s="250"/>
      <c r="V157" s="82"/>
      <c r="W157" s="251"/>
      <c r="X157" s="82"/>
      <c r="Y157" s="82"/>
      <c r="Z157" s="250"/>
      <c r="AA157" s="250"/>
      <c r="AB157" s="82"/>
      <c r="AC157" s="251"/>
      <c r="AD157" s="82"/>
      <c r="AE157" s="82"/>
      <c r="AF157" s="250"/>
      <c r="AG157" s="250"/>
      <c r="AH157" s="82"/>
      <c r="AI157" s="251"/>
      <c r="AJ157" s="82"/>
    </row>
    <row r="158" spans="2:36" s="247" customFormat="1" x14ac:dyDescent="0.25">
      <c r="B158" s="250"/>
      <c r="C158" s="250"/>
      <c r="D158" s="82"/>
      <c r="E158" s="82"/>
      <c r="F158" s="82"/>
      <c r="G158" s="82"/>
      <c r="H158" s="82"/>
      <c r="I158" s="82"/>
      <c r="J158" s="82"/>
      <c r="K158" s="82"/>
      <c r="L158" s="82"/>
      <c r="M158" s="82"/>
      <c r="N158" s="82"/>
      <c r="O158" s="82"/>
      <c r="P158" s="82"/>
      <c r="Q158" s="82"/>
      <c r="R158" s="82"/>
      <c r="S158" s="82"/>
      <c r="T158" s="250"/>
      <c r="U158" s="250"/>
      <c r="V158" s="82"/>
      <c r="W158" s="251"/>
      <c r="X158" s="82"/>
      <c r="Y158" s="82"/>
      <c r="Z158" s="250"/>
      <c r="AA158" s="250"/>
      <c r="AB158" s="82"/>
      <c r="AC158" s="251"/>
      <c r="AD158" s="82"/>
      <c r="AE158" s="82"/>
      <c r="AF158" s="250"/>
      <c r="AG158" s="250"/>
      <c r="AH158" s="82"/>
      <c r="AI158" s="251"/>
      <c r="AJ158" s="82"/>
    </row>
    <row r="159" spans="2:36" s="247" customFormat="1" x14ac:dyDescent="0.25">
      <c r="B159" s="250"/>
      <c r="C159" s="250"/>
      <c r="D159" s="82"/>
      <c r="E159" s="82"/>
      <c r="F159" s="82"/>
      <c r="G159" s="82"/>
      <c r="H159" s="82"/>
      <c r="I159" s="82"/>
      <c r="J159" s="82"/>
      <c r="K159" s="82"/>
      <c r="L159" s="82"/>
      <c r="M159" s="82"/>
      <c r="N159" s="82"/>
      <c r="O159" s="82"/>
      <c r="P159" s="82"/>
      <c r="Q159" s="82"/>
      <c r="R159" s="82"/>
      <c r="S159" s="82"/>
      <c r="T159" s="250"/>
      <c r="U159" s="250"/>
      <c r="V159" s="82"/>
      <c r="W159" s="251"/>
      <c r="X159" s="82"/>
      <c r="Y159" s="82"/>
      <c r="Z159" s="250"/>
      <c r="AA159" s="250"/>
      <c r="AB159" s="82"/>
      <c r="AC159" s="251"/>
      <c r="AD159" s="82"/>
      <c r="AE159" s="82"/>
      <c r="AF159" s="250"/>
      <c r="AG159" s="250"/>
      <c r="AH159" s="82"/>
      <c r="AI159" s="251"/>
      <c r="AJ159" s="82"/>
    </row>
    <row r="160" spans="2:36" s="247" customFormat="1" x14ac:dyDescent="0.25">
      <c r="B160" s="250"/>
      <c r="C160" s="250"/>
      <c r="D160" s="82"/>
      <c r="E160" s="82"/>
      <c r="F160" s="82"/>
      <c r="G160" s="82"/>
      <c r="H160" s="82"/>
      <c r="I160" s="82"/>
      <c r="J160" s="82"/>
      <c r="K160" s="82"/>
      <c r="L160" s="82"/>
      <c r="M160" s="82"/>
      <c r="N160" s="82"/>
      <c r="O160" s="82"/>
      <c r="P160" s="82"/>
      <c r="Q160" s="82"/>
      <c r="R160" s="82"/>
      <c r="S160" s="82"/>
      <c r="T160" s="250"/>
      <c r="U160" s="250"/>
      <c r="V160" s="82"/>
      <c r="W160" s="251"/>
      <c r="X160" s="82"/>
      <c r="Y160" s="82"/>
      <c r="Z160" s="250"/>
      <c r="AA160" s="250"/>
      <c r="AB160" s="82"/>
      <c r="AC160" s="251"/>
      <c r="AD160" s="82"/>
      <c r="AE160" s="82"/>
      <c r="AF160" s="250"/>
      <c r="AG160" s="250"/>
      <c r="AH160" s="82"/>
      <c r="AI160" s="251"/>
      <c r="AJ160" s="82"/>
    </row>
    <row r="161" spans="2:36" s="247" customFormat="1" x14ac:dyDescent="0.25">
      <c r="B161" s="250"/>
      <c r="C161" s="250"/>
      <c r="D161" s="82"/>
      <c r="E161" s="82"/>
      <c r="F161" s="82"/>
      <c r="G161" s="82"/>
      <c r="H161" s="82"/>
      <c r="I161" s="82"/>
      <c r="J161" s="82"/>
      <c r="K161" s="82"/>
      <c r="L161" s="82"/>
      <c r="M161" s="82"/>
      <c r="N161" s="82"/>
      <c r="O161" s="82"/>
      <c r="P161" s="82"/>
      <c r="Q161" s="82"/>
      <c r="R161" s="82"/>
      <c r="S161" s="82"/>
      <c r="T161" s="250"/>
      <c r="U161" s="250"/>
      <c r="V161" s="82"/>
      <c r="W161" s="251"/>
      <c r="X161" s="82"/>
      <c r="Y161" s="82"/>
      <c r="Z161" s="250"/>
      <c r="AA161" s="250"/>
      <c r="AB161" s="82"/>
      <c r="AC161" s="251"/>
      <c r="AD161" s="82"/>
      <c r="AE161" s="82"/>
      <c r="AF161" s="250"/>
      <c r="AG161" s="250"/>
      <c r="AH161" s="82"/>
      <c r="AI161" s="251"/>
      <c r="AJ161" s="82"/>
    </row>
    <row r="162" spans="2:36" s="247" customFormat="1" x14ac:dyDescent="0.25">
      <c r="B162" s="250"/>
      <c r="C162" s="250"/>
      <c r="D162" s="82"/>
      <c r="E162" s="82"/>
      <c r="F162" s="82"/>
      <c r="G162" s="82"/>
      <c r="H162" s="82"/>
      <c r="I162" s="82"/>
      <c r="J162" s="82"/>
      <c r="K162" s="82"/>
      <c r="L162" s="82"/>
      <c r="M162" s="82"/>
      <c r="N162" s="82"/>
      <c r="O162" s="82"/>
      <c r="P162" s="82"/>
      <c r="Q162" s="82"/>
      <c r="R162" s="82"/>
      <c r="S162" s="82"/>
      <c r="T162" s="250"/>
      <c r="U162" s="250"/>
      <c r="V162" s="82"/>
      <c r="W162" s="251"/>
      <c r="X162" s="82"/>
      <c r="Y162" s="82"/>
      <c r="Z162" s="250"/>
      <c r="AA162" s="250"/>
      <c r="AB162" s="82"/>
      <c r="AC162" s="251"/>
      <c r="AD162" s="82"/>
      <c r="AE162" s="82"/>
      <c r="AF162" s="250"/>
      <c r="AG162" s="250"/>
      <c r="AH162" s="82"/>
      <c r="AI162" s="251"/>
      <c r="AJ162" s="82"/>
    </row>
    <row r="163" spans="2:36" s="247" customFormat="1" x14ac:dyDescent="0.25">
      <c r="B163" s="250"/>
      <c r="C163" s="250"/>
      <c r="D163" s="82"/>
      <c r="E163" s="82"/>
      <c r="F163" s="82"/>
      <c r="G163" s="82"/>
      <c r="H163" s="82"/>
      <c r="I163" s="82"/>
      <c r="J163" s="82"/>
      <c r="K163" s="82"/>
      <c r="L163" s="82"/>
      <c r="M163" s="82"/>
      <c r="N163" s="82"/>
      <c r="O163" s="82"/>
      <c r="P163" s="82"/>
      <c r="Q163" s="82"/>
      <c r="R163" s="82"/>
      <c r="S163" s="82"/>
      <c r="T163" s="250"/>
      <c r="U163" s="250"/>
      <c r="V163" s="82"/>
      <c r="W163" s="251"/>
      <c r="X163" s="82"/>
      <c r="Y163" s="82"/>
      <c r="Z163" s="250"/>
      <c r="AA163" s="250"/>
      <c r="AB163" s="82"/>
      <c r="AC163" s="251"/>
      <c r="AD163" s="82"/>
      <c r="AE163" s="82"/>
      <c r="AF163" s="250"/>
      <c r="AG163" s="250"/>
      <c r="AH163" s="82"/>
      <c r="AI163" s="251"/>
      <c r="AJ163" s="82"/>
    </row>
    <row r="164" spans="2:36" s="247" customFormat="1" x14ac:dyDescent="0.25">
      <c r="B164" s="250"/>
      <c r="C164" s="250"/>
      <c r="D164" s="82"/>
      <c r="E164" s="82"/>
      <c r="F164" s="82"/>
      <c r="G164" s="82"/>
      <c r="H164" s="82"/>
      <c r="I164" s="82"/>
      <c r="J164" s="82"/>
      <c r="K164" s="82"/>
      <c r="L164" s="82"/>
      <c r="M164" s="82"/>
      <c r="N164" s="82"/>
      <c r="O164" s="82"/>
      <c r="P164" s="82"/>
      <c r="Q164" s="82"/>
      <c r="R164" s="82"/>
      <c r="S164" s="82"/>
      <c r="T164" s="250"/>
      <c r="U164" s="250"/>
      <c r="V164" s="82"/>
      <c r="W164" s="251"/>
      <c r="X164" s="82"/>
      <c r="Y164" s="82"/>
      <c r="Z164" s="250"/>
      <c r="AA164" s="250"/>
      <c r="AB164" s="82"/>
      <c r="AC164" s="251"/>
      <c r="AD164" s="82"/>
      <c r="AE164" s="82"/>
      <c r="AF164" s="250"/>
      <c r="AG164" s="250"/>
      <c r="AH164" s="82"/>
      <c r="AI164" s="251"/>
      <c r="AJ164" s="82"/>
    </row>
    <row r="165" spans="2:36" s="247" customFormat="1" x14ac:dyDescent="0.25">
      <c r="B165" s="250"/>
      <c r="C165" s="250"/>
      <c r="D165" s="82"/>
      <c r="E165" s="82"/>
      <c r="F165" s="82"/>
      <c r="G165" s="82"/>
      <c r="H165" s="82"/>
      <c r="I165" s="82"/>
      <c r="J165" s="82"/>
      <c r="K165" s="82"/>
      <c r="L165" s="82"/>
      <c r="M165" s="82"/>
      <c r="N165" s="82"/>
      <c r="O165" s="82"/>
      <c r="P165" s="82"/>
      <c r="Q165" s="82"/>
      <c r="R165" s="82"/>
      <c r="S165" s="82"/>
      <c r="T165" s="250"/>
      <c r="U165" s="250"/>
      <c r="V165" s="82"/>
      <c r="W165" s="251"/>
      <c r="X165" s="82"/>
      <c r="Y165" s="82"/>
      <c r="Z165" s="250"/>
      <c r="AA165" s="250"/>
      <c r="AB165" s="82"/>
      <c r="AC165" s="251"/>
      <c r="AD165" s="82"/>
      <c r="AE165" s="82"/>
      <c r="AF165" s="250"/>
      <c r="AG165" s="250"/>
      <c r="AH165" s="82"/>
      <c r="AI165" s="251"/>
      <c r="AJ165" s="82"/>
    </row>
    <row r="166" spans="2:36" s="247" customFormat="1" x14ac:dyDescent="0.25">
      <c r="B166" s="250"/>
      <c r="C166" s="250"/>
      <c r="D166" s="82"/>
      <c r="E166" s="82"/>
      <c r="F166" s="82"/>
      <c r="G166" s="82"/>
      <c r="H166" s="82"/>
      <c r="I166" s="82"/>
      <c r="J166" s="82"/>
      <c r="K166" s="82"/>
      <c r="L166" s="82"/>
      <c r="M166" s="82"/>
      <c r="N166" s="82"/>
      <c r="O166" s="82"/>
      <c r="P166" s="82"/>
      <c r="Q166" s="82"/>
      <c r="R166" s="82"/>
      <c r="S166" s="82"/>
      <c r="T166" s="250"/>
      <c r="U166" s="250"/>
      <c r="V166" s="82"/>
      <c r="W166" s="251"/>
      <c r="X166" s="82"/>
      <c r="Y166" s="82"/>
      <c r="Z166" s="250"/>
      <c r="AA166" s="250"/>
      <c r="AB166" s="82"/>
      <c r="AC166" s="251"/>
      <c r="AD166" s="82"/>
      <c r="AE166" s="82"/>
      <c r="AF166" s="250"/>
      <c r="AG166" s="250"/>
      <c r="AH166" s="82"/>
      <c r="AI166" s="251"/>
      <c r="AJ166" s="82"/>
    </row>
    <row r="167" spans="2:36" s="247" customFormat="1" x14ac:dyDescent="0.25">
      <c r="B167" s="250"/>
      <c r="C167" s="250"/>
      <c r="D167" s="82"/>
      <c r="E167" s="82"/>
      <c r="F167" s="82"/>
      <c r="G167" s="82"/>
      <c r="H167" s="82"/>
      <c r="I167" s="82"/>
      <c r="J167" s="82"/>
      <c r="K167" s="82"/>
      <c r="L167" s="82"/>
      <c r="M167" s="82"/>
      <c r="N167" s="82"/>
      <c r="O167" s="82"/>
      <c r="P167" s="82"/>
      <c r="Q167" s="82"/>
      <c r="R167" s="82"/>
      <c r="S167" s="82"/>
      <c r="T167" s="250"/>
      <c r="U167" s="250"/>
      <c r="V167" s="82"/>
      <c r="W167" s="251"/>
      <c r="X167" s="82"/>
      <c r="Y167" s="82"/>
      <c r="Z167" s="250"/>
      <c r="AA167" s="250"/>
      <c r="AB167" s="82"/>
      <c r="AC167" s="251"/>
      <c r="AD167" s="82"/>
      <c r="AE167" s="82"/>
      <c r="AF167" s="250"/>
      <c r="AG167" s="250"/>
      <c r="AH167" s="82"/>
      <c r="AI167" s="251"/>
      <c r="AJ167" s="82"/>
    </row>
    <row r="168" spans="2:36" s="247" customFormat="1" x14ac:dyDescent="0.25">
      <c r="B168" s="250"/>
      <c r="C168" s="250"/>
      <c r="D168" s="82"/>
      <c r="E168" s="82"/>
      <c r="F168" s="82"/>
      <c r="G168" s="82"/>
      <c r="H168" s="82"/>
      <c r="I168" s="82"/>
      <c r="J168" s="82"/>
      <c r="K168" s="82"/>
      <c r="L168" s="82"/>
      <c r="M168" s="82"/>
      <c r="N168" s="82"/>
      <c r="O168" s="82"/>
      <c r="P168" s="82"/>
      <c r="Q168" s="82"/>
      <c r="R168" s="82"/>
      <c r="S168" s="82"/>
      <c r="T168" s="250"/>
      <c r="U168" s="250"/>
      <c r="V168" s="82"/>
      <c r="W168" s="251"/>
      <c r="X168" s="82"/>
      <c r="Y168" s="82"/>
      <c r="Z168" s="250"/>
      <c r="AA168" s="250"/>
      <c r="AB168" s="82"/>
      <c r="AC168" s="251"/>
      <c r="AD168" s="82"/>
      <c r="AE168" s="82"/>
      <c r="AF168" s="250"/>
      <c r="AG168" s="250"/>
      <c r="AH168" s="82"/>
      <c r="AI168" s="251"/>
      <c r="AJ168" s="82"/>
    </row>
    <row r="169" spans="2:36" s="247" customFormat="1" x14ac:dyDescent="0.25">
      <c r="B169" s="250"/>
      <c r="C169" s="250"/>
      <c r="D169" s="82"/>
      <c r="E169" s="82"/>
      <c r="F169" s="82"/>
      <c r="G169" s="82"/>
      <c r="H169" s="82"/>
      <c r="I169" s="82"/>
      <c r="J169" s="82"/>
      <c r="K169" s="82"/>
      <c r="L169" s="82"/>
      <c r="M169" s="82"/>
      <c r="N169" s="82"/>
      <c r="O169" s="82"/>
      <c r="P169" s="82"/>
      <c r="Q169" s="82"/>
      <c r="R169" s="82"/>
      <c r="S169" s="82"/>
      <c r="T169" s="250"/>
      <c r="U169" s="250"/>
      <c r="V169" s="82"/>
      <c r="W169" s="251"/>
      <c r="X169" s="82"/>
      <c r="Y169" s="82"/>
      <c r="Z169" s="250"/>
      <c r="AA169" s="250"/>
      <c r="AB169" s="82"/>
      <c r="AC169" s="251"/>
      <c r="AD169" s="82"/>
      <c r="AE169" s="82"/>
      <c r="AF169" s="250"/>
      <c r="AG169" s="250"/>
      <c r="AH169" s="82"/>
      <c r="AI169" s="251"/>
      <c r="AJ169" s="82"/>
    </row>
    <row r="170" spans="2:36" s="247" customFormat="1" x14ac:dyDescent="0.25">
      <c r="B170" s="250"/>
      <c r="C170" s="250"/>
      <c r="D170" s="82"/>
      <c r="E170" s="82"/>
      <c r="F170" s="82"/>
      <c r="G170" s="82"/>
      <c r="H170" s="82"/>
      <c r="I170" s="82"/>
      <c r="J170" s="82"/>
      <c r="K170" s="82"/>
      <c r="L170" s="82"/>
      <c r="M170" s="82"/>
      <c r="N170" s="82"/>
      <c r="O170" s="82"/>
      <c r="P170" s="82"/>
      <c r="Q170" s="82"/>
      <c r="R170" s="82"/>
      <c r="S170" s="82"/>
      <c r="T170" s="250"/>
      <c r="U170" s="250"/>
      <c r="V170" s="82"/>
      <c r="W170" s="251"/>
      <c r="X170" s="82"/>
      <c r="Y170" s="82"/>
      <c r="Z170" s="250"/>
      <c r="AA170" s="250"/>
      <c r="AB170" s="82"/>
      <c r="AC170" s="251"/>
      <c r="AD170" s="82"/>
      <c r="AE170" s="82"/>
      <c r="AF170" s="250"/>
      <c r="AG170" s="250"/>
      <c r="AH170" s="82"/>
      <c r="AI170" s="251"/>
      <c r="AJ170" s="82"/>
    </row>
    <row r="171" spans="2:36" s="247" customFormat="1" x14ac:dyDescent="0.25">
      <c r="B171" s="250"/>
      <c r="C171" s="250"/>
      <c r="D171" s="82"/>
      <c r="E171" s="82"/>
      <c r="F171" s="82"/>
      <c r="G171" s="82"/>
      <c r="H171" s="82"/>
      <c r="I171" s="82"/>
      <c r="J171" s="82"/>
      <c r="K171" s="82"/>
      <c r="L171" s="82"/>
      <c r="M171" s="82"/>
      <c r="N171" s="82"/>
      <c r="O171" s="82"/>
      <c r="P171" s="82"/>
      <c r="Q171" s="82"/>
      <c r="R171" s="82"/>
      <c r="S171" s="82"/>
      <c r="T171" s="250"/>
      <c r="U171" s="250"/>
      <c r="V171" s="82"/>
      <c r="W171" s="251"/>
      <c r="X171" s="82"/>
      <c r="Y171" s="82"/>
      <c r="Z171" s="250"/>
      <c r="AA171" s="250"/>
      <c r="AB171" s="82"/>
      <c r="AC171" s="251"/>
      <c r="AD171" s="82"/>
      <c r="AE171" s="82"/>
      <c r="AF171" s="250"/>
      <c r="AG171" s="250"/>
      <c r="AH171" s="82"/>
      <c r="AI171" s="251"/>
      <c r="AJ171" s="82"/>
    </row>
    <row r="172" spans="2:36" s="247" customFormat="1" x14ac:dyDescent="0.25">
      <c r="B172" s="250"/>
      <c r="C172" s="250"/>
      <c r="D172" s="82"/>
      <c r="E172" s="82"/>
      <c r="F172" s="82"/>
      <c r="G172" s="82"/>
      <c r="H172" s="82"/>
      <c r="I172" s="82"/>
      <c r="J172" s="82"/>
      <c r="K172" s="82"/>
      <c r="L172" s="82"/>
      <c r="M172" s="82"/>
      <c r="N172" s="82"/>
      <c r="O172" s="82"/>
      <c r="P172" s="82"/>
      <c r="Q172" s="82"/>
      <c r="R172" s="82"/>
      <c r="S172" s="82"/>
      <c r="T172" s="250"/>
      <c r="U172" s="250"/>
      <c r="V172" s="82"/>
      <c r="W172" s="251"/>
      <c r="X172" s="82"/>
      <c r="Y172" s="82"/>
      <c r="Z172" s="250"/>
      <c r="AA172" s="250"/>
      <c r="AB172" s="82"/>
      <c r="AC172" s="251"/>
      <c r="AD172" s="82"/>
      <c r="AE172" s="82"/>
      <c r="AF172" s="250"/>
      <c r="AG172" s="250"/>
      <c r="AH172" s="82"/>
      <c r="AI172" s="251"/>
      <c r="AJ172" s="82"/>
    </row>
    <row r="173" spans="2:36" s="247" customFormat="1" x14ac:dyDescent="0.25">
      <c r="B173" s="250"/>
      <c r="C173" s="250"/>
      <c r="D173" s="82"/>
      <c r="E173" s="82"/>
      <c r="F173" s="82"/>
      <c r="G173" s="82"/>
      <c r="H173" s="82"/>
      <c r="I173" s="82"/>
      <c r="J173" s="82"/>
      <c r="K173" s="82"/>
      <c r="L173" s="82"/>
      <c r="M173" s="82"/>
      <c r="N173" s="82"/>
      <c r="O173" s="82"/>
      <c r="P173" s="82"/>
      <c r="Q173" s="82"/>
      <c r="R173" s="82"/>
      <c r="S173" s="82"/>
      <c r="T173" s="250"/>
      <c r="U173" s="250"/>
      <c r="V173" s="82"/>
      <c r="W173" s="251"/>
      <c r="X173" s="82"/>
      <c r="Y173" s="82"/>
      <c r="Z173" s="250"/>
      <c r="AA173" s="250"/>
      <c r="AB173" s="82"/>
      <c r="AC173" s="251"/>
      <c r="AD173" s="82"/>
      <c r="AE173" s="82"/>
      <c r="AF173" s="250"/>
      <c r="AG173" s="250"/>
      <c r="AH173" s="82"/>
      <c r="AI173" s="251"/>
      <c r="AJ173" s="82"/>
    </row>
    <row r="174" spans="2:36" s="247" customFormat="1" x14ac:dyDescent="0.25">
      <c r="B174" s="250"/>
      <c r="C174" s="250"/>
      <c r="D174" s="82"/>
      <c r="E174" s="82"/>
      <c r="F174" s="82"/>
      <c r="G174" s="82"/>
      <c r="H174" s="82"/>
      <c r="I174" s="82"/>
      <c r="J174" s="82"/>
      <c r="K174" s="82"/>
      <c r="L174" s="82"/>
      <c r="M174" s="82"/>
      <c r="N174" s="82"/>
      <c r="O174" s="82"/>
      <c r="P174" s="82"/>
      <c r="Q174" s="82"/>
      <c r="R174" s="82"/>
      <c r="S174" s="82"/>
      <c r="T174" s="250"/>
      <c r="U174" s="250"/>
      <c r="V174" s="82"/>
      <c r="W174" s="251"/>
      <c r="X174" s="82"/>
      <c r="Y174" s="82"/>
      <c r="Z174" s="250"/>
      <c r="AA174" s="250"/>
      <c r="AB174" s="82"/>
      <c r="AC174" s="251"/>
      <c r="AD174" s="82"/>
      <c r="AE174" s="82"/>
      <c r="AF174" s="250"/>
      <c r="AG174" s="250"/>
      <c r="AH174" s="82"/>
      <c r="AI174" s="251"/>
      <c r="AJ174" s="82"/>
    </row>
    <row r="175" spans="2:36" s="247" customFormat="1" x14ac:dyDescent="0.25">
      <c r="B175" s="250"/>
      <c r="C175" s="250"/>
      <c r="D175" s="82"/>
      <c r="E175" s="82"/>
      <c r="F175" s="82"/>
      <c r="G175" s="82"/>
      <c r="H175" s="82"/>
      <c r="I175" s="82"/>
      <c r="J175" s="82"/>
      <c r="K175" s="82"/>
      <c r="L175" s="82"/>
      <c r="M175" s="82"/>
      <c r="N175" s="82"/>
      <c r="O175" s="82"/>
      <c r="P175" s="82"/>
      <c r="Q175" s="82"/>
      <c r="R175" s="82"/>
      <c r="S175" s="82"/>
      <c r="T175" s="250"/>
      <c r="U175" s="250"/>
      <c r="V175" s="82"/>
      <c r="W175" s="251"/>
      <c r="X175" s="82"/>
      <c r="Y175" s="82"/>
      <c r="Z175" s="250"/>
      <c r="AA175" s="250"/>
      <c r="AB175" s="82"/>
      <c r="AC175" s="251"/>
      <c r="AD175" s="82"/>
      <c r="AE175" s="82"/>
      <c r="AF175" s="250"/>
      <c r="AG175" s="250"/>
      <c r="AH175" s="82"/>
      <c r="AI175" s="251"/>
      <c r="AJ175" s="82"/>
    </row>
    <row r="176" spans="2:36" s="247" customFormat="1" x14ac:dyDescent="0.25">
      <c r="B176" s="250"/>
      <c r="C176" s="250"/>
      <c r="D176" s="82"/>
      <c r="E176" s="82"/>
      <c r="F176" s="82"/>
      <c r="G176" s="82"/>
      <c r="H176" s="82"/>
      <c r="I176" s="82"/>
      <c r="J176" s="82"/>
      <c r="K176" s="82"/>
      <c r="L176" s="82"/>
      <c r="M176" s="82"/>
      <c r="N176" s="82"/>
      <c r="O176" s="82"/>
      <c r="P176" s="82"/>
      <c r="Q176" s="82"/>
      <c r="R176" s="82"/>
      <c r="S176" s="82"/>
      <c r="T176" s="250"/>
      <c r="U176" s="250"/>
      <c r="V176" s="82"/>
      <c r="W176" s="251"/>
      <c r="X176" s="82"/>
      <c r="Y176" s="82"/>
      <c r="Z176" s="250"/>
      <c r="AA176" s="250"/>
      <c r="AB176" s="82"/>
      <c r="AC176" s="251"/>
      <c r="AD176" s="82"/>
      <c r="AE176" s="82"/>
      <c r="AF176" s="250"/>
      <c r="AG176" s="250"/>
      <c r="AH176" s="82"/>
      <c r="AI176" s="251"/>
      <c r="AJ176" s="82"/>
    </row>
    <row r="177" spans="2:36" s="247" customFormat="1" x14ac:dyDescent="0.25">
      <c r="B177" s="250"/>
      <c r="C177" s="250"/>
      <c r="D177" s="82"/>
      <c r="E177" s="82"/>
      <c r="F177" s="82"/>
      <c r="G177" s="82"/>
      <c r="H177" s="82"/>
      <c r="I177" s="82"/>
      <c r="J177" s="82"/>
      <c r="K177" s="82"/>
      <c r="L177" s="82"/>
      <c r="M177" s="82"/>
      <c r="N177" s="82"/>
      <c r="O177" s="82"/>
      <c r="P177" s="82"/>
      <c r="Q177" s="82"/>
      <c r="R177" s="82"/>
      <c r="S177" s="82"/>
      <c r="T177" s="250"/>
      <c r="U177" s="250"/>
      <c r="V177" s="82"/>
      <c r="W177" s="251"/>
      <c r="X177" s="82"/>
      <c r="Y177" s="82"/>
      <c r="Z177" s="250"/>
      <c r="AA177" s="250"/>
      <c r="AB177" s="82"/>
      <c r="AC177" s="251"/>
      <c r="AD177" s="82"/>
      <c r="AE177" s="82"/>
      <c r="AF177" s="250"/>
      <c r="AG177" s="250"/>
      <c r="AH177" s="82"/>
      <c r="AI177" s="251"/>
      <c r="AJ177" s="82"/>
    </row>
    <row r="178" spans="2:36" s="247" customFormat="1" x14ac:dyDescent="0.25">
      <c r="B178" s="250"/>
      <c r="C178" s="250"/>
      <c r="D178" s="82"/>
      <c r="E178" s="82"/>
      <c r="F178" s="82"/>
      <c r="G178" s="82"/>
      <c r="H178" s="82"/>
      <c r="I178" s="82"/>
      <c r="J178" s="82"/>
      <c r="K178" s="82"/>
      <c r="L178" s="82"/>
      <c r="M178" s="82"/>
      <c r="N178" s="82"/>
      <c r="O178" s="82"/>
      <c r="P178" s="82"/>
      <c r="Q178" s="82"/>
      <c r="R178" s="82"/>
      <c r="S178" s="82"/>
      <c r="T178" s="250"/>
      <c r="U178" s="250"/>
      <c r="V178" s="82"/>
      <c r="W178" s="251"/>
      <c r="X178" s="82"/>
      <c r="Y178" s="82"/>
      <c r="Z178" s="250"/>
      <c r="AA178" s="250"/>
      <c r="AB178" s="82"/>
      <c r="AC178" s="251"/>
      <c r="AD178" s="82"/>
      <c r="AE178" s="82"/>
      <c r="AF178" s="250"/>
      <c r="AG178" s="250"/>
      <c r="AH178" s="82"/>
      <c r="AI178" s="251"/>
      <c r="AJ178" s="82"/>
    </row>
    <row r="179" spans="2:36" s="247" customFormat="1" x14ac:dyDescent="0.25">
      <c r="B179" s="250"/>
      <c r="C179" s="250"/>
      <c r="D179" s="82"/>
      <c r="E179" s="82"/>
      <c r="F179" s="82"/>
      <c r="G179" s="82"/>
      <c r="H179" s="82"/>
      <c r="I179" s="82"/>
      <c r="J179" s="82"/>
      <c r="K179" s="82"/>
      <c r="L179" s="82"/>
      <c r="M179" s="82"/>
      <c r="N179" s="82"/>
      <c r="O179" s="82"/>
      <c r="P179" s="82"/>
      <c r="Q179" s="82"/>
      <c r="R179" s="82"/>
      <c r="S179" s="82"/>
      <c r="T179" s="250"/>
      <c r="U179" s="250"/>
      <c r="V179" s="82"/>
      <c r="W179" s="251"/>
      <c r="X179" s="82"/>
      <c r="Y179" s="82"/>
      <c r="Z179" s="250"/>
      <c r="AA179" s="250"/>
      <c r="AB179" s="82"/>
      <c r="AC179" s="251"/>
      <c r="AD179" s="82"/>
      <c r="AE179" s="82"/>
      <c r="AF179" s="250"/>
      <c r="AG179" s="250"/>
      <c r="AH179" s="82"/>
      <c r="AI179" s="251"/>
      <c r="AJ179" s="82"/>
    </row>
    <row r="180" spans="2:36" s="247" customFormat="1" x14ac:dyDescent="0.25">
      <c r="B180" s="250"/>
      <c r="C180" s="250"/>
      <c r="D180" s="82"/>
      <c r="E180" s="82"/>
      <c r="F180" s="82"/>
      <c r="G180" s="82"/>
      <c r="H180" s="82"/>
      <c r="I180" s="82"/>
      <c r="J180" s="82"/>
      <c r="K180" s="82"/>
      <c r="L180" s="82"/>
      <c r="M180" s="82"/>
      <c r="N180" s="82"/>
      <c r="O180" s="82"/>
      <c r="P180" s="82"/>
      <c r="Q180" s="82"/>
      <c r="R180" s="82"/>
      <c r="S180" s="82"/>
      <c r="T180" s="250"/>
      <c r="U180" s="250"/>
      <c r="V180" s="82"/>
      <c r="W180" s="251"/>
      <c r="X180" s="82"/>
      <c r="Y180" s="82"/>
      <c r="Z180" s="250"/>
      <c r="AA180" s="250"/>
      <c r="AB180" s="82"/>
      <c r="AC180" s="251"/>
      <c r="AD180" s="82"/>
      <c r="AE180" s="82"/>
      <c r="AF180" s="250"/>
      <c r="AG180" s="250"/>
      <c r="AH180" s="82"/>
      <c r="AI180" s="251"/>
      <c r="AJ180" s="82"/>
    </row>
    <row r="181" spans="2:36" s="247" customFormat="1" x14ac:dyDescent="0.25">
      <c r="B181" s="250"/>
      <c r="C181" s="250"/>
      <c r="D181" s="82"/>
      <c r="E181" s="82"/>
      <c r="F181" s="82"/>
      <c r="G181" s="82"/>
      <c r="H181" s="82"/>
      <c r="I181" s="82"/>
      <c r="J181" s="82"/>
      <c r="K181" s="82"/>
      <c r="L181" s="82"/>
      <c r="M181" s="82"/>
      <c r="N181" s="82"/>
      <c r="O181" s="82"/>
      <c r="P181" s="82"/>
      <c r="Q181" s="82"/>
      <c r="R181" s="82"/>
      <c r="S181" s="82"/>
      <c r="T181" s="250"/>
      <c r="U181" s="250"/>
      <c r="V181" s="82"/>
      <c r="W181" s="251"/>
      <c r="X181" s="82"/>
      <c r="Y181" s="82"/>
      <c r="Z181" s="250"/>
      <c r="AA181" s="250"/>
      <c r="AB181" s="82"/>
      <c r="AC181" s="251"/>
      <c r="AD181" s="82"/>
      <c r="AE181" s="82"/>
      <c r="AF181" s="250"/>
      <c r="AG181" s="250"/>
      <c r="AH181" s="82"/>
      <c r="AI181" s="251"/>
      <c r="AJ181" s="82"/>
    </row>
    <row r="182" spans="2:36" s="247" customFormat="1" x14ac:dyDescent="0.25">
      <c r="B182" s="250"/>
      <c r="C182" s="250"/>
      <c r="D182" s="82"/>
      <c r="E182" s="82"/>
      <c r="F182" s="82"/>
      <c r="G182" s="82"/>
      <c r="H182" s="82"/>
      <c r="I182" s="82"/>
      <c r="J182" s="82"/>
      <c r="K182" s="82"/>
      <c r="L182" s="82"/>
      <c r="M182" s="82"/>
      <c r="N182" s="82"/>
      <c r="O182" s="82"/>
      <c r="P182" s="82"/>
      <c r="Q182" s="82"/>
      <c r="R182" s="82"/>
      <c r="S182" s="82"/>
      <c r="T182" s="250"/>
      <c r="U182" s="250"/>
      <c r="V182" s="82"/>
      <c r="W182" s="251"/>
      <c r="X182" s="82"/>
      <c r="Y182" s="82"/>
      <c r="Z182" s="250"/>
      <c r="AA182" s="250"/>
      <c r="AB182" s="82"/>
      <c r="AC182" s="251"/>
      <c r="AD182" s="82"/>
      <c r="AE182" s="82"/>
      <c r="AF182" s="250"/>
      <c r="AG182" s="250"/>
      <c r="AH182" s="82"/>
      <c r="AI182" s="251"/>
      <c r="AJ182" s="82"/>
    </row>
    <row r="183" spans="2:36" s="247" customFormat="1" x14ac:dyDescent="0.25">
      <c r="B183" s="250"/>
      <c r="C183" s="250"/>
      <c r="D183" s="82"/>
      <c r="E183" s="82"/>
      <c r="F183" s="82"/>
      <c r="G183" s="82"/>
      <c r="H183" s="82"/>
      <c r="I183" s="82"/>
      <c r="J183" s="82"/>
      <c r="K183" s="82"/>
      <c r="L183" s="82"/>
      <c r="M183" s="82"/>
      <c r="N183" s="82"/>
      <c r="O183" s="82"/>
      <c r="P183" s="82"/>
      <c r="Q183" s="82"/>
      <c r="R183" s="82"/>
      <c r="S183" s="82"/>
      <c r="T183" s="250"/>
      <c r="U183" s="250"/>
      <c r="V183" s="82"/>
      <c r="W183" s="251"/>
      <c r="X183" s="82"/>
      <c r="Y183" s="82"/>
      <c r="Z183" s="250"/>
      <c r="AA183" s="250"/>
      <c r="AB183" s="82"/>
      <c r="AC183" s="251"/>
      <c r="AD183" s="82"/>
      <c r="AE183" s="82"/>
      <c r="AF183" s="250"/>
      <c r="AG183" s="250"/>
      <c r="AH183" s="82"/>
      <c r="AI183" s="251"/>
      <c r="AJ183" s="82"/>
    </row>
    <row r="184" spans="2:36" s="247" customFormat="1" x14ac:dyDescent="0.25">
      <c r="B184" s="250"/>
      <c r="C184" s="250"/>
      <c r="D184" s="82"/>
      <c r="E184" s="82"/>
      <c r="F184" s="82"/>
      <c r="G184" s="82"/>
      <c r="H184" s="82"/>
      <c r="I184" s="82"/>
      <c r="J184" s="82"/>
      <c r="K184" s="82"/>
      <c r="L184" s="82"/>
      <c r="M184" s="82"/>
      <c r="N184" s="82"/>
      <c r="O184" s="82"/>
      <c r="P184" s="82"/>
      <c r="Q184" s="82"/>
      <c r="R184" s="82"/>
      <c r="S184" s="82"/>
      <c r="T184" s="250"/>
      <c r="U184" s="250"/>
      <c r="V184" s="82"/>
      <c r="W184" s="251"/>
      <c r="X184" s="82"/>
      <c r="Y184" s="82"/>
      <c r="Z184" s="250"/>
      <c r="AA184" s="250"/>
      <c r="AB184" s="82"/>
      <c r="AC184" s="251"/>
      <c r="AD184" s="82"/>
      <c r="AE184" s="82"/>
      <c r="AF184" s="250"/>
      <c r="AG184" s="250"/>
      <c r="AH184" s="82"/>
      <c r="AI184" s="251"/>
      <c r="AJ184" s="82"/>
    </row>
    <row r="185" spans="2:36" s="247" customFormat="1" x14ac:dyDescent="0.25">
      <c r="B185" s="250"/>
      <c r="C185" s="250"/>
      <c r="D185" s="82"/>
      <c r="E185" s="82"/>
      <c r="F185" s="82"/>
      <c r="G185" s="82"/>
      <c r="H185" s="82"/>
      <c r="I185" s="82"/>
      <c r="J185" s="82"/>
      <c r="K185" s="82"/>
      <c r="L185" s="82"/>
      <c r="M185" s="82"/>
      <c r="N185" s="82"/>
      <c r="O185" s="82"/>
      <c r="P185" s="82"/>
      <c r="Q185" s="82"/>
      <c r="R185" s="82"/>
      <c r="S185" s="82"/>
      <c r="T185" s="250"/>
      <c r="U185" s="250"/>
      <c r="V185" s="82"/>
      <c r="W185" s="251"/>
      <c r="X185" s="82"/>
      <c r="Y185" s="82"/>
      <c r="Z185" s="250"/>
      <c r="AA185" s="250"/>
      <c r="AB185" s="82"/>
      <c r="AC185" s="251"/>
      <c r="AD185" s="82"/>
      <c r="AE185" s="82"/>
      <c r="AF185" s="250"/>
      <c r="AG185" s="250"/>
      <c r="AH185" s="82"/>
      <c r="AI185" s="251"/>
      <c r="AJ185" s="82"/>
    </row>
    <row r="186" spans="2:36" s="247" customFormat="1" x14ac:dyDescent="0.25">
      <c r="B186" s="250"/>
      <c r="C186" s="250"/>
      <c r="D186" s="82"/>
      <c r="E186" s="82"/>
      <c r="F186" s="82"/>
      <c r="G186" s="82"/>
      <c r="H186" s="82"/>
      <c r="I186" s="82"/>
      <c r="J186" s="82"/>
      <c r="K186" s="82"/>
      <c r="L186" s="82"/>
      <c r="M186" s="82"/>
      <c r="N186" s="82"/>
      <c r="O186" s="82"/>
      <c r="P186" s="82"/>
      <c r="Q186" s="82"/>
      <c r="R186" s="82"/>
      <c r="S186" s="82"/>
      <c r="T186" s="250"/>
      <c r="U186" s="250"/>
      <c r="V186" s="82"/>
      <c r="W186" s="251"/>
      <c r="X186" s="82"/>
      <c r="Y186" s="82"/>
      <c r="Z186" s="250"/>
      <c r="AA186" s="250"/>
      <c r="AB186" s="82"/>
      <c r="AC186" s="251"/>
      <c r="AD186" s="82"/>
      <c r="AE186" s="82"/>
      <c r="AF186" s="250"/>
      <c r="AG186" s="250"/>
      <c r="AH186" s="82"/>
      <c r="AI186" s="251"/>
      <c r="AJ186" s="82"/>
    </row>
    <row r="187" spans="2:36" s="247" customFormat="1" x14ac:dyDescent="0.25">
      <c r="B187" s="250"/>
      <c r="C187" s="250"/>
      <c r="D187" s="82"/>
      <c r="E187" s="82"/>
      <c r="F187" s="82"/>
      <c r="G187" s="82"/>
      <c r="H187" s="82"/>
      <c r="I187" s="82"/>
      <c r="J187" s="82"/>
      <c r="K187" s="82"/>
      <c r="L187" s="82"/>
      <c r="M187" s="82"/>
      <c r="N187" s="82"/>
      <c r="O187" s="82"/>
      <c r="P187" s="82"/>
      <c r="Q187" s="82"/>
      <c r="R187" s="82"/>
      <c r="S187" s="82"/>
      <c r="T187" s="250"/>
      <c r="U187" s="250"/>
      <c r="V187" s="82"/>
      <c r="W187" s="251"/>
      <c r="X187" s="82"/>
      <c r="Y187" s="82"/>
      <c r="Z187" s="250"/>
      <c r="AA187" s="250"/>
      <c r="AB187" s="82"/>
      <c r="AC187" s="251"/>
      <c r="AD187" s="82"/>
      <c r="AE187" s="82"/>
      <c r="AF187" s="250"/>
      <c r="AG187" s="250"/>
      <c r="AH187" s="82"/>
      <c r="AI187" s="251"/>
      <c r="AJ187" s="82"/>
    </row>
    <row r="188" spans="2:36" s="247" customFormat="1" x14ac:dyDescent="0.25">
      <c r="B188" s="250"/>
      <c r="C188" s="250"/>
      <c r="D188" s="82"/>
      <c r="E188" s="82"/>
      <c r="F188" s="82"/>
      <c r="G188" s="82"/>
      <c r="H188" s="82"/>
      <c r="I188" s="82"/>
      <c r="J188" s="82"/>
      <c r="K188" s="82"/>
      <c r="L188" s="82"/>
      <c r="M188" s="82"/>
      <c r="N188" s="82"/>
      <c r="O188" s="82"/>
      <c r="P188" s="82"/>
      <c r="Q188" s="82"/>
      <c r="R188" s="82"/>
      <c r="S188" s="82"/>
      <c r="T188" s="250"/>
      <c r="U188" s="250"/>
      <c r="V188" s="82"/>
      <c r="W188" s="251"/>
      <c r="X188" s="82"/>
      <c r="Y188" s="82"/>
      <c r="Z188" s="250"/>
      <c r="AA188" s="250"/>
      <c r="AB188" s="82"/>
      <c r="AC188" s="251"/>
      <c r="AD188" s="82"/>
      <c r="AE188" s="82"/>
      <c r="AF188" s="250"/>
      <c r="AG188" s="250"/>
      <c r="AH188" s="82"/>
      <c r="AI188" s="251"/>
      <c r="AJ188" s="82"/>
    </row>
    <row r="189" spans="2:36" s="247" customFormat="1" x14ac:dyDescent="0.25">
      <c r="B189" s="250"/>
      <c r="C189" s="250"/>
      <c r="D189" s="82"/>
      <c r="E189" s="82"/>
      <c r="F189" s="82"/>
      <c r="G189" s="82"/>
      <c r="H189" s="82"/>
      <c r="I189" s="82"/>
      <c r="J189" s="82"/>
      <c r="K189" s="82"/>
      <c r="L189" s="82"/>
      <c r="M189" s="82"/>
      <c r="N189" s="82"/>
      <c r="O189" s="82"/>
      <c r="P189" s="82"/>
      <c r="Q189" s="82"/>
      <c r="R189" s="82"/>
      <c r="S189" s="82"/>
      <c r="T189" s="250"/>
      <c r="U189" s="250"/>
      <c r="V189" s="82"/>
      <c r="W189" s="251"/>
      <c r="X189" s="82"/>
      <c r="Y189" s="82"/>
      <c r="Z189" s="250"/>
      <c r="AA189" s="250"/>
      <c r="AB189" s="82"/>
      <c r="AC189" s="251"/>
      <c r="AD189" s="82"/>
      <c r="AE189" s="82"/>
      <c r="AF189" s="250"/>
      <c r="AG189" s="250"/>
      <c r="AH189" s="82"/>
      <c r="AI189" s="251"/>
      <c r="AJ189" s="82"/>
    </row>
    <row r="190" spans="2:36" s="247" customFormat="1" x14ac:dyDescent="0.25">
      <c r="B190" s="250"/>
      <c r="C190" s="250"/>
      <c r="D190" s="82"/>
      <c r="E190" s="82"/>
      <c r="F190" s="82"/>
      <c r="G190" s="82"/>
      <c r="H190" s="82"/>
      <c r="I190" s="82"/>
      <c r="J190" s="82"/>
      <c r="K190" s="82"/>
      <c r="L190" s="82"/>
      <c r="M190" s="82"/>
      <c r="N190" s="82"/>
      <c r="O190" s="82"/>
      <c r="P190" s="82"/>
      <c r="Q190" s="82"/>
      <c r="R190" s="82"/>
      <c r="S190" s="82"/>
      <c r="T190" s="250"/>
      <c r="U190" s="250"/>
      <c r="V190" s="82"/>
      <c r="W190" s="251"/>
      <c r="X190" s="82"/>
      <c r="Y190" s="82"/>
      <c r="Z190" s="250"/>
      <c r="AA190" s="250"/>
      <c r="AB190" s="82"/>
      <c r="AC190" s="251"/>
      <c r="AD190" s="82"/>
      <c r="AE190" s="82"/>
      <c r="AF190" s="250"/>
      <c r="AG190" s="250"/>
      <c r="AH190" s="82"/>
      <c r="AI190" s="251"/>
      <c r="AJ190" s="82"/>
    </row>
    <row r="191" spans="2:36" s="247" customFormat="1" x14ac:dyDescent="0.25">
      <c r="B191" s="250"/>
      <c r="C191" s="250"/>
      <c r="D191" s="82"/>
      <c r="E191" s="82"/>
      <c r="F191" s="82"/>
      <c r="G191" s="82"/>
      <c r="H191" s="82"/>
      <c r="I191" s="82"/>
      <c r="J191" s="82"/>
      <c r="K191" s="82"/>
      <c r="L191" s="82"/>
      <c r="M191" s="82"/>
      <c r="N191" s="82"/>
      <c r="O191" s="82"/>
      <c r="P191" s="82"/>
      <c r="Q191" s="82"/>
      <c r="R191" s="82"/>
      <c r="S191" s="82"/>
      <c r="T191" s="250"/>
      <c r="U191" s="250"/>
      <c r="V191" s="82"/>
      <c r="W191" s="251"/>
      <c r="X191" s="82"/>
      <c r="Y191" s="82"/>
      <c r="Z191" s="250"/>
      <c r="AA191" s="250"/>
      <c r="AB191" s="82"/>
      <c r="AC191" s="251"/>
      <c r="AD191" s="82"/>
      <c r="AE191" s="82"/>
      <c r="AF191" s="250"/>
      <c r="AG191" s="250"/>
      <c r="AH191" s="82"/>
      <c r="AI191" s="251"/>
      <c r="AJ191" s="82"/>
    </row>
    <row r="192" spans="2:36" s="247" customFormat="1" x14ac:dyDescent="0.25">
      <c r="B192" s="250"/>
      <c r="C192" s="250"/>
      <c r="D192" s="82"/>
      <c r="E192" s="82"/>
      <c r="F192" s="82"/>
      <c r="G192" s="82"/>
      <c r="H192" s="82"/>
      <c r="I192" s="82"/>
      <c r="J192" s="82"/>
      <c r="K192" s="82"/>
      <c r="L192" s="82"/>
      <c r="M192" s="82"/>
      <c r="N192" s="82"/>
      <c r="O192" s="82"/>
      <c r="P192" s="82"/>
      <c r="Q192" s="82"/>
      <c r="R192" s="82"/>
      <c r="S192" s="82"/>
      <c r="T192" s="250"/>
      <c r="U192" s="250"/>
      <c r="V192" s="82"/>
      <c r="W192" s="251"/>
      <c r="X192" s="82"/>
      <c r="Y192" s="82"/>
      <c r="Z192" s="250"/>
      <c r="AA192" s="250"/>
      <c r="AB192" s="82"/>
      <c r="AC192" s="251"/>
      <c r="AD192" s="82"/>
      <c r="AE192" s="82"/>
      <c r="AF192" s="250"/>
      <c r="AG192" s="250"/>
      <c r="AH192" s="82"/>
      <c r="AI192" s="251"/>
      <c r="AJ192" s="82"/>
    </row>
    <row r="193" spans="2:36" s="247" customFormat="1" x14ac:dyDescent="0.25">
      <c r="B193" s="250"/>
      <c r="C193" s="250"/>
      <c r="D193" s="82"/>
      <c r="E193" s="82"/>
      <c r="F193" s="82"/>
      <c r="G193" s="82"/>
      <c r="H193" s="82"/>
      <c r="I193" s="82"/>
      <c r="J193" s="82"/>
      <c r="K193" s="82"/>
      <c r="L193" s="82"/>
      <c r="M193" s="82"/>
      <c r="N193" s="82"/>
      <c r="O193" s="82"/>
      <c r="P193" s="82"/>
      <c r="Q193" s="82"/>
      <c r="R193" s="82"/>
      <c r="S193" s="82"/>
      <c r="T193" s="250"/>
      <c r="U193" s="250"/>
      <c r="V193" s="82"/>
      <c r="W193" s="251"/>
      <c r="X193" s="82"/>
      <c r="Y193" s="82"/>
      <c r="Z193" s="250"/>
      <c r="AA193" s="250"/>
      <c r="AB193" s="82"/>
      <c r="AC193" s="251"/>
      <c r="AD193" s="82"/>
      <c r="AE193" s="82"/>
      <c r="AF193" s="250"/>
      <c r="AG193" s="250"/>
      <c r="AH193" s="82"/>
      <c r="AI193" s="251"/>
      <c r="AJ193" s="82"/>
    </row>
    <row r="194" spans="2:36" s="247" customFormat="1" x14ac:dyDescent="0.25">
      <c r="B194" s="250"/>
      <c r="C194" s="250"/>
      <c r="D194" s="82"/>
      <c r="E194" s="82"/>
      <c r="F194" s="82"/>
      <c r="G194" s="82"/>
      <c r="H194" s="82"/>
      <c r="I194" s="82"/>
      <c r="J194" s="82"/>
      <c r="K194" s="82"/>
      <c r="L194" s="82"/>
      <c r="M194" s="82"/>
      <c r="N194" s="82"/>
      <c r="O194" s="82"/>
      <c r="P194" s="82"/>
      <c r="Q194" s="82"/>
      <c r="R194" s="82"/>
      <c r="S194" s="82"/>
      <c r="T194" s="250"/>
      <c r="U194" s="250"/>
      <c r="V194" s="82"/>
      <c r="W194" s="251"/>
      <c r="X194" s="82"/>
      <c r="Y194" s="82"/>
      <c r="Z194" s="250"/>
      <c r="AA194" s="250"/>
      <c r="AB194" s="82"/>
      <c r="AC194" s="251"/>
      <c r="AD194" s="82"/>
      <c r="AE194" s="82"/>
      <c r="AF194" s="250"/>
      <c r="AG194" s="250"/>
      <c r="AH194" s="82"/>
      <c r="AI194" s="251"/>
      <c r="AJ194" s="82"/>
    </row>
    <row r="195" spans="2:36" s="247" customFormat="1" x14ac:dyDescent="0.25">
      <c r="B195" s="250"/>
      <c r="C195" s="250"/>
      <c r="D195" s="82"/>
      <c r="E195" s="82"/>
      <c r="F195" s="82"/>
      <c r="G195" s="82"/>
      <c r="H195" s="82"/>
      <c r="I195" s="82"/>
      <c r="J195" s="82"/>
      <c r="K195" s="82"/>
      <c r="L195" s="82"/>
      <c r="M195" s="82"/>
      <c r="N195" s="82"/>
      <c r="O195" s="82"/>
      <c r="P195" s="82"/>
      <c r="Q195" s="82"/>
      <c r="R195" s="82"/>
      <c r="S195" s="82"/>
      <c r="T195" s="250"/>
      <c r="U195" s="250"/>
      <c r="V195" s="82"/>
      <c r="W195" s="251"/>
      <c r="X195" s="82"/>
      <c r="Y195" s="82"/>
      <c r="Z195" s="250"/>
      <c r="AA195" s="250"/>
      <c r="AB195" s="82"/>
      <c r="AC195" s="251"/>
      <c r="AD195" s="82"/>
      <c r="AE195" s="82"/>
      <c r="AF195" s="250"/>
      <c r="AG195" s="250"/>
      <c r="AH195" s="82"/>
      <c r="AI195" s="251"/>
      <c r="AJ195" s="82"/>
    </row>
    <row r="196" spans="2:36" s="247" customFormat="1" x14ac:dyDescent="0.25">
      <c r="B196" s="250"/>
      <c r="C196" s="250"/>
      <c r="D196" s="82"/>
      <c r="E196" s="82"/>
      <c r="F196" s="82"/>
      <c r="G196" s="82"/>
      <c r="H196" s="82"/>
      <c r="I196" s="82"/>
      <c r="J196" s="82"/>
      <c r="K196" s="82"/>
      <c r="L196" s="82"/>
      <c r="M196" s="82"/>
      <c r="N196" s="82"/>
      <c r="O196" s="82"/>
      <c r="P196" s="82"/>
      <c r="Q196" s="82"/>
      <c r="R196" s="82"/>
      <c r="S196" s="82"/>
      <c r="T196" s="250"/>
      <c r="U196" s="250"/>
      <c r="V196" s="82"/>
      <c r="W196" s="251"/>
      <c r="X196" s="82"/>
      <c r="Y196" s="82"/>
      <c r="Z196" s="250"/>
      <c r="AA196" s="250"/>
      <c r="AB196" s="82"/>
      <c r="AC196" s="251"/>
      <c r="AD196" s="82"/>
      <c r="AE196" s="82"/>
      <c r="AF196" s="250"/>
      <c r="AG196" s="250"/>
      <c r="AH196" s="82"/>
      <c r="AI196" s="251"/>
      <c r="AJ196" s="82"/>
    </row>
    <row r="197" spans="2:36" s="247" customFormat="1" x14ac:dyDescent="0.25">
      <c r="B197" s="250"/>
      <c r="C197" s="250"/>
      <c r="D197" s="82"/>
      <c r="E197" s="82"/>
      <c r="F197" s="82"/>
      <c r="G197" s="82"/>
      <c r="H197" s="82"/>
      <c r="I197" s="82"/>
      <c r="J197" s="82"/>
      <c r="K197" s="82"/>
      <c r="L197" s="82"/>
      <c r="M197" s="82"/>
      <c r="N197" s="82"/>
      <c r="O197" s="82"/>
      <c r="P197" s="82"/>
      <c r="Q197" s="82"/>
      <c r="R197" s="82"/>
      <c r="S197" s="82"/>
      <c r="T197" s="250"/>
      <c r="U197" s="250"/>
      <c r="V197" s="82"/>
      <c r="W197" s="251"/>
      <c r="X197" s="82"/>
      <c r="Y197" s="82"/>
      <c r="Z197" s="250"/>
      <c r="AA197" s="250"/>
      <c r="AB197" s="82"/>
      <c r="AC197" s="251"/>
      <c r="AD197" s="82"/>
      <c r="AE197" s="82"/>
      <c r="AF197" s="250"/>
      <c r="AG197" s="250"/>
      <c r="AH197" s="82"/>
      <c r="AI197" s="251"/>
      <c r="AJ197" s="82"/>
    </row>
    <row r="198" spans="2:36" s="247" customFormat="1" x14ac:dyDescent="0.25">
      <c r="B198" s="250"/>
      <c r="C198" s="250"/>
      <c r="D198" s="82"/>
      <c r="E198" s="82"/>
      <c r="F198" s="82"/>
      <c r="G198" s="82"/>
      <c r="H198" s="82"/>
      <c r="I198" s="82"/>
      <c r="J198" s="82"/>
      <c r="K198" s="82"/>
      <c r="L198" s="82"/>
      <c r="M198" s="82"/>
      <c r="N198" s="82"/>
      <c r="O198" s="82"/>
      <c r="P198" s="82"/>
      <c r="Q198" s="82"/>
      <c r="R198" s="82"/>
      <c r="S198" s="82"/>
      <c r="T198" s="250"/>
      <c r="U198" s="250"/>
      <c r="V198" s="82"/>
      <c r="W198" s="251"/>
      <c r="X198" s="82"/>
      <c r="Y198" s="82"/>
      <c r="Z198" s="250"/>
      <c r="AA198" s="250"/>
      <c r="AB198" s="82"/>
      <c r="AC198" s="251"/>
      <c r="AD198" s="82"/>
      <c r="AE198" s="82"/>
      <c r="AF198" s="250"/>
      <c r="AG198" s="250"/>
      <c r="AH198" s="82"/>
      <c r="AI198" s="251"/>
      <c r="AJ198" s="82"/>
    </row>
    <row r="199" spans="2:36" s="247" customFormat="1" x14ac:dyDescent="0.25">
      <c r="B199" s="250"/>
      <c r="C199" s="250"/>
      <c r="D199" s="82"/>
      <c r="E199" s="82"/>
      <c r="F199" s="82"/>
      <c r="G199" s="82"/>
      <c r="H199" s="82"/>
      <c r="I199" s="82"/>
      <c r="J199" s="82"/>
      <c r="K199" s="82"/>
      <c r="L199" s="82"/>
      <c r="M199" s="82"/>
      <c r="N199" s="82"/>
      <c r="O199" s="82"/>
      <c r="P199" s="82"/>
      <c r="Q199" s="82"/>
      <c r="R199" s="82"/>
      <c r="S199" s="82"/>
      <c r="T199" s="250"/>
      <c r="U199" s="250"/>
      <c r="V199" s="82"/>
      <c r="W199" s="251"/>
      <c r="X199" s="82"/>
      <c r="Y199" s="82"/>
      <c r="Z199" s="250"/>
      <c r="AA199" s="250"/>
      <c r="AB199" s="82"/>
      <c r="AC199" s="251"/>
      <c r="AD199" s="82"/>
      <c r="AE199" s="82"/>
      <c r="AF199" s="250"/>
      <c r="AG199" s="250"/>
      <c r="AH199" s="82"/>
      <c r="AI199" s="251"/>
      <c r="AJ199" s="82"/>
    </row>
    <row r="200" spans="2:36" s="247" customFormat="1" x14ac:dyDescent="0.25">
      <c r="B200" s="250"/>
      <c r="C200" s="250"/>
      <c r="D200" s="82"/>
      <c r="E200" s="82"/>
      <c r="F200" s="82"/>
      <c r="G200" s="82"/>
      <c r="H200" s="82"/>
      <c r="I200" s="82"/>
      <c r="J200" s="82"/>
      <c r="K200" s="82"/>
      <c r="L200" s="82"/>
      <c r="M200" s="82"/>
      <c r="N200" s="82"/>
      <c r="O200" s="82"/>
      <c r="P200" s="82"/>
      <c r="Q200" s="82"/>
      <c r="R200" s="82"/>
      <c r="S200" s="82"/>
      <c r="T200" s="250"/>
      <c r="U200" s="250"/>
      <c r="V200" s="82"/>
      <c r="W200" s="251"/>
      <c r="X200" s="82"/>
      <c r="Y200" s="82"/>
      <c r="Z200" s="250"/>
      <c r="AA200" s="250"/>
      <c r="AB200" s="82"/>
      <c r="AC200" s="251"/>
      <c r="AD200" s="82"/>
      <c r="AE200" s="82"/>
      <c r="AF200" s="250"/>
      <c r="AG200" s="250"/>
      <c r="AH200" s="82"/>
      <c r="AI200" s="251"/>
      <c r="AJ200" s="82"/>
    </row>
    <row r="201" spans="2:36" s="247" customFormat="1" x14ac:dyDescent="0.25">
      <c r="B201" s="250"/>
      <c r="C201" s="250"/>
      <c r="D201" s="82"/>
      <c r="E201" s="82"/>
      <c r="F201" s="82"/>
      <c r="G201" s="82"/>
      <c r="H201" s="82"/>
      <c r="I201" s="82"/>
      <c r="J201" s="82"/>
      <c r="K201" s="82"/>
      <c r="L201" s="82"/>
      <c r="M201" s="82"/>
      <c r="N201" s="82"/>
      <c r="O201" s="82"/>
      <c r="P201" s="82"/>
      <c r="Q201" s="82"/>
      <c r="R201" s="82"/>
      <c r="S201" s="82"/>
      <c r="T201" s="250"/>
      <c r="U201" s="250"/>
      <c r="V201" s="82"/>
      <c r="W201" s="251"/>
      <c r="X201" s="82"/>
      <c r="Y201" s="82"/>
      <c r="Z201" s="250"/>
      <c r="AA201" s="250"/>
      <c r="AB201" s="82"/>
      <c r="AC201" s="251"/>
      <c r="AD201" s="82"/>
      <c r="AE201" s="82"/>
      <c r="AF201" s="250"/>
      <c r="AG201" s="250"/>
      <c r="AH201" s="82"/>
      <c r="AI201" s="251"/>
      <c r="AJ201" s="82"/>
    </row>
    <row r="202" spans="2:36" s="247" customFormat="1" x14ac:dyDescent="0.25">
      <c r="B202" s="250"/>
      <c r="C202" s="250"/>
      <c r="D202" s="82"/>
      <c r="E202" s="82"/>
      <c r="F202" s="82"/>
      <c r="G202" s="82"/>
      <c r="H202" s="82"/>
      <c r="I202" s="82"/>
      <c r="J202" s="82"/>
      <c r="K202" s="82"/>
      <c r="L202" s="82"/>
      <c r="M202" s="82"/>
      <c r="N202" s="82"/>
      <c r="O202" s="82"/>
      <c r="P202" s="82"/>
      <c r="Q202" s="82"/>
      <c r="R202" s="82"/>
      <c r="S202" s="82"/>
      <c r="T202" s="250"/>
      <c r="U202" s="250"/>
      <c r="V202" s="82"/>
      <c r="W202" s="251"/>
      <c r="X202" s="82"/>
      <c r="Y202" s="82"/>
      <c r="Z202" s="250"/>
      <c r="AA202" s="250"/>
      <c r="AB202" s="82"/>
      <c r="AC202" s="251"/>
      <c r="AD202" s="82"/>
      <c r="AE202" s="82"/>
      <c r="AF202" s="250"/>
      <c r="AG202" s="250"/>
      <c r="AH202" s="82"/>
      <c r="AI202" s="251"/>
      <c r="AJ202" s="82"/>
    </row>
    <row r="203" spans="2:36" s="247" customFormat="1" x14ac:dyDescent="0.25">
      <c r="B203" s="250"/>
      <c r="C203" s="250"/>
      <c r="D203" s="82"/>
      <c r="E203" s="82"/>
      <c r="F203" s="82"/>
      <c r="G203" s="82"/>
      <c r="H203" s="82"/>
      <c r="I203" s="82"/>
      <c r="J203" s="82"/>
      <c r="K203" s="82"/>
      <c r="L203" s="82"/>
      <c r="M203" s="82"/>
      <c r="N203" s="82"/>
      <c r="O203" s="82"/>
      <c r="P203" s="82"/>
      <c r="Q203" s="82"/>
      <c r="R203" s="82"/>
      <c r="S203" s="82"/>
      <c r="T203" s="250"/>
      <c r="U203" s="250"/>
      <c r="V203" s="82"/>
      <c r="W203" s="251"/>
      <c r="X203" s="82"/>
      <c r="Y203" s="82"/>
      <c r="Z203" s="250"/>
      <c r="AA203" s="250"/>
      <c r="AB203" s="82"/>
      <c r="AC203" s="251"/>
      <c r="AD203" s="82"/>
      <c r="AE203" s="82"/>
      <c r="AF203" s="250"/>
      <c r="AG203" s="250"/>
      <c r="AH203" s="82"/>
      <c r="AI203" s="251"/>
      <c r="AJ203" s="82"/>
    </row>
    <row r="204" spans="2:36" s="247" customFormat="1" x14ac:dyDescent="0.25">
      <c r="B204" s="250"/>
      <c r="C204" s="250"/>
      <c r="D204" s="82"/>
      <c r="E204" s="82"/>
      <c r="F204" s="82"/>
      <c r="G204" s="82"/>
      <c r="H204" s="82"/>
      <c r="I204" s="82"/>
      <c r="J204" s="82"/>
      <c r="K204" s="82"/>
      <c r="L204" s="82"/>
      <c r="M204" s="82"/>
      <c r="N204" s="82"/>
      <c r="O204" s="82"/>
      <c r="P204" s="82"/>
      <c r="Q204" s="82"/>
      <c r="R204" s="82"/>
      <c r="S204" s="82"/>
      <c r="T204" s="250"/>
      <c r="U204" s="250"/>
      <c r="V204" s="82"/>
      <c r="W204" s="251"/>
      <c r="X204" s="82"/>
      <c r="Y204" s="82"/>
      <c r="Z204" s="250"/>
      <c r="AA204" s="250"/>
      <c r="AB204" s="82"/>
      <c r="AC204" s="251"/>
      <c r="AD204" s="82"/>
      <c r="AE204" s="82"/>
      <c r="AF204" s="250"/>
      <c r="AG204" s="250"/>
      <c r="AH204" s="82"/>
      <c r="AI204" s="251"/>
      <c r="AJ204" s="82"/>
    </row>
    <row r="205" spans="2:36" s="247" customFormat="1" x14ac:dyDescent="0.25">
      <c r="B205" s="250"/>
      <c r="C205" s="250"/>
      <c r="D205" s="82"/>
      <c r="E205" s="82"/>
      <c r="F205" s="82"/>
      <c r="G205" s="82"/>
      <c r="H205" s="82"/>
      <c r="I205" s="82"/>
      <c r="J205" s="82"/>
      <c r="K205" s="82"/>
      <c r="L205" s="82"/>
      <c r="M205" s="82"/>
      <c r="N205" s="82"/>
      <c r="O205" s="82"/>
      <c r="P205" s="82"/>
      <c r="Q205" s="82"/>
      <c r="R205" s="82"/>
      <c r="S205" s="82"/>
      <c r="T205" s="250"/>
      <c r="U205" s="250"/>
      <c r="V205" s="82"/>
      <c r="W205" s="251"/>
      <c r="X205" s="82"/>
      <c r="Y205" s="82"/>
      <c r="Z205" s="250"/>
      <c r="AA205" s="250"/>
      <c r="AB205" s="82"/>
      <c r="AC205" s="251"/>
      <c r="AD205" s="82"/>
      <c r="AE205" s="82"/>
      <c r="AF205" s="250"/>
      <c r="AG205" s="250"/>
      <c r="AH205" s="82"/>
      <c r="AI205" s="251"/>
      <c r="AJ205" s="82"/>
    </row>
    <row r="206" spans="2:36" s="247" customFormat="1" x14ac:dyDescent="0.25">
      <c r="B206" s="250"/>
      <c r="C206" s="250"/>
      <c r="D206" s="82"/>
      <c r="E206" s="82"/>
      <c r="F206" s="82"/>
      <c r="G206" s="82"/>
      <c r="H206" s="82"/>
      <c r="I206" s="82"/>
      <c r="J206" s="82"/>
      <c r="K206" s="82"/>
      <c r="L206" s="82"/>
      <c r="M206" s="82"/>
      <c r="N206" s="82"/>
      <c r="O206" s="82"/>
      <c r="P206" s="82"/>
      <c r="Q206" s="82"/>
      <c r="R206" s="82"/>
      <c r="S206" s="82"/>
      <c r="T206" s="250"/>
      <c r="U206" s="250"/>
      <c r="V206" s="82"/>
      <c r="W206" s="251"/>
      <c r="X206" s="82"/>
      <c r="Y206" s="82"/>
      <c r="Z206" s="250"/>
      <c r="AA206" s="250"/>
      <c r="AB206" s="82"/>
      <c r="AC206" s="251"/>
      <c r="AD206" s="82"/>
      <c r="AE206" s="82"/>
      <c r="AF206" s="250"/>
      <c r="AG206" s="250"/>
      <c r="AH206" s="82"/>
      <c r="AI206" s="251"/>
      <c r="AJ206" s="82"/>
    </row>
    <row r="207" spans="2:36" s="247" customFormat="1" x14ac:dyDescent="0.25">
      <c r="B207" s="250"/>
      <c r="C207" s="250"/>
      <c r="D207" s="82"/>
      <c r="E207" s="82"/>
      <c r="F207" s="82"/>
      <c r="G207" s="82"/>
      <c r="H207" s="82"/>
      <c r="I207" s="82"/>
      <c r="J207" s="82"/>
      <c r="K207" s="82"/>
      <c r="L207" s="82"/>
      <c r="M207" s="82"/>
      <c r="N207" s="82"/>
      <c r="O207" s="82"/>
      <c r="P207" s="82"/>
      <c r="Q207" s="82"/>
      <c r="R207" s="82"/>
      <c r="S207" s="82"/>
      <c r="T207" s="250"/>
      <c r="U207" s="250"/>
      <c r="V207" s="82"/>
      <c r="W207" s="251"/>
      <c r="X207" s="82"/>
      <c r="Y207" s="82"/>
      <c r="Z207" s="250"/>
      <c r="AA207" s="250"/>
      <c r="AB207" s="82"/>
      <c r="AC207" s="251"/>
      <c r="AD207" s="82"/>
      <c r="AE207" s="82"/>
      <c r="AF207" s="250"/>
      <c r="AG207" s="250"/>
      <c r="AH207" s="82"/>
      <c r="AI207" s="251"/>
      <c r="AJ207" s="82"/>
    </row>
    <row r="208" spans="2:36" s="247" customFormat="1" x14ac:dyDescent="0.25">
      <c r="B208" s="250"/>
      <c r="C208" s="250"/>
      <c r="D208" s="82"/>
      <c r="E208" s="82"/>
      <c r="F208" s="82"/>
      <c r="G208" s="82"/>
      <c r="H208" s="82"/>
      <c r="I208" s="82"/>
      <c r="J208" s="82"/>
      <c r="K208" s="82"/>
      <c r="L208" s="82"/>
      <c r="M208" s="82"/>
      <c r="N208" s="82"/>
      <c r="O208" s="82"/>
      <c r="P208" s="82"/>
      <c r="Q208" s="82"/>
      <c r="R208" s="82"/>
      <c r="S208" s="82"/>
      <c r="T208" s="250"/>
      <c r="U208" s="250"/>
      <c r="V208" s="82"/>
      <c r="W208" s="251"/>
      <c r="X208" s="82"/>
      <c r="Y208" s="82"/>
      <c r="Z208" s="250"/>
      <c r="AA208" s="250"/>
      <c r="AB208" s="82"/>
      <c r="AC208" s="251"/>
      <c r="AD208" s="82"/>
      <c r="AE208" s="82"/>
      <c r="AF208" s="250"/>
      <c r="AG208" s="250"/>
      <c r="AH208" s="82"/>
      <c r="AI208" s="251"/>
      <c r="AJ208" s="82"/>
    </row>
    <row r="209" spans="2:36" s="247" customFormat="1" x14ac:dyDescent="0.25">
      <c r="B209" s="250"/>
      <c r="C209" s="250"/>
      <c r="D209" s="82"/>
      <c r="E209" s="82"/>
      <c r="F209" s="82"/>
      <c r="G209" s="82"/>
      <c r="H209" s="82"/>
      <c r="I209" s="82"/>
      <c r="J209" s="82"/>
      <c r="K209" s="82"/>
      <c r="L209" s="82"/>
      <c r="M209" s="82"/>
      <c r="N209" s="82"/>
      <c r="O209" s="82"/>
      <c r="P209" s="82"/>
      <c r="Q209" s="82"/>
      <c r="R209" s="82"/>
      <c r="S209" s="82"/>
      <c r="T209" s="250"/>
      <c r="U209" s="250"/>
      <c r="V209" s="82"/>
      <c r="W209" s="251"/>
      <c r="X209" s="82"/>
      <c r="Y209" s="82"/>
      <c r="Z209" s="250"/>
      <c r="AA209" s="250"/>
      <c r="AB209" s="82"/>
      <c r="AC209" s="251"/>
      <c r="AD209" s="82"/>
      <c r="AE209" s="82"/>
      <c r="AF209" s="250"/>
      <c r="AG209" s="250"/>
      <c r="AH209" s="82"/>
      <c r="AI209" s="251"/>
      <c r="AJ209" s="82"/>
    </row>
    <row r="210" spans="2:36" s="247" customFormat="1" x14ac:dyDescent="0.25">
      <c r="B210" s="250"/>
      <c r="C210" s="250"/>
      <c r="D210" s="82"/>
      <c r="E210" s="82"/>
      <c r="F210" s="82"/>
      <c r="G210" s="82"/>
      <c r="H210" s="82"/>
      <c r="I210" s="82"/>
      <c r="J210" s="82"/>
      <c r="K210" s="82"/>
      <c r="L210" s="82"/>
      <c r="M210" s="82"/>
      <c r="N210" s="82"/>
      <c r="O210" s="82"/>
      <c r="P210" s="82"/>
      <c r="Q210" s="82"/>
      <c r="R210" s="82"/>
      <c r="S210" s="82"/>
      <c r="T210" s="250"/>
      <c r="U210" s="250"/>
      <c r="V210" s="82"/>
      <c r="W210" s="251"/>
      <c r="X210" s="82"/>
      <c r="Y210" s="82"/>
      <c r="Z210" s="250"/>
      <c r="AA210" s="250"/>
      <c r="AB210" s="82"/>
      <c r="AC210" s="251"/>
      <c r="AD210" s="82"/>
      <c r="AE210" s="82"/>
      <c r="AF210" s="250"/>
      <c r="AG210" s="250"/>
      <c r="AH210" s="82"/>
      <c r="AI210" s="251"/>
      <c r="AJ210" s="82"/>
    </row>
    <row r="211" spans="2:36" s="247" customFormat="1" x14ac:dyDescent="0.25">
      <c r="B211" s="250"/>
      <c r="C211" s="250"/>
      <c r="D211" s="82"/>
      <c r="E211" s="82"/>
      <c r="F211" s="82"/>
      <c r="G211" s="82"/>
      <c r="H211" s="82"/>
      <c r="I211" s="82"/>
      <c r="J211" s="82"/>
      <c r="K211" s="82"/>
      <c r="L211" s="82"/>
      <c r="M211" s="82"/>
      <c r="N211" s="82"/>
      <c r="O211" s="82"/>
      <c r="P211" s="82"/>
      <c r="Q211" s="82"/>
      <c r="R211" s="82"/>
      <c r="S211" s="82"/>
      <c r="T211" s="250"/>
      <c r="U211" s="250"/>
      <c r="V211" s="82"/>
      <c r="W211" s="251"/>
      <c r="X211" s="82"/>
      <c r="Y211" s="82"/>
      <c r="Z211" s="250"/>
      <c r="AA211" s="250"/>
      <c r="AB211" s="82"/>
      <c r="AC211" s="251"/>
      <c r="AD211" s="82"/>
      <c r="AE211" s="82"/>
      <c r="AF211" s="250"/>
      <c r="AG211" s="250"/>
      <c r="AH211" s="82"/>
      <c r="AI211" s="251"/>
      <c r="AJ211" s="82"/>
    </row>
    <row r="212" spans="2:36" s="247" customFormat="1" x14ac:dyDescent="0.25">
      <c r="B212" s="250"/>
      <c r="C212" s="250"/>
      <c r="D212" s="82"/>
      <c r="E212" s="82"/>
      <c r="F212" s="82"/>
      <c r="G212" s="82"/>
      <c r="H212" s="82"/>
      <c r="I212" s="82"/>
      <c r="J212" s="82"/>
      <c r="K212" s="82"/>
      <c r="L212" s="82"/>
      <c r="M212" s="82"/>
      <c r="N212" s="82"/>
      <c r="O212" s="82"/>
      <c r="P212" s="82"/>
      <c r="Q212" s="82"/>
      <c r="R212" s="82"/>
      <c r="S212" s="82"/>
      <c r="T212" s="250"/>
      <c r="U212" s="250"/>
      <c r="V212" s="82"/>
      <c r="W212" s="251"/>
      <c r="X212" s="82"/>
      <c r="Y212" s="82"/>
      <c r="Z212" s="250"/>
      <c r="AA212" s="250"/>
      <c r="AB212" s="82"/>
      <c r="AC212" s="251"/>
      <c r="AD212" s="82"/>
      <c r="AE212" s="82"/>
      <c r="AF212" s="250"/>
      <c r="AG212" s="250"/>
      <c r="AH212" s="82"/>
      <c r="AI212" s="251"/>
      <c r="AJ212" s="82"/>
    </row>
    <row r="213" spans="2:36" s="247" customFormat="1" x14ac:dyDescent="0.25">
      <c r="B213" s="250"/>
      <c r="C213" s="250"/>
      <c r="D213" s="82"/>
      <c r="E213" s="82"/>
      <c r="F213" s="82"/>
      <c r="G213" s="82"/>
      <c r="H213" s="82"/>
      <c r="I213" s="82"/>
      <c r="J213" s="82"/>
      <c r="K213" s="82"/>
      <c r="L213" s="82"/>
      <c r="M213" s="82"/>
      <c r="N213" s="82"/>
      <c r="O213" s="82"/>
      <c r="P213" s="82"/>
      <c r="Q213" s="82"/>
      <c r="R213" s="82"/>
      <c r="S213" s="82"/>
      <c r="T213" s="250"/>
      <c r="U213" s="250"/>
      <c r="V213" s="82"/>
      <c r="W213" s="251"/>
      <c r="X213" s="82"/>
      <c r="Y213" s="82"/>
      <c r="Z213" s="250"/>
      <c r="AA213" s="250"/>
      <c r="AB213" s="82"/>
      <c r="AC213" s="251"/>
      <c r="AD213" s="82"/>
      <c r="AE213" s="82"/>
      <c r="AF213" s="250"/>
      <c r="AG213" s="250"/>
      <c r="AH213" s="82"/>
      <c r="AI213" s="251"/>
      <c r="AJ213" s="82"/>
    </row>
    <row r="214" spans="2:36" s="247" customFormat="1" x14ac:dyDescent="0.25">
      <c r="B214" s="250"/>
      <c r="C214" s="250"/>
      <c r="D214" s="82"/>
      <c r="E214" s="82"/>
      <c r="F214" s="82"/>
      <c r="G214" s="82"/>
      <c r="H214" s="82"/>
      <c r="I214" s="82"/>
      <c r="J214" s="82"/>
      <c r="K214" s="82"/>
      <c r="L214" s="82"/>
      <c r="M214" s="82"/>
      <c r="N214" s="82"/>
      <c r="O214" s="82"/>
      <c r="P214" s="82"/>
      <c r="Q214" s="82"/>
      <c r="R214" s="82"/>
      <c r="S214" s="82"/>
      <c r="T214" s="250"/>
      <c r="U214" s="250"/>
      <c r="V214" s="82"/>
      <c r="W214" s="251"/>
      <c r="X214" s="82"/>
      <c r="Y214" s="82"/>
      <c r="Z214" s="250"/>
      <c r="AA214" s="250"/>
      <c r="AB214" s="82"/>
      <c r="AC214" s="251"/>
      <c r="AD214" s="82"/>
      <c r="AE214" s="82"/>
      <c r="AF214" s="250"/>
      <c r="AG214" s="250"/>
      <c r="AH214" s="82"/>
      <c r="AI214" s="251"/>
      <c r="AJ214" s="82"/>
    </row>
    <row r="215" spans="2:36" s="247" customFormat="1" x14ac:dyDescent="0.25">
      <c r="B215" s="250"/>
      <c r="C215" s="250"/>
      <c r="D215" s="82"/>
      <c r="E215" s="82"/>
      <c r="F215" s="82"/>
      <c r="G215" s="82"/>
      <c r="H215" s="82"/>
      <c r="I215" s="82"/>
      <c r="J215" s="82"/>
      <c r="K215" s="82"/>
      <c r="L215" s="82"/>
      <c r="M215" s="82"/>
      <c r="N215" s="82"/>
      <c r="O215" s="82"/>
      <c r="P215" s="82"/>
      <c r="Q215" s="82"/>
      <c r="R215" s="82"/>
      <c r="S215" s="82"/>
      <c r="T215" s="250"/>
      <c r="U215" s="250"/>
      <c r="V215" s="82"/>
      <c r="W215" s="251"/>
      <c r="X215" s="82"/>
      <c r="Y215" s="82"/>
      <c r="Z215" s="250"/>
      <c r="AA215" s="250"/>
      <c r="AB215" s="82"/>
      <c r="AC215" s="251"/>
      <c r="AD215" s="82"/>
      <c r="AE215" s="82"/>
      <c r="AF215" s="250"/>
      <c r="AG215" s="250"/>
      <c r="AH215" s="82"/>
      <c r="AI215" s="251"/>
      <c r="AJ215" s="82"/>
    </row>
    <row r="216" spans="2:36" s="247" customFormat="1" x14ac:dyDescent="0.25">
      <c r="B216" s="250"/>
      <c r="C216" s="250"/>
      <c r="D216" s="82"/>
      <c r="E216" s="82"/>
      <c r="F216" s="82"/>
      <c r="G216" s="82"/>
      <c r="H216" s="82"/>
      <c r="I216" s="82"/>
      <c r="J216" s="82"/>
      <c r="K216" s="82"/>
      <c r="L216" s="82"/>
      <c r="M216" s="82"/>
      <c r="N216" s="82"/>
      <c r="O216" s="82"/>
      <c r="P216" s="82"/>
      <c r="Q216" s="82"/>
      <c r="R216" s="82"/>
      <c r="S216" s="82"/>
      <c r="T216" s="250"/>
      <c r="U216" s="250"/>
      <c r="V216" s="82"/>
      <c r="W216" s="251"/>
      <c r="X216" s="82"/>
      <c r="Y216" s="82"/>
      <c r="Z216" s="250"/>
      <c r="AA216" s="250"/>
      <c r="AB216" s="82"/>
      <c r="AC216" s="251"/>
      <c r="AD216" s="82"/>
      <c r="AE216" s="82"/>
      <c r="AF216" s="250"/>
      <c r="AG216" s="250"/>
      <c r="AH216" s="82"/>
      <c r="AI216" s="251"/>
      <c r="AJ216" s="82"/>
    </row>
    <row r="217" spans="2:36" s="247" customFormat="1" x14ac:dyDescent="0.25">
      <c r="B217" s="250"/>
      <c r="C217" s="250"/>
      <c r="D217" s="82"/>
      <c r="E217" s="82"/>
      <c r="F217" s="82"/>
      <c r="G217" s="82"/>
      <c r="H217" s="82"/>
      <c r="I217" s="82"/>
      <c r="J217" s="82"/>
      <c r="K217" s="82"/>
      <c r="L217" s="82"/>
      <c r="M217" s="82"/>
      <c r="N217" s="82"/>
      <c r="O217" s="82"/>
      <c r="P217" s="82"/>
      <c r="Q217" s="82"/>
      <c r="R217" s="82"/>
      <c r="S217" s="82"/>
      <c r="T217" s="250"/>
      <c r="U217" s="250"/>
      <c r="V217" s="82"/>
      <c r="W217" s="251"/>
      <c r="X217" s="82"/>
      <c r="Y217" s="82"/>
      <c r="Z217" s="250"/>
      <c r="AA217" s="250"/>
      <c r="AB217" s="82"/>
      <c r="AC217" s="251"/>
      <c r="AD217" s="82"/>
      <c r="AE217" s="82"/>
      <c r="AF217" s="250"/>
      <c r="AG217" s="250"/>
      <c r="AH217" s="82"/>
      <c r="AI217" s="251"/>
      <c r="AJ217" s="82"/>
    </row>
    <row r="218" spans="2:36" s="247" customFormat="1" x14ac:dyDescent="0.25">
      <c r="B218" s="250"/>
      <c r="C218" s="250"/>
      <c r="D218" s="82"/>
      <c r="E218" s="82"/>
      <c r="F218" s="82"/>
      <c r="G218" s="82"/>
      <c r="H218" s="82"/>
      <c r="I218" s="82"/>
      <c r="J218" s="82"/>
      <c r="K218" s="82"/>
      <c r="L218" s="82"/>
      <c r="M218" s="82"/>
      <c r="N218" s="82"/>
      <c r="O218" s="82"/>
      <c r="P218" s="82"/>
      <c r="Q218" s="82"/>
      <c r="R218" s="82"/>
      <c r="S218" s="82"/>
      <c r="T218" s="250"/>
      <c r="U218" s="250"/>
      <c r="V218" s="82"/>
      <c r="W218" s="251"/>
      <c r="X218" s="82"/>
      <c r="Y218" s="82"/>
      <c r="Z218" s="250"/>
      <c r="AA218" s="250"/>
      <c r="AB218" s="82"/>
      <c r="AC218" s="251"/>
      <c r="AD218" s="82"/>
      <c r="AE218" s="82"/>
      <c r="AF218" s="250"/>
      <c r="AG218" s="250"/>
      <c r="AH218" s="82"/>
      <c r="AI218" s="251"/>
      <c r="AJ218" s="82"/>
    </row>
    <row r="219" spans="2:36" s="247" customFormat="1" x14ac:dyDescent="0.25">
      <c r="B219" s="250"/>
      <c r="C219" s="250"/>
      <c r="D219" s="82"/>
      <c r="E219" s="82"/>
      <c r="F219" s="82"/>
      <c r="G219" s="82"/>
      <c r="H219" s="82"/>
      <c r="I219" s="82"/>
      <c r="J219" s="82"/>
      <c r="K219" s="82"/>
      <c r="L219" s="82"/>
      <c r="M219" s="82"/>
      <c r="N219" s="82"/>
      <c r="O219" s="82"/>
      <c r="P219" s="82"/>
      <c r="Q219" s="82"/>
      <c r="R219" s="82"/>
      <c r="S219" s="82"/>
      <c r="T219" s="250"/>
      <c r="U219" s="250"/>
      <c r="V219" s="82"/>
      <c r="W219" s="251"/>
      <c r="X219" s="82"/>
      <c r="Y219" s="82"/>
      <c r="Z219" s="250"/>
      <c r="AA219" s="250"/>
      <c r="AB219" s="82"/>
      <c r="AC219" s="251"/>
      <c r="AD219" s="82"/>
      <c r="AE219" s="82"/>
      <c r="AF219" s="250"/>
      <c r="AG219" s="250"/>
      <c r="AH219" s="82"/>
      <c r="AI219" s="251"/>
      <c r="AJ219" s="82"/>
    </row>
    <row r="220" spans="2:36" s="247" customFormat="1" x14ac:dyDescent="0.25">
      <c r="B220" s="250"/>
      <c r="C220" s="250"/>
      <c r="D220" s="82"/>
      <c r="E220" s="82"/>
      <c r="F220" s="82"/>
      <c r="G220" s="82"/>
      <c r="H220" s="82"/>
      <c r="I220" s="82"/>
      <c r="J220" s="82"/>
      <c r="K220" s="82"/>
      <c r="L220" s="82"/>
      <c r="M220" s="82"/>
      <c r="N220" s="82"/>
      <c r="O220" s="82"/>
      <c r="P220" s="82"/>
      <c r="Q220" s="82"/>
      <c r="R220" s="82"/>
      <c r="S220" s="82"/>
      <c r="T220" s="250"/>
      <c r="U220" s="250"/>
      <c r="V220" s="82"/>
      <c r="W220" s="251"/>
      <c r="X220" s="82"/>
      <c r="Y220" s="82"/>
      <c r="Z220" s="250"/>
      <c r="AA220" s="250"/>
      <c r="AB220" s="82"/>
      <c r="AC220" s="251"/>
      <c r="AD220" s="82"/>
      <c r="AE220" s="82"/>
      <c r="AF220" s="250"/>
      <c r="AG220" s="250"/>
      <c r="AH220" s="82"/>
      <c r="AI220" s="251"/>
      <c r="AJ220" s="82"/>
    </row>
    <row r="221" spans="2:36" s="247" customFormat="1" x14ac:dyDescent="0.25">
      <c r="B221" s="250"/>
      <c r="C221" s="250"/>
      <c r="D221" s="82"/>
      <c r="E221" s="82"/>
      <c r="F221" s="82"/>
      <c r="G221" s="82"/>
      <c r="H221" s="82"/>
      <c r="I221" s="82"/>
      <c r="J221" s="82"/>
      <c r="K221" s="82"/>
      <c r="L221" s="82"/>
      <c r="M221" s="82"/>
      <c r="N221" s="82"/>
      <c r="O221" s="82"/>
      <c r="P221" s="82"/>
      <c r="Q221" s="82"/>
      <c r="R221" s="82"/>
      <c r="S221" s="82"/>
      <c r="T221" s="250"/>
      <c r="U221" s="250"/>
      <c r="V221" s="82"/>
      <c r="W221" s="251"/>
      <c r="X221" s="82"/>
      <c r="Y221" s="82"/>
      <c r="Z221" s="250"/>
      <c r="AA221" s="250"/>
      <c r="AB221" s="82"/>
      <c r="AC221" s="251"/>
      <c r="AD221" s="82"/>
      <c r="AE221" s="82"/>
      <c r="AF221" s="250"/>
      <c r="AG221" s="250"/>
      <c r="AH221" s="82"/>
      <c r="AI221" s="251"/>
      <c r="AJ221" s="82"/>
    </row>
    <row r="222" spans="2:36" s="247" customFormat="1" x14ac:dyDescent="0.25">
      <c r="B222" s="250"/>
      <c r="C222" s="250"/>
      <c r="D222" s="82"/>
      <c r="E222" s="82"/>
      <c r="F222" s="82"/>
      <c r="G222" s="82"/>
      <c r="H222" s="82"/>
      <c r="I222" s="82"/>
      <c r="J222" s="82"/>
      <c r="K222" s="82"/>
      <c r="L222" s="82"/>
      <c r="M222" s="82"/>
      <c r="N222" s="82"/>
      <c r="O222" s="82"/>
      <c r="P222" s="82"/>
      <c r="Q222" s="82"/>
      <c r="R222" s="82"/>
      <c r="S222" s="82"/>
      <c r="T222" s="250"/>
      <c r="U222" s="250"/>
      <c r="V222" s="82"/>
      <c r="W222" s="251"/>
      <c r="X222" s="82"/>
      <c r="Y222" s="82"/>
      <c r="Z222" s="250"/>
      <c r="AA222" s="250"/>
      <c r="AB222" s="82"/>
      <c r="AC222" s="251"/>
      <c r="AD222" s="82"/>
      <c r="AE222" s="82"/>
      <c r="AF222" s="250"/>
      <c r="AG222" s="250"/>
      <c r="AH222" s="82"/>
      <c r="AI222" s="251"/>
      <c r="AJ222" s="82"/>
    </row>
    <row r="223" spans="2:36" s="247" customFormat="1" x14ac:dyDescent="0.25">
      <c r="B223" s="250"/>
      <c r="C223" s="250"/>
      <c r="D223" s="82"/>
      <c r="E223" s="82"/>
      <c r="F223" s="82"/>
      <c r="G223" s="82"/>
      <c r="H223" s="82"/>
      <c r="I223" s="82"/>
      <c r="J223" s="82"/>
      <c r="K223" s="82"/>
      <c r="L223" s="82"/>
      <c r="M223" s="82"/>
      <c r="N223" s="82"/>
      <c r="O223" s="82"/>
      <c r="P223" s="82"/>
      <c r="Q223" s="82"/>
      <c r="R223" s="82"/>
      <c r="S223" s="82"/>
      <c r="T223" s="250"/>
      <c r="U223" s="250"/>
      <c r="V223" s="82"/>
      <c r="W223" s="251"/>
      <c r="X223" s="82"/>
      <c r="Y223" s="82"/>
      <c r="Z223" s="250"/>
      <c r="AA223" s="250"/>
      <c r="AB223" s="82"/>
      <c r="AC223" s="251"/>
      <c r="AD223" s="82"/>
      <c r="AE223" s="82"/>
      <c r="AF223" s="250"/>
      <c r="AG223" s="250"/>
      <c r="AH223" s="82"/>
      <c r="AI223" s="251"/>
      <c r="AJ223" s="82"/>
    </row>
    <row r="224" spans="2:36" s="247" customFormat="1" x14ac:dyDescent="0.25">
      <c r="B224" s="250"/>
      <c r="C224" s="250"/>
      <c r="D224" s="82"/>
      <c r="E224" s="82"/>
      <c r="F224" s="82"/>
      <c r="G224" s="82"/>
      <c r="H224" s="82"/>
      <c r="I224" s="82"/>
      <c r="J224" s="82"/>
      <c r="K224" s="82"/>
      <c r="L224" s="82"/>
      <c r="M224" s="82"/>
      <c r="N224" s="82"/>
      <c r="O224" s="82"/>
      <c r="P224" s="82"/>
      <c r="Q224" s="82"/>
      <c r="R224" s="82"/>
      <c r="S224" s="82"/>
      <c r="T224" s="250"/>
      <c r="U224" s="250"/>
      <c r="V224" s="82"/>
      <c r="W224" s="251"/>
      <c r="X224" s="82"/>
      <c r="Y224" s="82"/>
      <c r="Z224" s="250"/>
      <c r="AA224" s="250"/>
      <c r="AB224" s="82"/>
      <c r="AC224" s="251"/>
      <c r="AD224" s="82"/>
      <c r="AE224" s="82"/>
      <c r="AF224" s="250"/>
      <c r="AG224" s="250"/>
      <c r="AH224" s="82"/>
      <c r="AI224" s="251"/>
      <c r="AJ224" s="82"/>
    </row>
    <row r="225" spans="2:36" s="247" customFormat="1" x14ac:dyDescent="0.25">
      <c r="B225" s="250"/>
      <c r="C225" s="250"/>
      <c r="D225" s="82"/>
      <c r="E225" s="82"/>
      <c r="F225" s="82"/>
      <c r="G225" s="82"/>
      <c r="H225" s="82"/>
      <c r="I225" s="82"/>
      <c r="J225" s="82"/>
      <c r="K225" s="82"/>
      <c r="L225" s="82"/>
      <c r="M225" s="82"/>
      <c r="N225" s="82"/>
      <c r="O225" s="82"/>
      <c r="P225" s="82"/>
      <c r="Q225" s="82"/>
      <c r="R225" s="82"/>
      <c r="S225" s="82"/>
      <c r="T225" s="250"/>
      <c r="U225" s="250"/>
      <c r="V225" s="82"/>
      <c r="W225" s="251"/>
      <c r="X225" s="82"/>
      <c r="Y225" s="82"/>
      <c r="Z225" s="250"/>
      <c r="AA225" s="250"/>
      <c r="AB225" s="82"/>
      <c r="AC225" s="251"/>
      <c r="AD225" s="82"/>
      <c r="AE225" s="82"/>
      <c r="AF225" s="250"/>
      <c r="AG225" s="250"/>
      <c r="AH225" s="82"/>
      <c r="AI225" s="251"/>
      <c r="AJ225" s="82"/>
    </row>
    <row r="226" spans="2:36" s="247" customFormat="1" x14ac:dyDescent="0.25">
      <c r="B226" s="250"/>
      <c r="C226" s="250"/>
      <c r="D226" s="82"/>
      <c r="E226" s="82"/>
      <c r="F226" s="82"/>
      <c r="G226" s="82"/>
      <c r="H226" s="82"/>
      <c r="I226" s="82"/>
      <c r="J226" s="82"/>
      <c r="K226" s="82"/>
      <c r="L226" s="82"/>
      <c r="M226" s="82"/>
      <c r="N226" s="82"/>
      <c r="O226" s="82"/>
      <c r="P226" s="82"/>
      <c r="Q226" s="82"/>
      <c r="R226" s="82"/>
      <c r="S226" s="82"/>
      <c r="T226" s="250"/>
      <c r="U226" s="250"/>
      <c r="V226" s="82"/>
      <c r="W226" s="251"/>
      <c r="X226" s="82"/>
      <c r="Y226" s="82"/>
      <c r="Z226" s="250"/>
      <c r="AA226" s="250"/>
      <c r="AB226" s="82"/>
      <c r="AC226" s="251"/>
      <c r="AD226" s="82"/>
      <c r="AE226" s="82"/>
      <c r="AF226" s="250"/>
      <c r="AG226" s="250"/>
      <c r="AH226" s="82"/>
      <c r="AI226" s="251"/>
      <c r="AJ226" s="82"/>
    </row>
    <row r="227" spans="2:36" s="247" customFormat="1" x14ac:dyDescent="0.25">
      <c r="B227" s="250"/>
      <c r="C227" s="250"/>
      <c r="D227" s="82"/>
      <c r="E227" s="82"/>
      <c r="F227" s="82"/>
      <c r="G227" s="82"/>
      <c r="H227" s="82"/>
      <c r="I227" s="82"/>
      <c r="J227" s="82"/>
      <c r="K227" s="82"/>
      <c r="L227" s="82"/>
      <c r="M227" s="82"/>
      <c r="N227" s="82"/>
      <c r="O227" s="82"/>
      <c r="P227" s="82"/>
      <c r="Q227" s="82"/>
      <c r="R227" s="82"/>
      <c r="S227" s="82"/>
      <c r="T227" s="250"/>
      <c r="U227" s="250"/>
      <c r="V227" s="82"/>
      <c r="W227" s="251"/>
      <c r="X227" s="82"/>
      <c r="Y227" s="82"/>
      <c r="Z227" s="250"/>
      <c r="AA227" s="250"/>
      <c r="AB227" s="82"/>
      <c r="AC227" s="251"/>
      <c r="AD227" s="82"/>
      <c r="AE227" s="82"/>
      <c r="AF227" s="250"/>
      <c r="AG227" s="250"/>
      <c r="AH227" s="82"/>
      <c r="AI227" s="251"/>
      <c r="AJ227" s="82"/>
    </row>
    <row r="228" spans="2:36" s="247" customFormat="1" x14ac:dyDescent="0.25">
      <c r="B228" s="250"/>
      <c r="C228" s="250"/>
      <c r="D228" s="82"/>
      <c r="E228" s="82"/>
      <c r="F228" s="82"/>
      <c r="G228" s="82"/>
      <c r="H228" s="82"/>
      <c r="I228" s="82"/>
      <c r="J228" s="82"/>
      <c r="K228" s="82"/>
      <c r="L228" s="82"/>
      <c r="M228" s="82"/>
      <c r="N228" s="82"/>
      <c r="O228" s="82"/>
      <c r="P228" s="82"/>
      <c r="Q228" s="82"/>
      <c r="R228" s="82"/>
      <c r="S228" s="82"/>
      <c r="T228" s="250"/>
      <c r="U228" s="250"/>
      <c r="V228" s="82"/>
      <c r="W228" s="251"/>
      <c r="X228" s="82"/>
      <c r="Y228" s="82"/>
      <c r="Z228" s="250"/>
      <c r="AA228" s="250"/>
      <c r="AB228" s="82"/>
      <c r="AC228" s="251"/>
      <c r="AD228" s="82"/>
      <c r="AE228" s="82"/>
      <c r="AF228" s="250"/>
      <c r="AG228" s="250"/>
      <c r="AH228" s="82"/>
      <c r="AI228" s="251"/>
      <c r="AJ228" s="82"/>
    </row>
    <row r="229" spans="2:36" s="247" customFormat="1" x14ac:dyDescent="0.25">
      <c r="B229" s="250"/>
      <c r="C229" s="250"/>
      <c r="D229" s="82"/>
      <c r="E229" s="82"/>
      <c r="F229" s="82"/>
      <c r="G229" s="82"/>
      <c r="H229" s="82"/>
      <c r="I229" s="82"/>
      <c r="J229" s="82"/>
      <c r="K229" s="82"/>
      <c r="L229" s="82"/>
      <c r="M229" s="82"/>
      <c r="N229" s="82"/>
      <c r="O229" s="82"/>
      <c r="P229" s="82"/>
      <c r="Q229" s="82"/>
      <c r="R229" s="82"/>
      <c r="S229" s="82"/>
      <c r="T229" s="250"/>
      <c r="U229" s="250"/>
      <c r="V229" s="82"/>
      <c r="W229" s="251"/>
      <c r="X229" s="82"/>
      <c r="Y229" s="82"/>
      <c r="Z229" s="250"/>
      <c r="AA229" s="250"/>
      <c r="AB229" s="82"/>
      <c r="AC229" s="251"/>
      <c r="AD229" s="82"/>
      <c r="AE229" s="82"/>
      <c r="AF229" s="250"/>
      <c r="AG229" s="250"/>
      <c r="AH229" s="82"/>
      <c r="AI229" s="251"/>
      <c r="AJ229" s="82"/>
    </row>
    <row r="230" spans="2:36" s="247" customFormat="1" x14ac:dyDescent="0.25">
      <c r="B230" s="250"/>
      <c r="C230" s="250"/>
      <c r="D230" s="82"/>
      <c r="E230" s="82"/>
      <c r="F230" s="82"/>
      <c r="G230" s="82"/>
      <c r="H230" s="82"/>
      <c r="I230" s="82"/>
      <c r="J230" s="82"/>
      <c r="K230" s="82"/>
      <c r="L230" s="82"/>
      <c r="M230" s="82"/>
      <c r="N230" s="82"/>
      <c r="O230" s="82"/>
      <c r="P230" s="82"/>
      <c r="Q230" s="82"/>
      <c r="R230" s="82"/>
      <c r="S230" s="82"/>
      <c r="T230" s="250"/>
      <c r="U230" s="250"/>
      <c r="V230" s="82"/>
      <c r="W230" s="251"/>
      <c r="X230" s="82"/>
      <c r="Y230" s="82"/>
      <c r="Z230" s="250"/>
      <c r="AA230" s="250"/>
      <c r="AB230" s="82"/>
      <c r="AC230" s="251"/>
      <c r="AD230" s="82"/>
      <c r="AE230" s="82"/>
      <c r="AF230" s="250"/>
      <c r="AG230" s="250"/>
      <c r="AH230" s="82"/>
      <c r="AI230" s="251"/>
      <c r="AJ230" s="82"/>
    </row>
    <row r="231" spans="2:36" s="247" customFormat="1" x14ac:dyDescent="0.25">
      <c r="B231" s="250"/>
      <c r="C231" s="250"/>
      <c r="D231" s="82"/>
      <c r="E231" s="82"/>
      <c r="F231" s="82"/>
      <c r="G231" s="82"/>
      <c r="H231" s="82"/>
      <c r="I231" s="82"/>
      <c r="J231" s="82"/>
      <c r="K231" s="82"/>
      <c r="L231" s="82"/>
      <c r="M231" s="82"/>
      <c r="N231" s="82"/>
      <c r="O231" s="82"/>
      <c r="P231" s="82"/>
      <c r="Q231" s="82"/>
      <c r="R231" s="82"/>
      <c r="S231" s="82"/>
      <c r="T231" s="250"/>
      <c r="U231" s="250"/>
      <c r="V231" s="82"/>
      <c r="W231" s="251"/>
      <c r="X231" s="82"/>
      <c r="Y231" s="82"/>
      <c r="Z231" s="250"/>
      <c r="AA231" s="250"/>
      <c r="AB231" s="82"/>
      <c r="AC231" s="251"/>
      <c r="AD231" s="82"/>
      <c r="AE231" s="82"/>
      <c r="AF231" s="250"/>
      <c r="AG231" s="250"/>
      <c r="AH231" s="82"/>
      <c r="AI231" s="251"/>
      <c r="AJ231" s="82"/>
    </row>
    <row r="232" spans="2:36" s="247" customFormat="1" x14ac:dyDescent="0.25">
      <c r="B232" s="250"/>
      <c r="C232" s="250"/>
      <c r="D232" s="82"/>
      <c r="E232" s="82"/>
      <c r="F232" s="82"/>
      <c r="G232" s="82"/>
      <c r="H232" s="82"/>
      <c r="I232" s="82"/>
      <c r="J232" s="82"/>
      <c r="K232" s="82"/>
      <c r="L232" s="82"/>
      <c r="M232" s="82"/>
      <c r="N232" s="82"/>
      <c r="O232" s="82"/>
      <c r="P232" s="82"/>
      <c r="Q232" s="82"/>
      <c r="R232" s="82"/>
      <c r="S232" s="82"/>
      <c r="T232" s="250"/>
      <c r="U232" s="250"/>
      <c r="V232" s="82"/>
      <c r="W232" s="251"/>
      <c r="X232" s="82"/>
      <c r="Y232" s="82"/>
      <c r="Z232" s="250"/>
      <c r="AA232" s="250"/>
      <c r="AB232" s="82"/>
      <c r="AC232" s="251"/>
      <c r="AD232" s="82"/>
      <c r="AE232" s="82"/>
      <c r="AF232" s="250"/>
      <c r="AG232" s="250"/>
      <c r="AH232" s="82"/>
      <c r="AI232" s="251"/>
      <c r="AJ232" s="82"/>
    </row>
    <row r="233" spans="2:36" s="247" customFormat="1" x14ac:dyDescent="0.25">
      <c r="B233" s="250"/>
      <c r="C233" s="250"/>
      <c r="D233" s="82"/>
      <c r="E233" s="82"/>
      <c r="F233" s="82"/>
      <c r="G233" s="82"/>
      <c r="H233" s="82"/>
      <c r="I233" s="82"/>
      <c r="J233" s="82"/>
      <c r="K233" s="82"/>
      <c r="L233" s="82"/>
      <c r="M233" s="82"/>
      <c r="N233" s="82"/>
      <c r="O233" s="82"/>
      <c r="P233" s="82"/>
      <c r="Q233" s="82"/>
      <c r="R233" s="82"/>
      <c r="S233" s="82"/>
      <c r="T233" s="250"/>
      <c r="U233" s="250"/>
      <c r="V233" s="82"/>
      <c r="W233" s="251"/>
      <c r="X233" s="82"/>
      <c r="Y233" s="82"/>
      <c r="Z233" s="250"/>
      <c r="AA233" s="250"/>
      <c r="AB233" s="82"/>
      <c r="AC233" s="251"/>
      <c r="AD233" s="82"/>
      <c r="AE233" s="82"/>
      <c r="AF233" s="250"/>
      <c r="AG233" s="250"/>
      <c r="AH233" s="82"/>
      <c r="AI233" s="251"/>
      <c r="AJ233" s="82"/>
    </row>
    <row r="234" spans="2:36" s="247" customFormat="1" x14ac:dyDescent="0.25">
      <c r="B234" s="250"/>
      <c r="C234" s="250"/>
      <c r="D234" s="82"/>
      <c r="E234" s="82"/>
      <c r="F234" s="82"/>
      <c r="G234" s="82"/>
      <c r="H234" s="82"/>
      <c r="I234" s="82"/>
      <c r="J234" s="82"/>
      <c r="K234" s="82"/>
      <c r="L234" s="82"/>
      <c r="M234" s="82"/>
      <c r="N234" s="82"/>
      <c r="O234" s="82"/>
      <c r="P234" s="82"/>
      <c r="Q234" s="82"/>
      <c r="R234" s="82"/>
      <c r="S234" s="82"/>
      <c r="T234" s="250"/>
      <c r="U234" s="250"/>
      <c r="V234" s="82"/>
      <c r="W234" s="251"/>
      <c r="X234" s="82"/>
      <c r="Y234" s="82"/>
      <c r="Z234" s="250"/>
      <c r="AA234" s="250"/>
      <c r="AB234" s="82"/>
      <c r="AC234" s="251"/>
      <c r="AD234" s="82"/>
      <c r="AE234" s="82"/>
      <c r="AF234" s="250"/>
      <c r="AG234" s="250"/>
      <c r="AH234" s="82"/>
      <c r="AI234" s="251"/>
      <c r="AJ234" s="82"/>
    </row>
    <row r="235" spans="2:36" s="247" customFormat="1" x14ac:dyDescent="0.25">
      <c r="B235" s="250"/>
      <c r="C235" s="250"/>
      <c r="D235" s="82"/>
      <c r="E235" s="82"/>
      <c r="F235" s="82"/>
      <c r="G235" s="82"/>
      <c r="H235" s="82"/>
      <c r="I235" s="82"/>
      <c r="J235" s="82"/>
      <c r="K235" s="82"/>
      <c r="L235" s="82"/>
      <c r="M235" s="82"/>
      <c r="N235" s="82"/>
      <c r="O235" s="82"/>
      <c r="P235" s="82"/>
      <c r="Q235" s="82"/>
      <c r="R235" s="82"/>
      <c r="S235" s="82"/>
      <c r="T235" s="250"/>
      <c r="U235" s="250"/>
      <c r="V235" s="82"/>
      <c r="W235" s="251"/>
      <c r="X235" s="82"/>
      <c r="Y235" s="82"/>
      <c r="Z235" s="250"/>
      <c r="AA235" s="250"/>
      <c r="AB235" s="82"/>
      <c r="AC235" s="251"/>
      <c r="AD235" s="82"/>
      <c r="AE235" s="82"/>
      <c r="AF235" s="250"/>
      <c r="AG235" s="250"/>
      <c r="AH235" s="82"/>
      <c r="AI235" s="251"/>
      <c r="AJ235" s="82"/>
    </row>
    <row r="236" spans="2:36" s="247" customFormat="1" x14ac:dyDescent="0.25">
      <c r="B236" s="250"/>
      <c r="C236" s="250"/>
      <c r="D236" s="82"/>
      <c r="E236" s="82"/>
      <c r="F236" s="82"/>
      <c r="G236" s="82"/>
      <c r="H236" s="82"/>
      <c r="I236" s="82"/>
      <c r="J236" s="82"/>
      <c r="K236" s="82"/>
      <c r="L236" s="82"/>
      <c r="M236" s="82"/>
      <c r="N236" s="82"/>
      <c r="O236" s="82"/>
      <c r="P236" s="82"/>
      <c r="Q236" s="82"/>
      <c r="R236" s="82"/>
      <c r="S236" s="82"/>
      <c r="T236" s="250"/>
      <c r="U236" s="250"/>
      <c r="V236" s="82"/>
      <c r="W236" s="251"/>
      <c r="X236" s="82"/>
      <c r="Y236" s="82"/>
      <c r="Z236" s="250"/>
      <c r="AA236" s="250"/>
      <c r="AB236" s="82"/>
      <c r="AC236" s="251"/>
      <c r="AD236" s="82"/>
      <c r="AE236" s="82"/>
      <c r="AF236" s="250"/>
      <c r="AG236" s="250"/>
      <c r="AH236" s="82"/>
      <c r="AI236" s="251"/>
      <c r="AJ236" s="82"/>
    </row>
    <row r="237" spans="2:36" s="247" customFormat="1" x14ac:dyDescent="0.25">
      <c r="B237" s="250"/>
      <c r="C237" s="250"/>
      <c r="D237" s="82"/>
      <c r="E237" s="82"/>
      <c r="F237" s="82"/>
      <c r="G237" s="82"/>
      <c r="H237" s="82"/>
      <c r="I237" s="82"/>
      <c r="J237" s="82"/>
      <c r="K237" s="82"/>
      <c r="L237" s="82"/>
      <c r="M237" s="82"/>
      <c r="N237" s="82"/>
      <c r="O237" s="82"/>
      <c r="P237" s="82"/>
      <c r="Q237" s="82"/>
      <c r="R237" s="82"/>
      <c r="S237" s="82"/>
      <c r="T237" s="250"/>
      <c r="U237" s="250"/>
      <c r="V237" s="82"/>
      <c r="W237" s="251"/>
      <c r="X237" s="82"/>
      <c r="Y237" s="82"/>
      <c r="Z237" s="250"/>
      <c r="AA237" s="250"/>
      <c r="AB237" s="82"/>
      <c r="AC237" s="251"/>
      <c r="AD237" s="82"/>
      <c r="AE237" s="82"/>
      <c r="AF237" s="250"/>
      <c r="AG237" s="250"/>
      <c r="AH237" s="82"/>
      <c r="AI237" s="251"/>
      <c r="AJ237" s="82"/>
    </row>
    <row r="238" spans="2:36" s="247" customFormat="1" x14ac:dyDescent="0.25">
      <c r="B238" s="250"/>
      <c r="C238" s="250"/>
      <c r="D238" s="82"/>
      <c r="E238" s="82"/>
      <c r="F238" s="82"/>
      <c r="G238" s="82"/>
      <c r="H238" s="82"/>
      <c r="I238" s="82"/>
      <c r="J238" s="82"/>
      <c r="K238" s="82"/>
      <c r="L238" s="82"/>
      <c r="M238" s="82"/>
      <c r="N238" s="82"/>
      <c r="O238" s="82"/>
      <c r="P238" s="82"/>
      <c r="Q238" s="82"/>
      <c r="R238" s="82"/>
      <c r="S238" s="82"/>
      <c r="T238" s="250"/>
      <c r="U238" s="250"/>
      <c r="V238" s="82"/>
      <c r="W238" s="251"/>
      <c r="X238" s="82"/>
      <c r="Y238" s="82"/>
      <c r="Z238" s="250"/>
      <c r="AA238" s="250"/>
      <c r="AB238" s="82"/>
      <c r="AC238" s="251"/>
      <c r="AD238" s="82"/>
      <c r="AE238" s="82"/>
      <c r="AF238" s="250"/>
      <c r="AG238" s="250"/>
      <c r="AH238" s="82"/>
      <c r="AI238" s="251"/>
      <c r="AJ238" s="82"/>
    </row>
    <row r="239" spans="2:36" s="247" customFormat="1" x14ac:dyDescent="0.25">
      <c r="B239" s="250"/>
      <c r="C239" s="250"/>
      <c r="D239" s="82"/>
      <c r="E239" s="82"/>
      <c r="F239" s="82"/>
      <c r="G239" s="82"/>
      <c r="H239" s="82"/>
      <c r="I239" s="82"/>
      <c r="J239" s="82"/>
      <c r="K239" s="82"/>
      <c r="L239" s="82"/>
      <c r="M239" s="82"/>
      <c r="N239" s="82"/>
      <c r="O239" s="82"/>
      <c r="P239" s="82"/>
      <c r="Q239" s="82"/>
      <c r="R239" s="82"/>
      <c r="S239" s="82"/>
      <c r="T239" s="250"/>
      <c r="U239" s="250"/>
      <c r="V239" s="82"/>
      <c r="W239" s="251"/>
      <c r="X239" s="82"/>
      <c r="Y239" s="82"/>
      <c r="Z239" s="250"/>
      <c r="AA239" s="250"/>
      <c r="AB239" s="82"/>
      <c r="AC239" s="251"/>
      <c r="AD239" s="82"/>
      <c r="AE239" s="82"/>
      <c r="AF239" s="250"/>
      <c r="AG239" s="250"/>
      <c r="AH239" s="82"/>
      <c r="AI239" s="251"/>
      <c r="AJ239" s="82"/>
    </row>
    <row r="240" spans="2:36" s="247" customFormat="1" x14ac:dyDescent="0.25">
      <c r="B240" s="250"/>
      <c r="C240" s="250"/>
      <c r="D240" s="82"/>
      <c r="E240" s="82"/>
      <c r="F240" s="82"/>
      <c r="G240" s="82"/>
      <c r="H240" s="82"/>
      <c r="I240" s="82"/>
      <c r="J240" s="82"/>
      <c r="K240" s="82"/>
      <c r="L240" s="82"/>
      <c r="M240" s="82"/>
      <c r="N240" s="82"/>
      <c r="O240" s="82"/>
      <c r="P240" s="82"/>
      <c r="Q240" s="82"/>
      <c r="R240" s="82"/>
      <c r="S240" s="82"/>
      <c r="T240" s="250"/>
      <c r="U240" s="250"/>
      <c r="V240" s="82"/>
      <c r="W240" s="251"/>
      <c r="X240" s="82"/>
      <c r="Y240" s="82"/>
      <c r="Z240" s="250"/>
      <c r="AA240" s="250"/>
      <c r="AB240" s="82"/>
      <c r="AC240" s="251"/>
      <c r="AD240" s="82"/>
      <c r="AE240" s="82"/>
      <c r="AF240" s="250"/>
      <c r="AG240" s="250"/>
      <c r="AH240" s="82"/>
      <c r="AI240" s="251"/>
      <c r="AJ240" s="82"/>
    </row>
    <row r="241" spans="2:36" s="247" customFormat="1" x14ac:dyDescent="0.25">
      <c r="B241" s="250"/>
      <c r="C241" s="250"/>
      <c r="D241" s="82"/>
      <c r="E241" s="82"/>
      <c r="F241" s="82"/>
      <c r="G241" s="82"/>
      <c r="H241" s="82"/>
      <c r="I241" s="82"/>
      <c r="J241" s="82"/>
      <c r="K241" s="82"/>
      <c r="L241" s="82"/>
      <c r="M241" s="82"/>
      <c r="N241" s="82"/>
      <c r="O241" s="82"/>
      <c r="P241" s="82"/>
      <c r="Q241" s="82"/>
      <c r="R241" s="82"/>
      <c r="S241" s="82"/>
      <c r="T241" s="250"/>
      <c r="U241" s="250"/>
      <c r="V241" s="82"/>
      <c r="W241" s="251"/>
      <c r="X241" s="82"/>
      <c r="Y241" s="82"/>
      <c r="Z241" s="250"/>
      <c r="AA241" s="250"/>
      <c r="AB241" s="82"/>
      <c r="AC241" s="251"/>
      <c r="AD241" s="82"/>
      <c r="AE241" s="82"/>
      <c r="AF241" s="250"/>
      <c r="AG241" s="250"/>
      <c r="AH241" s="82"/>
      <c r="AI241" s="251"/>
      <c r="AJ241" s="82"/>
    </row>
    <row r="242" spans="2:36" s="247" customFormat="1" x14ac:dyDescent="0.25">
      <c r="B242" s="250"/>
      <c r="C242" s="250"/>
      <c r="D242" s="82"/>
      <c r="E242" s="82"/>
      <c r="F242" s="82"/>
      <c r="G242" s="82"/>
      <c r="H242" s="82"/>
      <c r="I242" s="82"/>
      <c r="J242" s="82"/>
      <c r="K242" s="82"/>
      <c r="L242" s="82"/>
      <c r="M242" s="82"/>
      <c r="N242" s="82"/>
      <c r="O242" s="82"/>
      <c r="P242" s="82"/>
      <c r="Q242" s="82"/>
      <c r="R242" s="82"/>
      <c r="S242" s="82"/>
      <c r="T242" s="250"/>
      <c r="U242" s="250"/>
      <c r="V242" s="82"/>
      <c r="W242" s="251"/>
      <c r="X242" s="82"/>
      <c r="Y242" s="82"/>
      <c r="Z242" s="250"/>
      <c r="AA242" s="250"/>
      <c r="AB242" s="82"/>
      <c r="AC242" s="251"/>
      <c r="AD242" s="82"/>
      <c r="AE242" s="82"/>
      <c r="AF242" s="250"/>
      <c r="AG242" s="250"/>
      <c r="AH242" s="82"/>
      <c r="AI242" s="251"/>
      <c r="AJ242" s="82"/>
    </row>
    <row r="243" spans="2:36" s="247" customFormat="1" x14ac:dyDescent="0.25">
      <c r="B243" s="250"/>
      <c r="C243" s="250"/>
      <c r="D243" s="82"/>
      <c r="E243" s="82"/>
      <c r="F243" s="82"/>
      <c r="G243" s="82"/>
      <c r="H243" s="82"/>
      <c r="I243" s="82"/>
      <c r="J243" s="82"/>
      <c r="K243" s="82"/>
      <c r="L243" s="82"/>
      <c r="M243" s="82"/>
      <c r="N243" s="82"/>
      <c r="O243" s="82"/>
      <c r="P243" s="82"/>
      <c r="Q243" s="82"/>
      <c r="R243" s="82"/>
      <c r="S243" s="82"/>
      <c r="T243" s="250"/>
      <c r="U243" s="250"/>
      <c r="V243" s="82"/>
      <c r="W243" s="251"/>
      <c r="X243" s="82"/>
      <c r="Y243" s="82"/>
      <c r="Z243" s="250"/>
      <c r="AA243" s="250"/>
      <c r="AB243" s="82"/>
      <c r="AC243" s="251"/>
      <c r="AD243" s="82"/>
      <c r="AE243" s="82"/>
      <c r="AF243" s="250"/>
      <c r="AG243" s="250"/>
      <c r="AH243" s="82"/>
      <c r="AI243" s="251"/>
      <c r="AJ243" s="82"/>
    </row>
    <row r="244" spans="2:36" s="247" customFormat="1" x14ac:dyDescent="0.25">
      <c r="B244" s="250"/>
      <c r="C244" s="250"/>
      <c r="D244" s="82"/>
      <c r="E244" s="82"/>
      <c r="F244" s="82"/>
      <c r="G244" s="82"/>
      <c r="H244" s="82"/>
      <c r="I244" s="82"/>
      <c r="J244" s="82"/>
      <c r="K244" s="82"/>
      <c r="L244" s="82"/>
      <c r="M244" s="82"/>
      <c r="N244" s="82"/>
      <c r="O244" s="82"/>
      <c r="P244" s="82"/>
      <c r="Q244" s="82"/>
      <c r="R244" s="82"/>
      <c r="S244" s="82"/>
      <c r="T244" s="250"/>
      <c r="U244" s="250"/>
      <c r="V244" s="82"/>
      <c r="W244" s="251"/>
      <c r="X244" s="82"/>
      <c r="Y244" s="82"/>
      <c r="Z244" s="250"/>
      <c r="AA244" s="250"/>
      <c r="AB244" s="82"/>
      <c r="AC244" s="251"/>
      <c r="AD244" s="82"/>
      <c r="AE244" s="82"/>
      <c r="AF244" s="250"/>
      <c r="AG244" s="250"/>
      <c r="AH244" s="82"/>
      <c r="AI244" s="251"/>
      <c r="AJ244" s="82"/>
    </row>
    <row r="245" spans="2:36" s="247" customFormat="1" x14ac:dyDescent="0.25">
      <c r="B245" s="250"/>
      <c r="C245" s="250"/>
      <c r="D245" s="82"/>
      <c r="E245" s="82"/>
      <c r="F245" s="82"/>
      <c r="G245" s="82"/>
      <c r="H245" s="82"/>
      <c r="I245" s="82"/>
      <c r="J245" s="82"/>
      <c r="K245" s="82"/>
      <c r="L245" s="82"/>
      <c r="M245" s="82"/>
      <c r="N245" s="82"/>
      <c r="O245" s="82"/>
      <c r="P245" s="82"/>
      <c r="Q245" s="82"/>
      <c r="R245" s="82"/>
      <c r="S245" s="82"/>
      <c r="T245" s="250"/>
      <c r="U245" s="250"/>
      <c r="V245" s="82"/>
      <c r="W245" s="251"/>
      <c r="X245" s="82"/>
      <c r="Y245" s="82"/>
      <c r="Z245" s="250"/>
      <c r="AA245" s="250"/>
      <c r="AB245" s="82"/>
      <c r="AC245" s="251"/>
      <c r="AD245" s="82"/>
      <c r="AE245" s="82"/>
      <c r="AF245" s="250"/>
      <c r="AG245" s="250"/>
      <c r="AH245" s="82"/>
      <c r="AI245" s="251"/>
      <c r="AJ245" s="82"/>
    </row>
    <row r="246" spans="2:36" s="247" customFormat="1" x14ac:dyDescent="0.25">
      <c r="B246" s="250"/>
      <c r="C246" s="250"/>
      <c r="D246" s="82"/>
      <c r="E246" s="82"/>
      <c r="F246" s="82"/>
      <c r="G246" s="82"/>
      <c r="H246" s="82"/>
      <c r="I246" s="82"/>
      <c r="J246" s="82"/>
      <c r="K246" s="82"/>
      <c r="L246" s="82"/>
      <c r="M246" s="82"/>
      <c r="N246" s="82"/>
      <c r="O246" s="82"/>
      <c r="P246" s="82"/>
      <c r="Q246" s="82"/>
      <c r="R246" s="82"/>
      <c r="S246" s="82"/>
      <c r="T246" s="250"/>
      <c r="U246" s="250"/>
      <c r="V246" s="82"/>
      <c r="W246" s="251"/>
      <c r="X246" s="82"/>
      <c r="Y246" s="82"/>
      <c r="Z246" s="250"/>
      <c r="AA246" s="250"/>
      <c r="AB246" s="82"/>
      <c r="AC246" s="251"/>
      <c r="AD246" s="82"/>
      <c r="AE246" s="82"/>
      <c r="AF246" s="250"/>
      <c r="AG246" s="250"/>
      <c r="AH246" s="82"/>
      <c r="AI246" s="251"/>
      <c r="AJ246" s="82"/>
    </row>
    <row r="247" spans="2:36" s="247" customFormat="1" x14ac:dyDescent="0.25">
      <c r="B247" s="250"/>
      <c r="C247" s="250"/>
      <c r="D247" s="82"/>
      <c r="E247" s="82"/>
      <c r="F247" s="82"/>
      <c r="G247" s="82"/>
      <c r="H247" s="82"/>
      <c r="I247" s="82"/>
      <c r="J247" s="82"/>
      <c r="K247" s="82"/>
      <c r="L247" s="82"/>
      <c r="M247" s="82"/>
      <c r="N247" s="82"/>
      <c r="O247" s="82"/>
      <c r="P247" s="82"/>
      <c r="Q247" s="82"/>
      <c r="R247" s="82"/>
      <c r="S247" s="82"/>
      <c r="T247" s="250"/>
      <c r="U247" s="250"/>
      <c r="V247" s="82"/>
      <c r="W247" s="251"/>
      <c r="X247" s="82"/>
      <c r="Y247" s="82"/>
      <c r="Z247" s="250"/>
      <c r="AA247" s="250"/>
      <c r="AB247" s="82"/>
      <c r="AC247" s="251"/>
      <c r="AD247" s="82"/>
      <c r="AE247" s="82"/>
      <c r="AF247" s="250"/>
      <c r="AG247" s="250"/>
      <c r="AH247" s="82"/>
      <c r="AI247" s="251"/>
      <c r="AJ247" s="82"/>
    </row>
    <row r="248" spans="2:36" s="247" customFormat="1" x14ac:dyDescent="0.25">
      <c r="B248" s="250"/>
      <c r="C248" s="250"/>
      <c r="D248" s="82"/>
      <c r="E248" s="82"/>
      <c r="F248" s="82"/>
      <c r="G248" s="82"/>
      <c r="H248" s="82"/>
      <c r="I248" s="82"/>
      <c r="J248" s="82"/>
      <c r="K248" s="82"/>
      <c r="L248" s="82"/>
      <c r="M248" s="82"/>
      <c r="N248" s="82"/>
      <c r="O248" s="82"/>
      <c r="P248" s="82"/>
      <c r="Q248" s="82"/>
      <c r="R248" s="82"/>
      <c r="S248" s="82"/>
      <c r="T248" s="250"/>
      <c r="U248" s="250"/>
      <c r="V248" s="82"/>
      <c r="W248" s="251"/>
      <c r="X248" s="82"/>
      <c r="Y248" s="82"/>
      <c r="Z248" s="250"/>
      <c r="AA248" s="250"/>
      <c r="AB248" s="82"/>
      <c r="AC248" s="251"/>
      <c r="AD248" s="82"/>
      <c r="AE248" s="82"/>
      <c r="AF248" s="250"/>
      <c r="AG248" s="250"/>
      <c r="AH248" s="82"/>
      <c r="AI248" s="251"/>
      <c r="AJ248" s="82"/>
    </row>
    <row r="249" spans="2:36" s="247" customFormat="1" x14ac:dyDescent="0.25">
      <c r="B249" s="250"/>
      <c r="C249" s="250"/>
      <c r="D249" s="82"/>
      <c r="E249" s="82"/>
      <c r="F249" s="82"/>
      <c r="G249" s="82"/>
      <c r="H249" s="82"/>
      <c r="I249" s="82"/>
      <c r="J249" s="82"/>
      <c r="K249" s="82"/>
      <c r="L249" s="82"/>
      <c r="M249" s="82"/>
      <c r="N249" s="82"/>
      <c r="O249" s="82"/>
      <c r="P249" s="82"/>
      <c r="Q249" s="82"/>
      <c r="R249" s="82"/>
      <c r="S249" s="82"/>
      <c r="T249" s="250"/>
      <c r="U249" s="250"/>
      <c r="V249" s="82"/>
      <c r="W249" s="251"/>
      <c r="X249" s="82"/>
      <c r="Y249" s="82"/>
      <c r="Z249" s="250"/>
      <c r="AA249" s="250"/>
      <c r="AB249" s="82"/>
      <c r="AC249" s="251"/>
      <c r="AD249" s="82"/>
      <c r="AE249" s="82"/>
      <c r="AF249" s="250"/>
      <c r="AG249" s="250"/>
      <c r="AH249" s="82"/>
      <c r="AI249" s="251"/>
      <c r="AJ249" s="82"/>
    </row>
    <row r="250" spans="2:36" s="247" customFormat="1" x14ac:dyDescent="0.25">
      <c r="B250" s="250"/>
      <c r="C250" s="250"/>
      <c r="D250" s="82"/>
      <c r="E250" s="82"/>
      <c r="F250" s="82"/>
      <c r="G250" s="82"/>
      <c r="H250" s="82"/>
      <c r="I250" s="82"/>
      <c r="J250" s="82"/>
      <c r="K250" s="82"/>
      <c r="L250" s="82"/>
      <c r="M250" s="82"/>
      <c r="N250" s="82"/>
      <c r="O250" s="82"/>
      <c r="P250" s="82"/>
      <c r="Q250" s="82"/>
      <c r="R250" s="82"/>
      <c r="S250" s="82"/>
      <c r="T250" s="250"/>
      <c r="U250" s="250"/>
      <c r="V250" s="82"/>
      <c r="W250" s="251"/>
      <c r="X250" s="82"/>
      <c r="Y250" s="82"/>
      <c r="Z250" s="250"/>
      <c r="AA250" s="250"/>
      <c r="AB250" s="82"/>
      <c r="AC250" s="251"/>
      <c r="AD250" s="82"/>
      <c r="AE250" s="82"/>
      <c r="AF250" s="250"/>
      <c r="AG250" s="250"/>
      <c r="AH250" s="82"/>
      <c r="AI250" s="251"/>
      <c r="AJ250" s="82"/>
    </row>
    <row r="251" spans="2:36" s="247" customFormat="1" x14ac:dyDescent="0.25">
      <c r="B251" s="250"/>
      <c r="C251" s="250"/>
      <c r="D251" s="82"/>
      <c r="E251" s="82"/>
      <c r="F251" s="82"/>
      <c r="G251" s="82"/>
      <c r="H251" s="82"/>
      <c r="I251" s="82"/>
      <c r="J251" s="82"/>
      <c r="K251" s="82"/>
      <c r="L251" s="82"/>
      <c r="M251" s="82"/>
      <c r="N251" s="82"/>
      <c r="O251" s="82"/>
      <c r="P251" s="82"/>
      <c r="Q251" s="82"/>
      <c r="R251" s="82"/>
      <c r="S251" s="82"/>
      <c r="T251" s="250"/>
      <c r="U251" s="250"/>
      <c r="V251" s="82"/>
      <c r="W251" s="251"/>
      <c r="X251" s="82"/>
      <c r="Y251" s="82"/>
      <c r="Z251" s="250"/>
      <c r="AA251" s="250"/>
      <c r="AB251" s="82"/>
      <c r="AC251" s="251"/>
      <c r="AD251" s="82"/>
      <c r="AE251" s="82"/>
      <c r="AF251" s="250"/>
      <c r="AG251" s="250"/>
      <c r="AH251" s="82"/>
      <c r="AI251" s="251"/>
      <c r="AJ251" s="82"/>
    </row>
    <row r="252" spans="2:36" s="247" customFormat="1" x14ac:dyDescent="0.25">
      <c r="B252" s="250"/>
      <c r="C252" s="250"/>
      <c r="D252" s="82"/>
      <c r="E252" s="82"/>
      <c r="F252" s="82"/>
      <c r="G252" s="82"/>
      <c r="H252" s="82"/>
      <c r="I252" s="82"/>
      <c r="J252" s="82"/>
      <c r="K252" s="82"/>
      <c r="L252" s="82"/>
      <c r="M252" s="82"/>
      <c r="N252" s="82"/>
      <c r="O252" s="82"/>
      <c r="P252" s="82"/>
      <c r="Q252" s="82"/>
      <c r="R252" s="82"/>
      <c r="S252" s="82"/>
      <c r="T252" s="250"/>
      <c r="U252" s="250"/>
      <c r="V252" s="82"/>
      <c r="W252" s="251"/>
      <c r="X252" s="82"/>
      <c r="Y252" s="82"/>
      <c r="Z252" s="250"/>
      <c r="AA252" s="250"/>
      <c r="AB252" s="82"/>
      <c r="AC252" s="251"/>
      <c r="AD252" s="82"/>
      <c r="AE252" s="82"/>
      <c r="AF252" s="250"/>
      <c r="AG252" s="250"/>
      <c r="AH252" s="82"/>
      <c r="AI252" s="251"/>
      <c r="AJ252" s="82"/>
    </row>
    <row r="253" spans="2:36" s="247" customFormat="1" x14ac:dyDescent="0.25">
      <c r="B253" s="250"/>
      <c r="C253" s="250"/>
      <c r="D253" s="82"/>
      <c r="E253" s="82"/>
      <c r="F253" s="82"/>
      <c r="G253" s="82"/>
      <c r="H253" s="82"/>
      <c r="I253" s="82"/>
      <c r="J253" s="82"/>
      <c r="K253" s="82"/>
      <c r="L253" s="82"/>
      <c r="M253" s="82"/>
      <c r="N253" s="82"/>
      <c r="O253" s="82"/>
      <c r="P253" s="82"/>
      <c r="Q253" s="82"/>
      <c r="R253" s="82"/>
      <c r="S253" s="82"/>
      <c r="T253" s="250"/>
      <c r="U253" s="250"/>
      <c r="V253" s="82"/>
      <c r="W253" s="251"/>
      <c r="X253" s="82"/>
      <c r="Y253" s="82"/>
      <c r="Z253" s="250"/>
      <c r="AA253" s="250"/>
      <c r="AB253" s="82"/>
      <c r="AC253" s="251"/>
      <c r="AD253" s="82"/>
      <c r="AE253" s="82"/>
      <c r="AF253" s="250"/>
      <c r="AG253" s="250"/>
      <c r="AH253" s="82"/>
      <c r="AI253" s="251"/>
      <c r="AJ253" s="82"/>
    </row>
    <row r="254" spans="2:36" s="247" customFormat="1" x14ac:dyDescent="0.25">
      <c r="B254" s="250"/>
      <c r="C254" s="250"/>
      <c r="D254" s="82"/>
      <c r="E254" s="82"/>
      <c r="F254" s="82"/>
      <c r="G254" s="82"/>
      <c r="H254" s="82"/>
      <c r="I254" s="82"/>
      <c r="J254" s="82"/>
      <c r="K254" s="82"/>
      <c r="L254" s="82"/>
      <c r="M254" s="82"/>
      <c r="N254" s="82"/>
      <c r="O254" s="82"/>
      <c r="P254" s="82"/>
      <c r="Q254" s="82"/>
      <c r="R254" s="82"/>
      <c r="S254" s="82"/>
      <c r="T254" s="250"/>
      <c r="U254" s="250"/>
      <c r="V254" s="82"/>
      <c r="W254" s="251"/>
      <c r="X254" s="82"/>
      <c r="Y254" s="82"/>
      <c r="Z254" s="250"/>
      <c r="AA254" s="250"/>
      <c r="AB254" s="82"/>
      <c r="AC254" s="251"/>
      <c r="AD254" s="82"/>
      <c r="AE254" s="82"/>
      <c r="AF254" s="250"/>
      <c r="AG254" s="250"/>
      <c r="AH254" s="82"/>
      <c r="AI254" s="251"/>
      <c r="AJ254" s="82"/>
    </row>
    <row r="255" spans="2:36" s="247" customFormat="1" x14ac:dyDescent="0.25">
      <c r="B255" s="250"/>
      <c r="C255" s="250"/>
      <c r="D255" s="82"/>
      <c r="E255" s="82"/>
      <c r="F255" s="82"/>
      <c r="G255" s="82"/>
      <c r="H255" s="82"/>
      <c r="I255" s="82"/>
      <c r="J255" s="82"/>
      <c r="K255" s="82"/>
      <c r="L255" s="82"/>
      <c r="M255" s="82"/>
      <c r="N255" s="82"/>
      <c r="O255" s="82"/>
      <c r="P255" s="82"/>
      <c r="Q255" s="82"/>
      <c r="R255" s="82"/>
      <c r="S255" s="82"/>
      <c r="T255" s="250"/>
      <c r="U255" s="250"/>
      <c r="V255" s="82"/>
      <c r="W255" s="251"/>
      <c r="X255" s="82"/>
      <c r="Y255" s="82"/>
      <c r="Z255" s="250"/>
      <c r="AA255" s="250"/>
      <c r="AB255" s="82"/>
      <c r="AC255" s="251"/>
      <c r="AD255" s="82"/>
      <c r="AE255" s="82"/>
      <c r="AF255" s="250"/>
      <c r="AG255" s="250"/>
      <c r="AH255" s="82"/>
      <c r="AI255" s="251"/>
      <c r="AJ255" s="82"/>
    </row>
    <row r="256" spans="2:36" s="247" customFormat="1" x14ac:dyDescent="0.25">
      <c r="B256" s="250"/>
      <c r="C256" s="250"/>
      <c r="D256" s="82"/>
      <c r="E256" s="82"/>
      <c r="F256" s="82"/>
      <c r="G256" s="82"/>
      <c r="H256" s="82"/>
      <c r="I256" s="82"/>
      <c r="J256" s="82"/>
      <c r="K256" s="82"/>
      <c r="L256" s="82"/>
      <c r="M256" s="82"/>
      <c r="N256" s="82"/>
      <c r="O256" s="82"/>
      <c r="P256" s="82"/>
      <c r="Q256" s="82"/>
      <c r="R256" s="82"/>
      <c r="S256" s="82"/>
      <c r="T256" s="250"/>
      <c r="U256" s="250"/>
      <c r="V256" s="82"/>
      <c r="W256" s="251"/>
      <c r="X256" s="82"/>
      <c r="Y256" s="82"/>
      <c r="Z256" s="250"/>
      <c r="AA256" s="250"/>
      <c r="AB256" s="82"/>
      <c r="AC256" s="251"/>
      <c r="AD256" s="82"/>
      <c r="AE256" s="82"/>
      <c r="AF256" s="250"/>
      <c r="AG256" s="250"/>
      <c r="AH256" s="82"/>
      <c r="AI256" s="251"/>
      <c r="AJ256" s="82"/>
    </row>
    <row r="257" spans="2:36" s="247" customFormat="1" x14ac:dyDescent="0.25">
      <c r="B257" s="250"/>
      <c r="C257" s="250"/>
      <c r="D257" s="82"/>
      <c r="E257" s="82"/>
      <c r="F257" s="82"/>
      <c r="G257" s="82"/>
      <c r="H257" s="82"/>
      <c r="I257" s="82"/>
      <c r="J257" s="82"/>
      <c r="K257" s="82"/>
      <c r="L257" s="82"/>
      <c r="M257" s="82"/>
      <c r="N257" s="82"/>
      <c r="O257" s="82"/>
      <c r="P257" s="82"/>
      <c r="Q257" s="82"/>
      <c r="R257" s="82"/>
      <c r="S257" s="82"/>
      <c r="T257" s="250"/>
      <c r="U257" s="250"/>
      <c r="V257" s="82"/>
      <c r="W257" s="251"/>
      <c r="X257" s="82"/>
      <c r="Y257" s="82"/>
      <c r="Z257" s="250"/>
      <c r="AA257" s="250"/>
      <c r="AB257" s="82"/>
      <c r="AC257" s="251"/>
      <c r="AD257" s="82"/>
      <c r="AE257" s="82"/>
      <c r="AF257" s="250"/>
      <c r="AG257" s="250"/>
      <c r="AH257" s="82"/>
      <c r="AI257" s="251"/>
      <c r="AJ257" s="82"/>
    </row>
    <row r="258" spans="2:36" s="247" customFormat="1" x14ac:dyDescent="0.25">
      <c r="B258" s="250"/>
      <c r="C258" s="250"/>
      <c r="D258" s="82"/>
      <c r="E258" s="82"/>
      <c r="F258" s="82"/>
      <c r="G258" s="82"/>
      <c r="H258" s="82"/>
      <c r="I258" s="82"/>
      <c r="J258" s="82"/>
      <c r="K258" s="82"/>
      <c r="L258" s="82"/>
      <c r="M258" s="82"/>
      <c r="N258" s="82"/>
      <c r="O258" s="82"/>
      <c r="P258" s="82"/>
      <c r="Q258" s="82"/>
      <c r="R258" s="82"/>
      <c r="S258" s="82"/>
      <c r="T258" s="250"/>
      <c r="U258" s="250"/>
      <c r="V258" s="82"/>
      <c r="W258" s="251"/>
      <c r="X258" s="82"/>
      <c r="Y258" s="82"/>
      <c r="Z258" s="250"/>
      <c r="AA258" s="250"/>
      <c r="AB258" s="82"/>
      <c r="AC258" s="251"/>
      <c r="AD258" s="82"/>
      <c r="AE258" s="82"/>
      <c r="AF258" s="250"/>
      <c r="AG258" s="250"/>
      <c r="AH258" s="82"/>
      <c r="AI258" s="251"/>
      <c r="AJ258" s="82"/>
    </row>
    <row r="259" spans="2:36" s="247" customFormat="1" x14ac:dyDescent="0.25">
      <c r="B259" s="250"/>
      <c r="C259" s="250"/>
      <c r="D259" s="82"/>
      <c r="E259" s="82"/>
      <c r="F259" s="82"/>
      <c r="G259" s="82"/>
      <c r="H259" s="82"/>
      <c r="I259" s="82"/>
      <c r="J259" s="82"/>
      <c r="K259" s="82"/>
      <c r="L259" s="82"/>
      <c r="M259" s="82"/>
      <c r="N259" s="82"/>
      <c r="O259" s="82"/>
      <c r="P259" s="82"/>
      <c r="Q259" s="82"/>
      <c r="R259" s="82"/>
      <c r="S259" s="82"/>
      <c r="T259" s="250"/>
      <c r="U259" s="250"/>
      <c r="V259" s="82"/>
      <c r="W259" s="251"/>
      <c r="X259" s="82"/>
      <c r="Y259" s="82"/>
      <c r="Z259" s="250"/>
      <c r="AA259" s="250"/>
      <c r="AB259" s="82"/>
      <c r="AC259" s="251"/>
      <c r="AD259" s="82"/>
      <c r="AE259" s="82"/>
      <c r="AF259" s="250"/>
      <c r="AG259" s="250"/>
      <c r="AH259" s="82"/>
      <c r="AI259" s="251"/>
      <c r="AJ259" s="82"/>
    </row>
    <row r="260" spans="2:36" s="247" customFormat="1" x14ac:dyDescent="0.25">
      <c r="B260" s="250"/>
      <c r="C260" s="250"/>
      <c r="D260" s="82"/>
      <c r="E260" s="82"/>
      <c r="F260" s="82"/>
      <c r="G260" s="82"/>
      <c r="H260" s="82"/>
      <c r="I260" s="82"/>
      <c r="J260" s="82"/>
      <c r="K260" s="82"/>
      <c r="L260" s="82"/>
      <c r="M260" s="82"/>
      <c r="N260" s="82"/>
      <c r="O260" s="82"/>
      <c r="P260" s="82"/>
      <c r="Q260" s="82"/>
      <c r="R260" s="82"/>
      <c r="S260" s="82"/>
      <c r="T260" s="250"/>
      <c r="U260" s="250"/>
      <c r="V260" s="82"/>
      <c r="W260" s="251"/>
      <c r="X260" s="82"/>
      <c r="Y260" s="82"/>
      <c r="Z260" s="250"/>
      <c r="AA260" s="250"/>
      <c r="AB260" s="82"/>
      <c r="AC260" s="251"/>
      <c r="AD260" s="82"/>
      <c r="AE260" s="82"/>
      <c r="AF260" s="250"/>
      <c r="AG260" s="250"/>
      <c r="AH260" s="82"/>
      <c r="AI260" s="251"/>
      <c r="AJ260" s="82"/>
    </row>
    <row r="261" spans="2:36" s="247" customFormat="1" x14ac:dyDescent="0.25">
      <c r="B261" s="250"/>
      <c r="C261" s="250"/>
      <c r="D261" s="82"/>
      <c r="E261" s="82"/>
      <c r="F261" s="82"/>
      <c r="G261" s="82"/>
      <c r="H261" s="82"/>
      <c r="I261" s="82"/>
      <c r="J261" s="82"/>
      <c r="K261" s="82"/>
      <c r="L261" s="82"/>
      <c r="M261" s="82"/>
      <c r="N261" s="82"/>
      <c r="O261" s="82"/>
      <c r="P261" s="82"/>
      <c r="Q261" s="82"/>
      <c r="R261" s="82"/>
      <c r="S261" s="82"/>
      <c r="T261" s="250"/>
      <c r="U261" s="250"/>
      <c r="V261" s="82"/>
      <c r="W261" s="251"/>
      <c r="X261" s="82"/>
      <c r="Y261" s="82"/>
      <c r="Z261" s="250"/>
      <c r="AA261" s="250"/>
      <c r="AB261" s="82"/>
      <c r="AC261" s="251"/>
      <c r="AD261" s="82"/>
      <c r="AE261" s="82"/>
      <c r="AF261" s="250"/>
      <c r="AG261" s="250"/>
      <c r="AH261" s="82"/>
      <c r="AI261" s="251"/>
      <c r="AJ261" s="82"/>
    </row>
    <row r="262" spans="2:36" s="247" customFormat="1" x14ac:dyDescent="0.25">
      <c r="B262" s="250"/>
      <c r="C262" s="250"/>
      <c r="D262" s="82"/>
      <c r="E262" s="82"/>
      <c r="F262" s="82"/>
      <c r="G262" s="82"/>
      <c r="H262" s="82"/>
      <c r="I262" s="82"/>
      <c r="J262" s="82"/>
      <c r="K262" s="82"/>
      <c r="L262" s="82"/>
      <c r="M262" s="82"/>
      <c r="N262" s="82"/>
      <c r="O262" s="82"/>
      <c r="P262" s="82"/>
      <c r="Q262" s="82"/>
      <c r="R262" s="82"/>
      <c r="S262" s="82"/>
      <c r="T262" s="250"/>
      <c r="U262" s="250"/>
      <c r="V262" s="82"/>
      <c r="W262" s="251"/>
      <c r="X262" s="82"/>
      <c r="Y262" s="82"/>
      <c r="Z262" s="250"/>
      <c r="AA262" s="250"/>
      <c r="AB262" s="82"/>
      <c r="AC262" s="251"/>
      <c r="AD262" s="82"/>
      <c r="AE262" s="82"/>
      <c r="AF262" s="250"/>
      <c r="AG262" s="250"/>
      <c r="AH262" s="82"/>
      <c r="AI262" s="251"/>
      <c r="AJ262" s="82"/>
    </row>
    <row r="263" spans="2:36" s="247" customFormat="1" x14ac:dyDescent="0.25">
      <c r="B263" s="250"/>
      <c r="C263" s="250"/>
      <c r="D263" s="82"/>
      <c r="E263" s="82"/>
      <c r="F263" s="82"/>
      <c r="G263" s="82"/>
      <c r="H263" s="82"/>
      <c r="I263" s="82"/>
      <c r="J263" s="82"/>
      <c r="K263" s="82"/>
      <c r="L263" s="82"/>
      <c r="M263" s="82"/>
      <c r="N263" s="82"/>
      <c r="O263" s="82"/>
      <c r="P263" s="82"/>
      <c r="Q263" s="82"/>
      <c r="R263" s="82"/>
      <c r="S263" s="82"/>
      <c r="T263" s="250"/>
      <c r="U263" s="250"/>
      <c r="V263" s="82"/>
      <c r="W263" s="251"/>
      <c r="X263" s="82"/>
      <c r="Y263" s="82"/>
      <c r="Z263" s="250"/>
      <c r="AA263" s="250"/>
      <c r="AB263" s="82"/>
      <c r="AC263" s="251"/>
      <c r="AD263" s="82"/>
      <c r="AE263" s="82"/>
      <c r="AF263" s="250"/>
      <c r="AG263" s="250"/>
      <c r="AH263" s="82"/>
      <c r="AI263" s="251"/>
      <c r="AJ263" s="82"/>
    </row>
    <row r="264" spans="2:36" s="247" customFormat="1" x14ac:dyDescent="0.25">
      <c r="B264" s="250"/>
      <c r="C264" s="250"/>
      <c r="D264" s="82"/>
      <c r="E264" s="82"/>
      <c r="F264" s="82"/>
      <c r="G264" s="82"/>
      <c r="H264" s="82"/>
      <c r="I264" s="82"/>
      <c r="J264" s="82"/>
      <c r="K264" s="82"/>
      <c r="L264" s="82"/>
      <c r="M264" s="82"/>
      <c r="N264" s="82"/>
      <c r="O264" s="82"/>
      <c r="P264" s="82"/>
      <c r="Q264" s="82"/>
      <c r="R264" s="82"/>
      <c r="S264" s="82"/>
      <c r="T264" s="250"/>
      <c r="U264" s="250"/>
      <c r="V264" s="82"/>
      <c r="W264" s="251"/>
      <c r="X264" s="82"/>
      <c r="Y264" s="82"/>
      <c r="Z264" s="250"/>
      <c r="AA264" s="250"/>
      <c r="AB264" s="82"/>
      <c r="AC264" s="251"/>
      <c r="AD264" s="82"/>
      <c r="AE264" s="82"/>
      <c r="AF264" s="250"/>
      <c r="AG264" s="250"/>
      <c r="AH264" s="82"/>
      <c r="AI264" s="251"/>
      <c r="AJ264" s="82"/>
    </row>
    <row r="265" spans="2:36" s="247" customFormat="1" x14ac:dyDescent="0.25">
      <c r="B265" s="250"/>
      <c r="C265" s="250"/>
      <c r="D265" s="82"/>
      <c r="E265" s="82"/>
      <c r="F265" s="82"/>
      <c r="G265" s="82"/>
      <c r="H265" s="82"/>
      <c r="I265" s="82"/>
      <c r="J265" s="82"/>
      <c r="K265" s="82"/>
      <c r="L265" s="82"/>
      <c r="M265" s="82"/>
      <c r="N265" s="82"/>
      <c r="O265" s="82"/>
      <c r="P265" s="82"/>
      <c r="Q265" s="82"/>
      <c r="R265" s="82"/>
      <c r="S265" s="82"/>
      <c r="T265" s="250"/>
      <c r="U265" s="250"/>
      <c r="V265" s="82"/>
      <c r="W265" s="251"/>
      <c r="X265" s="82"/>
      <c r="Y265" s="82"/>
      <c r="Z265" s="250"/>
      <c r="AA265" s="250"/>
      <c r="AB265" s="82"/>
      <c r="AC265" s="251"/>
      <c r="AD265" s="82"/>
      <c r="AE265" s="82"/>
      <c r="AF265" s="250"/>
      <c r="AG265" s="250"/>
      <c r="AH265" s="82"/>
      <c r="AI265" s="251"/>
      <c r="AJ265" s="82"/>
    </row>
    <row r="266" spans="2:36" s="247" customFormat="1" x14ac:dyDescent="0.25">
      <c r="B266" s="250"/>
      <c r="C266" s="250"/>
      <c r="D266" s="82"/>
      <c r="E266" s="82"/>
      <c r="F266" s="82"/>
      <c r="G266" s="82"/>
      <c r="H266" s="82"/>
      <c r="I266" s="82"/>
      <c r="J266" s="82"/>
      <c r="K266" s="82"/>
      <c r="L266" s="82"/>
      <c r="M266" s="82"/>
      <c r="N266" s="82"/>
      <c r="O266" s="82"/>
      <c r="P266" s="82"/>
      <c r="Q266" s="82"/>
      <c r="R266" s="82"/>
      <c r="S266" s="82"/>
      <c r="T266" s="250"/>
      <c r="U266" s="250"/>
      <c r="V266" s="82"/>
      <c r="W266" s="251"/>
      <c r="X266" s="82"/>
      <c r="Y266" s="82"/>
      <c r="Z266" s="250"/>
      <c r="AA266" s="250"/>
      <c r="AB266" s="82"/>
      <c r="AC266" s="251"/>
      <c r="AD266" s="82"/>
      <c r="AE266" s="82"/>
      <c r="AF266" s="250"/>
      <c r="AG266" s="250"/>
      <c r="AH266" s="82"/>
      <c r="AI266" s="251"/>
      <c r="AJ266" s="82"/>
    </row>
    <row r="267" spans="2:36" s="247" customFormat="1" x14ac:dyDescent="0.25">
      <c r="B267" s="250"/>
      <c r="C267" s="250"/>
      <c r="D267" s="82"/>
      <c r="E267" s="82"/>
      <c r="F267" s="82"/>
      <c r="G267" s="82"/>
      <c r="H267" s="82"/>
      <c r="I267" s="82"/>
      <c r="J267" s="82"/>
      <c r="K267" s="82"/>
      <c r="L267" s="82"/>
      <c r="M267" s="82"/>
      <c r="N267" s="82"/>
      <c r="O267" s="82"/>
      <c r="P267" s="82"/>
      <c r="Q267" s="82"/>
      <c r="R267" s="82"/>
      <c r="S267" s="82"/>
      <c r="T267" s="250"/>
      <c r="U267" s="250"/>
      <c r="V267" s="82"/>
      <c r="W267" s="251"/>
      <c r="X267" s="82"/>
      <c r="Y267" s="82"/>
      <c r="Z267" s="250"/>
      <c r="AA267" s="250"/>
      <c r="AB267" s="82"/>
      <c r="AC267" s="251"/>
      <c r="AD267" s="82"/>
      <c r="AE267" s="82"/>
      <c r="AF267" s="250"/>
      <c r="AG267" s="250"/>
      <c r="AH267" s="82"/>
      <c r="AI267" s="251"/>
      <c r="AJ267" s="82"/>
    </row>
    <row r="268" spans="2:36" s="247" customFormat="1" x14ac:dyDescent="0.25">
      <c r="B268" s="250"/>
      <c r="C268" s="250"/>
      <c r="D268" s="82"/>
      <c r="E268" s="82"/>
      <c r="F268" s="82"/>
      <c r="G268" s="82"/>
      <c r="H268" s="82"/>
      <c r="I268" s="82"/>
      <c r="J268" s="82"/>
      <c r="K268" s="82"/>
      <c r="L268" s="82"/>
      <c r="M268" s="82"/>
      <c r="N268" s="82"/>
      <c r="O268" s="82"/>
      <c r="P268" s="82"/>
      <c r="Q268" s="82"/>
      <c r="R268" s="82"/>
      <c r="S268" s="82"/>
      <c r="T268" s="250"/>
      <c r="U268" s="250"/>
      <c r="V268" s="82"/>
      <c r="W268" s="251"/>
      <c r="X268" s="82"/>
      <c r="Y268" s="82"/>
      <c r="Z268" s="250"/>
      <c r="AA268" s="250"/>
      <c r="AB268" s="82"/>
      <c r="AC268" s="251"/>
      <c r="AD268" s="82"/>
      <c r="AE268" s="82"/>
      <c r="AF268" s="250"/>
      <c r="AG268" s="250"/>
      <c r="AH268" s="82"/>
      <c r="AI268" s="251"/>
      <c r="AJ268" s="82"/>
    </row>
    <row r="269" spans="2:36" s="247" customFormat="1" x14ac:dyDescent="0.25">
      <c r="B269" s="250"/>
      <c r="C269" s="250"/>
      <c r="D269" s="82"/>
      <c r="E269" s="82"/>
      <c r="F269" s="82"/>
      <c r="G269" s="82"/>
      <c r="H269" s="82"/>
      <c r="I269" s="82"/>
      <c r="J269" s="82"/>
      <c r="K269" s="82"/>
      <c r="L269" s="82"/>
      <c r="M269" s="82"/>
      <c r="N269" s="82"/>
      <c r="O269" s="82"/>
      <c r="P269" s="82"/>
      <c r="Q269" s="82"/>
      <c r="R269" s="82"/>
      <c r="S269" s="82"/>
      <c r="T269" s="250"/>
      <c r="U269" s="250"/>
      <c r="V269" s="82"/>
      <c r="W269" s="251"/>
      <c r="X269" s="82"/>
      <c r="Y269" s="82"/>
      <c r="Z269" s="250"/>
      <c r="AA269" s="250"/>
      <c r="AB269" s="82"/>
      <c r="AC269" s="251"/>
      <c r="AD269" s="82"/>
      <c r="AE269" s="82"/>
      <c r="AF269" s="250"/>
      <c r="AG269" s="250"/>
      <c r="AH269" s="82"/>
      <c r="AI269" s="251"/>
      <c r="AJ269" s="82"/>
    </row>
    <row r="270" spans="2:36" s="247" customFormat="1" x14ac:dyDescent="0.25">
      <c r="B270" s="250"/>
      <c r="C270" s="250"/>
      <c r="D270" s="82"/>
      <c r="E270" s="82"/>
      <c r="F270" s="82"/>
      <c r="G270" s="82"/>
      <c r="H270" s="82"/>
      <c r="I270" s="82"/>
      <c r="J270" s="82"/>
      <c r="K270" s="82"/>
      <c r="L270" s="82"/>
      <c r="M270" s="82"/>
      <c r="N270" s="82"/>
      <c r="O270" s="82"/>
      <c r="P270" s="82"/>
      <c r="Q270" s="82"/>
      <c r="R270" s="82"/>
      <c r="S270" s="82"/>
      <c r="T270" s="250"/>
      <c r="U270" s="250"/>
      <c r="V270" s="82"/>
      <c r="W270" s="251"/>
      <c r="X270" s="82"/>
      <c r="Y270" s="82"/>
      <c r="Z270" s="250"/>
      <c r="AA270" s="250"/>
      <c r="AB270" s="82"/>
      <c r="AC270" s="251"/>
      <c r="AD270" s="82"/>
      <c r="AE270" s="82"/>
      <c r="AF270" s="250"/>
      <c r="AG270" s="250"/>
      <c r="AH270" s="82"/>
      <c r="AI270" s="251"/>
      <c r="AJ270" s="82"/>
    </row>
    <row r="271" spans="2:36" s="247" customFormat="1" x14ac:dyDescent="0.25">
      <c r="B271" s="250"/>
      <c r="C271" s="250"/>
      <c r="D271" s="82"/>
      <c r="E271" s="82"/>
      <c r="F271" s="82"/>
      <c r="G271" s="82"/>
      <c r="H271" s="82"/>
      <c r="I271" s="82"/>
      <c r="J271" s="82"/>
      <c r="K271" s="82"/>
      <c r="L271" s="82"/>
      <c r="M271" s="82"/>
      <c r="N271" s="82"/>
      <c r="O271" s="82"/>
      <c r="P271" s="82"/>
      <c r="Q271" s="82"/>
      <c r="R271" s="82"/>
      <c r="S271" s="82"/>
      <c r="T271" s="250"/>
      <c r="U271" s="250"/>
      <c r="V271" s="82"/>
      <c r="W271" s="251"/>
      <c r="X271" s="82"/>
      <c r="Y271" s="82"/>
      <c r="Z271" s="250"/>
      <c r="AA271" s="250"/>
      <c r="AB271" s="82"/>
      <c r="AC271" s="251"/>
      <c r="AD271" s="82"/>
      <c r="AE271" s="82"/>
      <c r="AF271" s="250"/>
      <c r="AG271" s="250"/>
      <c r="AH271" s="82"/>
      <c r="AI271" s="251"/>
      <c r="AJ271" s="82"/>
    </row>
    <row r="272" spans="2:36" s="247" customFormat="1" x14ac:dyDescent="0.25">
      <c r="B272" s="250"/>
      <c r="C272" s="250"/>
      <c r="D272" s="82"/>
      <c r="E272" s="82"/>
      <c r="F272" s="82"/>
      <c r="G272" s="82"/>
      <c r="H272" s="82"/>
      <c r="I272" s="82"/>
      <c r="J272" s="82"/>
      <c r="K272" s="82"/>
      <c r="L272" s="82"/>
      <c r="M272" s="82"/>
      <c r="N272" s="82"/>
      <c r="O272" s="82"/>
      <c r="P272" s="82"/>
      <c r="Q272" s="82"/>
      <c r="R272" s="82"/>
      <c r="S272" s="82"/>
      <c r="T272" s="250"/>
      <c r="U272" s="250"/>
      <c r="V272" s="82"/>
      <c r="W272" s="251"/>
      <c r="X272" s="82"/>
      <c r="Y272" s="82"/>
      <c r="Z272" s="250"/>
      <c r="AA272" s="250"/>
      <c r="AB272" s="82"/>
      <c r="AC272" s="251"/>
      <c r="AD272" s="82"/>
      <c r="AE272" s="82"/>
      <c r="AF272" s="250"/>
      <c r="AG272" s="250"/>
      <c r="AH272" s="82"/>
      <c r="AI272" s="251"/>
      <c r="AJ272" s="82"/>
    </row>
    <row r="273" spans="2:36" s="247" customFormat="1" x14ac:dyDescent="0.25">
      <c r="B273" s="250"/>
      <c r="C273" s="250"/>
      <c r="D273" s="82"/>
      <c r="E273" s="82"/>
      <c r="F273" s="82"/>
      <c r="G273" s="82"/>
      <c r="H273" s="82"/>
      <c r="I273" s="82"/>
      <c r="J273" s="82"/>
      <c r="K273" s="82"/>
      <c r="L273" s="82"/>
      <c r="M273" s="82"/>
      <c r="N273" s="82"/>
      <c r="O273" s="82"/>
      <c r="P273" s="82"/>
      <c r="Q273" s="82"/>
      <c r="R273" s="82"/>
      <c r="S273" s="82"/>
      <c r="T273" s="250"/>
      <c r="U273" s="250"/>
      <c r="V273" s="82"/>
      <c r="W273" s="251"/>
      <c r="X273" s="82"/>
      <c r="Y273" s="82"/>
      <c r="Z273" s="250"/>
      <c r="AA273" s="250"/>
      <c r="AB273" s="82"/>
      <c r="AC273" s="251"/>
      <c r="AD273" s="82"/>
      <c r="AE273" s="82"/>
      <c r="AF273" s="250"/>
      <c r="AG273" s="250"/>
      <c r="AH273" s="82"/>
      <c r="AI273" s="251"/>
      <c r="AJ273" s="82"/>
    </row>
    <row r="274" spans="2:36" s="247" customFormat="1" x14ac:dyDescent="0.25">
      <c r="B274" s="250"/>
      <c r="C274" s="250"/>
      <c r="D274" s="82"/>
      <c r="E274" s="82"/>
      <c r="F274" s="82"/>
      <c r="G274" s="82"/>
      <c r="H274" s="82"/>
      <c r="I274" s="82"/>
      <c r="J274" s="82"/>
      <c r="K274" s="82"/>
      <c r="L274" s="82"/>
      <c r="M274" s="82"/>
      <c r="N274" s="82"/>
      <c r="O274" s="82"/>
      <c r="P274" s="82"/>
      <c r="Q274" s="82"/>
      <c r="R274" s="82"/>
      <c r="S274" s="82"/>
      <c r="T274" s="250"/>
      <c r="U274" s="250"/>
      <c r="V274" s="82"/>
      <c r="W274" s="251"/>
      <c r="X274" s="82"/>
      <c r="Y274" s="82"/>
      <c r="Z274" s="250"/>
      <c r="AA274" s="250"/>
      <c r="AB274" s="82"/>
      <c r="AC274" s="251"/>
      <c r="AD274" s="82"/>
      <c r="AE274" s="82"/>
      <c r="AF274" s="250"/>
      <c r="AG274" s="250"/>
      <c r="AH274" s="82"/>
      <c r="AI274" s="251"/>
      <c r="AJ274" s="82"/>
    </row>
    <row r="275" spans="2:36" s="247" customFormat="1" x14ac:dyDescent="0.25">
      <c r="B275" s="250"/>
      <c r="C275" s="250"/>
      <c r="D275" s="82"/>
      <c r="E275" s="82"/>
      <c r="F275" s="82"/>
      <c r="G275" s="82"/>
      <c r="H275" s="82"/>
      <c r="I275" s="82"/>
      <c r="J275" s="82"/>
      <c r="K275" s="82"/>
      <c r="L275" s="82"/>
      <c r="M275" s="82"/>
      <c r="N275" s="82"/>
      <c r="O275" s="82"/>
      <c r="P275" s="82"/>
      <c r="Q275" s="82"/>
      <c r="R275" s="82"/>
      <c r="S275" s="82"/>
      <c r="T275" s="250"/>
      <c r="U275" s="250"/>
      <c r="V275" s="82"/>
      <c r="W275" s="251"/>
      <c r="X275" s="82"/>
      <c r="Y275" s="82"/>
      <c r="Z275" s="250"/>
      <c r="AA275" s="250"/>
      <c r="AB275" s="82"/>
      <c r="AC275" s="251"/>
      <c r="AD275" s="82"/>
      <c r="AE275" s="82"/>
      <c r="AF275" s="250"/>
      <c r="AG275" s="250"/>
      <c r="AH275" s="82"/>
      <c r="AI275" s="251"/>
      <c r="AJ275" s="82"/>
    </row>
    <row r="276" spans="2:36" s="247" customFormat="1" x14ac:dyDescent="0.25">
      <c r="B276" s="250"/>
      <c r="C276" s="250"/>
      <c r="D276" s="82"/>
      <c r="E276" s="82"/>
      <c r="F276" s="82"/>
      <c r="G276" s="82"/>
      <c r="H276" s="82"/>
      <c r="I276" s="82"/>
      <c r="J276" s="82"/>
      <c r="K276" s="82"/>
      <c r="L276" s="82"/>
      <c r="M276" s="82"/>
      <c r="N276" s="82"/>
      <c r="O276" s="82"/>
      <c r="P276" s="82"/>
      <c r="Q276" s="82"/>
      <c r="R276" s="82"/>
      <c r="S276" s="82"/>
      <c r="T276" s="250"/>
      <c r="U276" s="250"/>
      <c r="V276" s="82"/>
      <c r="W276" s="251"/>
      <c r="X276" s="82"/>
      <c r="Y276" s="82"/>
      <c r="Z276" s="250"/>
      <c r="AA276" s="250"/>
      <c r="AB276" s="82"/>
      <c r="AC276" s="251"/>
      <c r="AD276" s="82"/>
      <c r="AE276" s="82"/>
      <c r="AF276" s="250"/>
      <c r="AG276" s="250"/>
      <c r="AH276" s="82"/>
      <c r="AI276" s="251"/>
      <c r="AJ276" s="82"/>
    </row>
    <row r="277" spans="2:36" s="247" customFormat="1" x14ac:dyDescent="0.25">
      <c r="B277" s="250"/>
      <c r="C277" s="250"/>
      <c r="D277" s="82"/>
      <c r="E277" s="82"/>
      <c r="F277" s="82"/>
      <c r="G277" s="82"/>
      <c r="H277" s="82"/>
      <c r="I277" s="82"/>
      <c r="J277" s="82"/>
      <c r="K277" s="82"/>
      <c r="L277" s="82"/>
      <c r="M277" s="82"/>
      <c r="N277" s="82"/>
      <c r="O277" s="82"/>
      <c r="P277" s="82"/>
      <c r="Q277" s="82"/>
      <c r="R277" s="82"/>
      <c r="S277" s="82"/>
      <c r="T277" s="250"/>
      <c r="U277" s="250"/>
      <c r="V277" s="82"/>
      <c r="W277" s="251"/>
      <c r="X277" s="82"/>
      <c r="Y277" s="82"/>
      <c r="Z277" s="250"/>
      <c r="AA277" s="250"/>
      <c r="AB277" s="82"/>
      <c r="AC277" s="251"/>
      <c r="AD277" s="82"/>
      <c r="AE277" s="82"/>
      <c r="AF277" s="250"/>
      <c r="AG277" s="250"/>
      <c r="AH277" s="82"/>
      <c r="AI277" s="251"/>
      <c r="AJ277" s="82"/>
    </row>
    <row r="278" spans="2:36" s="247" customFormat="1" x14ac:dyDescent="0.25">
      <c r="B278" s="250"/>
      <c r="C278" s="250"/>
      <c r="D278" s="82"/>
      <c r="E278" s="82"/>
      <c r="F278" s="82"/>
      <c r="G278" s="82"/>
      <c r="H278" s="82"/>
      <c r="I278" s="82"/>
      <c r="J278" s="82"/>
      <c r="K278" s="82"/>
      <c r="L278" s="82"/>
      <c r="M278" s="82"/>
      <c r="N278" s="82"/>
      <c r="O278" s="82"/>
      <c r="P278" s="82"/>
      <c r="Q278" s="82"/>
      <c r="R278" s="82"/>
      <c r="S278" s="82"/>
      <c r="T278" s="250"/>
      <c r="U278" s="250"/>
      <c r="V278" s="82"/>
      <c r="W278" s="251"/>
      <c r="X278" s="82"/>
      <c r="Y278" s="82"/>
      <c r="Z278" s="250"/>
      <c r="AA278" s="250"/>
      <c r="AB278" s="82"/>
      <c r="AC278" s="251"/>
      <c r="AD278" s="82"/>
      <c r="AE278" s="82"/>
      <c r="AF278" s="250"/>
      <c r="AG278" s="250"/>
      <c r="AH278" s="82"/>
      <c r="AI278" s="251"/>
      <c r="AJ278" s="82"/>
    </row>
    <row r="279" spans="2:36" s="247" customFormat="1" x14ac:dyDescent="0.25">
      <c r="B279" s="250"/>
      <c r="C279" s="250"/>
      <c r="D279" s="82"/>
      <c r="E279" s="82"/>
      <c r="F279" s="82"/>
      <c r="G279" s="82"/>
      <c r="H279" s="82"/>
      <c r="I279" s="82"/>
      <c r="J279" s="82"/>
      <c r="K279" s="82"/>
      <c r="L279" s="82"/>
      <c r="M279" s="82"/>
      <c r="N279" s="82"/>
      <c r="O279" s="82"/>
      <c r="P279" s="82"/>
      <c r="Q279" s="82"/>
      <c r="R279" s="82"/>
      <c r="S279" s="82"/>
      <c r="T279" s="250"/>
      <c r="U279" s="250"/>
      <c r="V279" s="82"/>
      <c r="W279" s="251"/>
      <c r="X279" s="82"/>
      <c r="Y279" s="82"/>
      <c r="Z279" s="250"/>
      <c r="AA279" s="250"/>
      <c r="AB279" s="82"/>
      <c r="AC279" s="251"/>
      <c r="AD279" s="82"/>
      <c r="AE279" s="82"/>
      <c r="AF279" s="250"/>
      <c r="AG279" s="250"/>
      <c r="AH279" s="82"/>
      <c r="AI279" s="251"/>
      <c r="AJ279" s="82"/>
    </row>
    <row r="280" spans="2:36" s="247" customFormat="1" x14ac:dyDescent="0.25">
      <c r="B280" s="250"/>
      <c r="C280" s="250"/>
      <c r="D280" s="82"/>
      <c r="E280" s="82"/>
      <c r="F280" s="82"/>
      <c r="G280" s="82"/>
      <c r="H280" s="82"/>
      <c r="I280" s="82"/>
      <c r="J280" s="82"/>
      <c r="K280" s="82"/>
      <c r="L280" s="82"/>
      <c r="M280" s="82"/>
      <c r="N280" s="82"/>
      <c r="O280" s="82"/>
      <c r="P280" s="82"/>
      <c r="Q280" s="82"/>
      <c r="R280" s="82"/>
      <c r="S280" s="82"/>
      <c r="T280" s="250"/>
      <c r="U280" s="250"/>
      <c r="V280" s="82"/>
      <c r="W280" s="251"/>
      <c r="X280" s="82"/>
      <c r="Y280" s="82"/>
      <c r="Z280" s="250"/>
      <c r="AA280" s="250"/>
      <c r="AB280" s="82"/>
      <c r="AC280" s="251"/>
      <c r="AD280" s="82"/>
      <c r="AE280" s="82"/>
      <c r="AF280" s="250"/>
      <c r="AG280" s="250"/>
      <c r="AH280" s="82"/>
      <c r="AI280" s="251"/>
      <c r="AJ280" s="82"/>
    </row>
    <row r="281" spans="2:36" s="247" customFormat="1" x14ac:dyDescent="0.25">
      <c r="B281" s="250"/>
      <c r="C281" s="250"/>
      <c r="D281" s="82"/>
      <c r="E281" s="82"/>
      <c r="F281" s="82"/>
      <c r="G281" s="82"/>
      <c r="H281" s="82"/>
      <c r="I281" s="82"/>
      <c r="J281" s="82"/>
      <c r="K281" s="82"/>
      <c r="L281" s="82"/>
      <c r="M281" s="82"/>
      <c r="N281" s="82"/>
      <c r="O281" s="82"/>
      <c r="P281" s="82"/>
      <c r="Q281" s="82"/>
      <c r="R281" s="82"/>
      <c r="S281" s="82"/>
      <c r="T281" s="250"/>
      <c r="U281" s="250"/>
      <c r="V281" s="82"/>
      <c r="W281" s="251"/>
      <c r="X281" s="82"/>
      <c r="Y281" s="82"/>
      <c r="Z281" s="250"/>
      <c r="AA281" s="250"/>
      <c r="AB281" s="82"/>
      <c r="AC281" s="251"/>
      <c r="AD281" s="82"/>
      <c r="AE281" s="82"/>
      <c r="AF281" s="250"/>
      <c r="AG281" s="250"/>
      <c r="AH281" s="82"/>
      <c r="AI281" s="251"/>
      <c r="AJ281" s="82"/>
    </row>
    <row r="282" spans="2:36" s="247" customFormat="1" x14ac:dyDescent="0.25">
      <c r="B282" s="250"/>
      <c r="C282" s="250"/>
      <c r="D282" s="82"/>
      <c r="E282" s="82"/>
      <c r="F282" s="82"/>
      <c r="G282" s="82"/>
      <c r="H282" s="82"/>
      <c r="I282" s="82"/>
      <c r="J282" s="82"/>
      <c r="K282" s="82"/>
      <c r="L282" s="82"/>
      <c r="M282" s="82"/>
      <c r="N282" s="82"/>
      <c r="O282" s="82"/>
      <c r="P282" s="82"/>
      <c r="Q282" s="82"/>
      <c r="R282" s="82"/>
      <c r="S282" s="82"/>
      <c r="T282" s="250"/>
      <c r="U282" s="250"/>
      <c r="V282" s="82"/>
      <c r="W282" s="251"/>
      <c r="X282" s="82"/>
      <c r="Y282" s="82"/>
      <c r="Z282" s="250"/>
      <c r="AA282" s="250"/>
      <c r="AB282" s="82"/>
      <c r="AC282" s="251"/>
      <c r="AD282" s="82"/>
      <c r="AE282" s="82"/>
      <c r="AF282" s="250"/>
      <c r="AG282" s="250"/>
      <c r="AH282" s="82"/>
      <c r="AI282" s="251"/>
      <c r="AJ282" s="82"/>
    </row>
    <row r="283" spans="2:36" s="247" customFormat="1" x14ac:dyDescent="0.25">
      <c r="B283" s="250"/>
      <c r="C283" s="250"/>
      <c r="D283" s="82"/>
      <c r="E283" s="82"/>
      <c r="F283" s="82"/>
      <c r="G283" s="82"/>
      <c r="H283" s="82"/>
      <c r="I283" s="82"/>
      <c r="J283" s="82"/>
      <c r="K283" s="82"/>
      <c r="L283" s="82"/>
      <c r="M283" s="82"/>
      <c r="N283" s="82"/>
      <c r="O283" s="82"/>
      <c r="P283" s="82"/>
      <c r="Q283" s="82"/>
      <c r="R283" s="82"/>
      <c r="S283" s="82"/>
      <c r="T283" s="250"/>
      <c r="U283" s="250"/>
      <c r="V283" s="82"/>
      <c r="W283" s="251"/>
      <c r="X283" s="82"/>
      <c r="Y283" s="82"/>
      <c r="Z283" s="250"/>
      <c r="AA283" s="250"/>
      <c r="AB283" s="82"/>
      <c r="AC283" s="251"/>
      <c r="AD283" s="82"/>
      <c r="AE283" s="82"/>
      <c r="AF283" s="250"/>
      <c r="AG283" s="250"/>
      <c r="AH283" s="82"/>
      <c r="AI283" s="251"/>
      <c r="AJ283" s="82"/>
    </row>
    <row r="284" spans="2:36" s="247" customFormat="1" x14ac:dyDescent="0.25">
      <c r="B284" s="250"/>
      <c r="C284" s="250"/>
      <c r="D284" s="82"/>
      <c r="E284" s="82"/>
      <c r="F284" s="82"/>
      <c r="G284" s="82"/>
      <c r="H284" s="82"/>
      <c r="I284" s="82"/>
      <c r="J284" s="82"/>
      <c r="K284" s="82"/>
      <c r="L284" s="82"/>
      <c r="M284" s="82"/>
      <c r="N284" s="82"/>
      <c r="O284" s="82"/>
      <c r="P284" s="82"/>
      <c r="Q284" s="82"/>
      <c r="R284" s="82"/>
      <c r="S284" s="82"/>
      <c r="T284" s="250"/>
      <c r="U284" s="250"/>
      <c r="V284" s="82"/>
      <c r="W284" s="251"/>
      <c r="X284" s="82"/>
      <c r="Y284" s="82"/>
      <c r="Z284" s="250"/>
      <c r="AA284" s="250"/>
      <c r="AB284" s="82"/>
      <c r="AC284" s="251"/>
      <c r="AD284" s="82"/>
      <c r="AE284" s="82"/>
      <c r="AF284" s="250"/>
      <c r="AG284" s="250"/>
      <c r="AH284" s="82"/>
      <c r="AI284" s="251"/>
      <c r="AJ284" s="82"/>
    </row>
    <row r="285" spans="2:36" s="247" customFormat="1" x14ac:dyDescent="0.25">
      <c r="B285" s="250"/>
      <c r="C285" s="250"/>
      <c r="D285" s="82"/>
      <c r="E285" s="82"/>
      <c r="F285" s="82"/>
      <c r="G285" s="82"/>
      <c r="H285" s="82"/>
      <c r="I285" s="82"/>
      <c r="J285" s="82"/>
      <c r="K285" s="82"/>
      <c r="L285" s="82"/>
      <c r="M285" s="82"/>
      <c r="N285" s="82"/>
      <c r="O285" s="82"/>
      <c r="P285" s="82"/>
      <c r="Q285" s="82"/>
      <c r="R285" s="82"/>
      <c r="S285" s="82"/>
      <c r="T285" s="250"/>
      <c r="U285" s="250"/>
      <c r="V285" s="82"/>
      <c r="W285" s="251"/>
      <c r="X285" s="82"/>
      <c r="Y285" s="82"/>
      <c r="Z285" s="250"/>
      <c r="AA285" s="250"/>
      <c r="AB285" s="82"/>
      <c r="AC285" s="251"/>
      <c r="AD285" s="82"/>
      <c r="AE285" s="82"/>
      <c r="AF285" s="250"/>
      <c r="AG285" s="250"/>
      <c r="AH285" s="82"/>
      <c r="AI285" s="251"/>
      <c r="AJ285" s="82"/>
    </row>
    <row r="286" spans="2:36" s="247" customFormat="1" x14ac:dyDescent="0.25">
      <c r="B286" s="250"/>
      <c r="C286" s="250"/>
      <c r="D286" s="82"/>
      <c r="E286" s="82"/>
      <c r="F286" s="82"/>
      <c r="G286" s="82"/>
      <c r="H286" s="82"/>
      <c r="I286" s="82"/>
      <c r="J286" s="82"/>
      <c r="K286" s="82"/>
      <c r="L286" s="82"/>
      <c r="M286" s="82"/>
      <c r="N286" s="82"/>
      <c r="O286" s="82"/>
      <c r="P286" s="82"/>
      <c r="Q286" s="82"/>
      <c r="R286" s="82"/>
      <c r="S286" s="82"/>
      <c r="T286" s="250"/>
      <c r="U286" s="250"/>
      <c r="V286" s="82"/>
      <c r="W286" s="251"/>
      <c r="X286" s="82"/>
      <c r="Y286" s="82"/>
      <c r="Z286" s="250"/>
      <c r="AA286" s="250"/>
      <c r="AB286" s="82"/>
      <c r="AC286" s="251"/>
      <c r="AD286" s="82"/>
      <c r="AE286" s="82"/>
      <c r="AF286" s="250"/>
      <c r="AG286" s="250"/>
      <c r="AH286" s="82"/>
      <c r="AI286" s="251"/>
      <c r="AJ286" s="82"/>
    </row>
    <row r="287" spans="2:36" s="247" customFormat="1" x14ac:dyDescent="0.25">
      <c r="B287" s="250"/>
      <c r="C287" s="250"/>
      <c r="D287" s="82"/>
      <c r="E287" s="82"/>
      <c r="F287" s="82"/>
      <c r="G287" s="82"/>
      <c r="H287" s="82"/>
      <c r="I287" s="82"/>
      <c r="J287" s="82"/>
      <c r="K287" s="82"/>
      <c r="L287" s="82"/>
      <c r="M287" s="82"/>
      <c r="N287" s="82"/>
      <c r="O287" s="82"/>
      <c r="P287" s="82"/>
      <c r="Q287" s="82"/>
      <c r="R287" s="82"/>
      <c r="S287" s="82"/>
      <c r="T287" s="250"/>
      <c r="U287" s="250"/>
      <c r="V287" s="82"/>
      <c r="W287" s="251"/>
      <c r="X287" s="82"/>
      <c r="Y287" s="82"/>
      <c r="Z287" s="250"/>
      <c r="AA287" s="250"/>
      <c r="AB287" s="82"/>
      <c r="AC287" s="251"/>
      <c r="AD287" s="82"/>
      <c r="AE287" s="82"/>
      <c r="AF287" s="250"/>
      <c r="AG287" s="250"/>
      <c r="AH287" s="82"/>
      <c r="AI287" s="251"/>
      <c r="AJ287" s="82"/>
    </row>
    <row r="288" spans="2:36" s="247" customFormat="1" x14ac:dyDescent="0.25">
      <c r="B288" s="250"/>
      <c r="C288" s="250"/>
      <c r="D288" s="82"/>
      <c r="E288" s="82"/>
      <c r="F288" s="82"/>
      <c r="G288" s="82"/>
      <c r="H288" s="82"/>
      <c r="I288" s="82"/>
      <c r="J288" s="82"/>
      <c r="K288" s="82"/>
      <c r="L288" s="82"/>
      <c r="M288" s="82"/>
      <c r="N288" s="82"/>
      <c r="O288" s="82"/>
      <c r="P288" s="82"/>
      <c r="Q288" s="82"/>
      <c r="R288" s="82"/>
      <c r="S288" s="82"/>
      <c r="T288" s="250"/>
      <c r="U288" s="250"/>
      <c r="V288" s="82"/>
      <c r="W288" s="251"/>
      <c r="X288" s="82"/>
      <c r="Y288" s="82"/>
      <c r="Z288" s="250"/>
      <c r="AA288" s="250"/>
      <c r="AB288" s="82"/>
      <c r="AC288" s="251"/>
      <c r="AD288" s="82"/>
      <c r="AE288" s="82"/>
      <c r="AF288" s="250"/>
      <c r="AG288" s="250"/>
      <c r="AH288" s="82"/>
      <c r="AI288" s="251"/>
      <c r="AJ288" s="82"/>
    </row>
    <row r="289" spans="2:36" s="247" customFormat="1" x14ac:dyDescent="0.25">
      <c r="B289" s="250"/>
      <c r="C289" s="250"/>
      <c r="D289" s="82"/>
      <c r="E289" s="82"/>
      <c r="F289" s="82"/>
      <c r="G289" s="82"/>
      <c r="H289" s="82"/>
      <c r="I289" s="82"/>
      <c r="J289" s="82"/>
      <c r="K289" s="82"/>
      <c r="L289" s="82"/>
      <c r="M289" s="82"/>
      <c r="N289" s="82"/>
      <c r="O289" s="82"/>
      <c r="P289" s="82"/>
      <c r="Q289" s="82"/>
      <c r="R289" s="82"/>
      <c r="S289" s="82"/>
      <c r="T289" s="250"/>
      <c r="U289" s="250"/>
      <c r="V289" s="82"/>
      <c r="W289" s="251"/>
      <c r="X289" s="82"/>
      <c r="Y289" s="82"/>
      <c r="Z289" s="250"/>
      <c r="AA289" s="250"/>
      <c r="AB289" s="82"/>
      <c r="AC289" s="251"/>
      <c r="AD289" s="82"/>
      <c r="AE289" s="82"/>
      <c r="AF289" s="250"/>
      <c r="AG289" s="250"/>
      <c r="AH289" s="82"/>
      <c r="AI289" s="251"/>
      <c r="AJ289" s="82"/>
    </row>
    <row r="290" spans="2:36" s="247" customFormat="1" x14ac:dyDescent="0.25">
      <c r="B290" s="250"/>
      <c r="C290" s="250"/>
      <c r="D290" s="82"/>
      <c r="E290" s="82"/>
      <c r="F290" s="82"/>
      <c r="G290" s="82"/>
      <c r="H290" s="82"/>
      <c r="I290" s="82"/>
      <c r="J290" s="82"/>
      <c r="K290" s="82"/>
      <c r="L290" s="82"/>
      <c r="M290" s="82"/>
      <c r="N290" s="82"/>
      <c r="O290" s="82"/>
      <c r="P290" s="82"/>
      <c r="Q290" s="82"/>
      <c r="R290" s="82"/>
      <c r="S290" s="82"/>
      <c r="T290" s="250"/>
      <c r="U290" s="250"/>
      <c r="V290" s="82"/>
      <c r="W290" s="251"/>
      <c r="X290" s="82"/>
      <c r="Y290" s="82"/>
      <c r="Z290" s="250"/>
      <c r="AA290" s="250"/>
      <c r="AB290" s="82"/>
      <c r="AC290" s="251"/>
      <c r="AD290" s="82"/>
      <c r="AE290" s="82"/>
      <c r="AF290" s="250"/>
      <c r="AG290" s="250"/>
      <c r="AH290" s="82"/>
      <c r="AI290" s="251"/>
      <c r="AJ290" s="82"/>
    </row>
    <row r="291" spans="2:36" s="247" customFormat="1" x14ac:dyDescent="0.25">
      <c r="B291" s="250"/>
      <c r="C291" s="250"/>
      <c r="D291" s="82"/>
      <c r="E291" s="82"/>
      <c r="F291" s="82"/>
      <c r="G291" s="82"/>
      <c r="H291" s="82"/>
      <c r="I291" s="82"/>
      <c r="J291" s="82"/>
      <c r="K291" s="82"/>
      <c r="L291" s="82"/>
      <c r="M291" s="82"/>
      <c r="N291" s="82"/>
      <c r="O291" s="82"/>
      <c r="P291" s="82"/>
      <c r="Q291" s="82"/>
      <c r="R291" s="82"/>
      <c r="S291" s="82"/>
      <c r="T291" s="250"/>
      <c r="U291" s="250"/>
      <c r="V291" s="82"/>
      <c r="W291" s="251"/>
      <c r="X291" s="82"/>
      <c r="Y291" s="82"/>
      <c r="Z291" s="250"/>
      <c r="AA291" s="250"/>
      <c r="AB291" s="82"/>
      <c r="AC291" s="251"/>
      <c r="AD291" s="82"/>
      <c r="AE291" s="82"/>
      <c r="AF291" s="250"/>
      <c r="AG291" s="250"/>
      <c r="AH291" s="82"/>
      <c r="AI291" s="251"/>
      <c r="AJ291" s="82"/>
    </row>
    <row r="292" spans="2:36" s="247" customFormat="1" x14ac:dyDescent="0.25">
      <c r="B292" s="250"/>
      <c r="C292" s="250"/>
      <c r="D292" s="82"/>
      <c r="E292" s="82"/>
      <c r="F292" s="82"/>
      <c r="G292" s="82"/>
      <c r="H292" s="82"/>
      <c r="I292" s="82"/>
      <c r="J292" s="82"/>
      <c r="K292" s="82"/>
      <c r="L292" s="82"/>
      <c r="M292" s="82"/>
      <c r="N292" s="82"/>
      <c r="O292" s="82"/>
      <c r="P292" s="82"/>
      <c r="Q292" s="82"/>
      <c r="R292" s="82"/>
      <c r="S292" s="82"/>
      <c r="T292" s="250"/>
      <c r="U292" s="250"/>
      <c r="V292" s="82"/>
      <c r="W292" s="251"/>
      <c r="X292" s="82"/>
      <c r="Y292" s="82"/>
      <c r="Z292" s="250"/>
      <c r="AA292" s="250"/>
      <c r="AB292" s="82"/>
      <c r="AC292" s="251"/>
      <c r="AD292" s="82"/>
      <c r="AE292" s="82"/>
      <c r="AF292" s="250"/>
      <c r="AG292" s="250"/>
      <c r="AH292" s="82"/>
      <c r="AI292" s="251"/>
      <c r="AJ292" s="82"/>
    </row>
    <row r="293" spans="2:36" s="247" customFormat="1" x14ac:dyDescent="0.25">
      <c r="B293" s="250"/>
      <c r="C293" s="250"/>
      <c r="D293" s="82"/>
      <c r="E293" s="82"/>
      <c r="F293" s="82"/>
      <c r="G293" s="82"/>
      <c r="H293" s="82"/>
      <c r="I293" s="82"/>
      <c r="J293" s="82"/>
      <c r="K293" s="82"/>
      <c r="L293" s="82"/>
      <c r="M293" s="82"/>
      <c r="N293" s="82"/>
      <c r="O293" s="82"/>
      <c r="P293" s="82"/>
      <c r="Q293" s="82"/>
      <c r="R293" s="82"/>
      <c r="S293" s="82"/>
      <c r="T293" s="250"/>
      <c r="U293" s="250"/>
      <c r="V293" s="82"/>
      <c r="W293" s="251"/>
      <c r="X293" s="82"/>
      <c r="Y293" s="82"/>
      <c r="Z293" s="250"/>
      <c r="AA293" s="250"/>
      <c r="AB293" s="82"/>
      <c r="AC293" s="251"/>
      <c r="AD293" s="82"/>
      <c r="AE293" s="82"/>
      <c r="AF293" s="250"/>
      <c r="AG293" s="250"/>
      <c r="AH293" s="82"/>
      <c r="AI293" s="251"/>
      <c r="AJ293" s="82"/>
    </row>
    <row r="294" spans="2:36" s="247" customFormat="1" x14ac:dyDescent="0.25">
      <c r="B294" s="250"/>
      <c r="C294" s="250"/>
      <c r="D294" s="82"/>
      <c r="E294" s="82"/>
      <c r="F294" s="82"/>
      <c r="G294" s="82"/>
      <c r="H294" s="82"/>
      <c r="I294" s="82"/>
      <c r="J294" s="82"/>
      <c r="K294" s="82"/>
      <c r="L294" s="82"/>
      <c r="M294" s="82"/>
      <c r="N294" s="82"/>
      <c r="O294" s="82"/>
      <c r="P294" s="82"/>
      <c r="Q294" s="82"/>
      <c r="R294" s="82"/>
      <c r="S294" s="82"/>
      <c r="T294" s="250"/>
      <c r="U294" s="250"/>
      <c r="V294" s="82"/>
      <c r="W294" s="251"/>
      <c r="X294" s="82"/>
      <c r="Y294" s="82"/>
      <c r="Z294" s="250"/>
      <c r="AA294" s="250"/>
      <c r="AB294" s="82"/>
      <c r="AC294" s="251"/>
      <c r="AD294" s="82"/>
      <c r="AE294" s="82"/>
      <c r="AF294" s="250"/>
      <c r="AG294" s="250"/>
      <c r="AH294" s="82"/>
      <c r="AI294" s="251"/>
      <c r="AJ294" s="82"/>
    </row>
    <row r="295" spans="2:36" s="247" customFormat="1" x14ac:dyDescent="0.25">
      <c r="B295" s="250"/>
      <c r="C295" s="250"/>
      <c r="D295" s="82"/>
      <c r="E295" s="82"/>
      <c r="F295" s="82"/>
      <c r="G295" s="82"/>
      <c r="H295" s="82"/>
      <c r="I295" s="82"/>
      <c r="J295" s="82"/>
      <c r="K295" s="82"/>
      <c r="L295" s="82"/>
      <c r="M295" s="82"/>
      <c r="N295" s="82"/>
      <c r="O295" s="82"/>
      <c r="P295" s="82"/>
      <c r="Q295" s="82"/>
      <c r="R295" s="82"/>
      <c r="S295" s="82"/>
      <c r="T295" s="250"/>
      <c r="U295" s="250"/>
      <c r="V295" s="82"/>
      <c r="W295" s="251"/>
      <c r="X295" s="82"/>
      <c r="Y295" s="82"/>
      <c r="Z295" s="250"/>
      <c r="AA295" s="250"/>
      <c r="AB295" s="82"/>
      <c r="AC295" s="251"/>
      <c r="AD295" s="82"/>
      <c r="AE295" s="82"/>
      <c r="AF295" s="250"/>
      <c r="AG295" s="250"/>
      <c r="AH295" s="82"/>
      <c r="AI295" s="251"/>
      <c r="AJ295" s="82"/>
    </row>
    <row r="296" spans="2:36" s="247" customFormat="1" x14ac:dyDescent="0.25">
      <c r="B296" s="250"/>
      <c r="C296" s="250"/>
      <c r="D296" s="82"/>
      <c r="E296" s="82"/>
      <c r="F296" s="82"/>
      <c r="G296" s="82"/>
      <c r="H296" s="82"/>
      <c r="I296" s="82"/>
      <c r="J296" s="82"/>
      <c r="K296" s="82"/>
      <c r="L296" s="82"/>
      <c r="M296" s="82"/>
      <c r="N296" s="82"/>
      <c r="O296" s="82"/>
      <c r="P296" s="82"/>
      <c r="Q296" s="82"/>
      <c r="R296" s="82"/>
      <c r="S296" s="82"/>
      <c r="T296" s="250"/>
      <c r="U296" s="250"/>
      <c r="V296" s="82"/>
      <c r="W296" s="251"/>
      <c r="X296" s="82"/>
      <c r="Y296" s="82"/>
      <c r="Z296" s="250"/>
      <c r="AA296" s="250"/>
      <c r="AB296" s="82"/>
      <c r="AC296" s="251"/>
      <c r="AD296" s="82"/>
      <c r="AE296" s="82"/>
      <c r="AF296" s="250"/>
      <c r="AG296" s="250"/>
      <c r="AH296" s="82"/>
      <c r="AI296" s="251"/>
      <c r="AJ296" s="82"/>
    </row>
    <row r="297" spans="2:36" s="247" customFormat="1" x14ac:dyDescent="0.25">
      <c r="B297" s="250"/>
      <c r="C297" s="250"/>
      <c r="D297" s="82"/>
      <c r="E297" s="82"/>
      <c r="F297" s="82"/>
      <c r="G297" s="82"/>
      <c r="H297" s="82"/>
      <c r="I297" s="82"/>
      <c r="J297" s="82"/>
      <c r="K297" s="82"/>
      <c r="L297" s="82"/>
      <c r="M297" s="82"/>
      <c r="N297" s="82"/>
      <c r="O297" s="82"/>
      <c r="P297" s="82"/>
      <c r="Q297" s="82"/>
      <c r="R297" s="82"/>
      <c r="S297" s="82"/>
      <c r="T297" s="250"/>
      <c r="U297" s="250"/>
      <c r="V297" s="82"/>
      <c r="W297" s="251"/>
      <c r="X297" s="82"/>
      <c r="Y297" s="82"/>
      <c r="Z297" s="250"/>
      <c r="AA297" s="250"/>
      <c r="AB297" s="82"/>
      <c r="AC297" s="251"/>
      <c r="AD297" s="82"/>
      <c r="AE297" s="82"/>
      <c r="AF297" s="250"/>
      <c r="AG297" s="250"/>
      <c r="AH297" s="82"/>
      <c r="AI297" s="251"/>
      <c r="AJ297" s="82"/>
    </row>
    <row r="298" spans="2:36" s="247" customFormat="1" x14ac:dyDescent="0.25">
      <c r="B298" s="250"/>
      <c r="C298" s="250"/>
      <c r="D298" s="82"/>
      <c r="E298" s="82"/>
      <c r="F298" s="82"/>
      <c r="G298" s="82"/>
      <c r="H298" s="82"/>
      <c r="I298" s="82"/>
      <c r="J298" s="82"/>
      <c r="K298" s="82"/>
      <c r="L298" s="82"/>
      <c r="M298" s="82"/>
      <c r="N298" s="82"/>
      <c r="O298" s="82"/>
      <c r="P298" s="82"/>
      <c r="Q298" s="82"/>
      <c r="R298" s="82"/>
      <c r="S298" s="82"/>
      <c r="T298" s="250"/>
      <c r="U298" s="250"/>
      <c r="V298" s="82"/>
      <c r="W298" s="251"/>
      <c r="X298" s="82"/>
      <c r="Y298" s="82"/>
      <c r="Z298" s="250"/>
      <c r="AA298" s="250"/>
      <c r="AB298" s="82"/>
      <c r="AC298" s="251"/>
      <c r="AD298" s="82"/>
      <c r="AE298" s="82"/>
      <c r="AF298" s="250"/>
      <c r="AG298" s="250"/>
      <c r="AH298" s="82"/>
      <c r="AI298" s="251"/>
      <c r="AJ298" s="82"/>
    </row>
    <row r="299" spans="2:36" s="247" customFormat="1" x14ac:dyDescent="0.25">
      <c r="B299" s="250"/>
      <c r="C299" s="250"/>
      <c r="D299" s="82"/>
      <c r="E299" s="82"/>
      <c r="F299" s="82"/>
      <c r="G299" s="82"/>
      <c r="H299" s="82"/>
      <c r="I299" s="82"/>
      <c r="J299" s="82"/>
      <c r="K299" s="82"/>
      <c r="L299" s="82"/>
      <c r="M299" s="82"/>
      <c r="N299" s="82"/>
      <c r="O299" s="82"/>
      <c r="P299" s="82"/>
      <c r="Q299" s="82"/>
      <c r="R299" s="82"/>
      <c r="S299" s="82"/>
      <c r="T299" s="250"/>
      <c r="U299" s="250"/>
      <c r="V299" s="82"/>
      <c r="W299" s="251"/>
      <c r="X299" s="82"/>
      <c r="Y299" s="82"/>
      <c r="Z299" s="250"/>
      <c r="AA299" s="250"/>
      <c r="AB299" s="82"/>
      <c r="AC299" s="251"/>
      <c r="AD299" s="82"/>
      <c r="AE299" s="82"/>
      <c r="AF299" s="250"/>
      <c r="AG299" s="250"/>
      <c r="AH299" s="82"/>
      <c r="AI299" s="251"/>
      <c r="AJ299" s="82"/>
    </row>
    <row r="300" spans="2:36" s="247" customFormat="1" x14ac:dyDescent="0.25">
      <c r="B300" s="250"/>
      <c r="C300" s="250"/>
      <c r="D300" s="82"/>
      <c r="E300" s="82"/>
      <c r="F300" s="82"/>
      <c r="G300" s="82"/>
      <c r="H300" s="82"/>
      <c r="I300" s="82"/>
      <c r="J300" s="82"/>
      <c r="K300" s="82"/>
      <c r="L300" s="82"/>
      <c r="M300" s="82"/>
      <c r="N300" s="82"/>
      <c r="O300" s="82"/>
      <c r="P300" s="82"/>
      <c r="Q300" s="82"/>
      <c r="R300" s="82"/>
      <c r="S300" s="82"/>
      <c r="T300" s="250"/>
      <c r="U300" s="250"/>
      <c r="V300" s="82"/>
      <c r="W300" s="251"/>
      <c r="X300" s="82"/>
      <c r="Y300" s="82"/>
      <c r="Z300" s="250"/>
      <c r="AA300" s="250"/>
      <c r="AB300" s="82"/>
      <c r="AC300" s="251"/>
      <c r="AD300" s="82"/>
      <c r="AE300" s="82"/>
      <c r="AF300" s="250"/>
      <c r="AG300" s="250"/>
      <c r="AH300" s="82"/>
      <c r="AI300" s="251"/>
      <c r="AJ300" s="82"/>
    </row>
    <row r="301" spans="2:36" s="247" customFormat="1" x14ac:dyDescent="0.25">
      <c r="B301" s="250"/>
      <c r="C301" s="250"/>
      <c r="D301" s="82"/>
      <c r="E301" s="82"/>
      <c r="F301" s="82"/>
      <c r="G301" s="82"/>
      <c r="H301" s="82"/>
      <c r="I301" s="82"/>
      <c r="J301" s="82"/>
      <c r="K301" s="82"/>
      <c r="L301" s="82"/>
      <c r="M301" s="82"/>
      <c r="N301" s="82"/>
      <c r="O301" s="82"/>
      <c r="P301" s="82"/>
      <c r="Q301" s="82"/>
      <c r="R301" s="82"/>
      <c r="S301" s="82"/>
      <c r="T301" s="250"/>
      <c r="U301" s="250"/>
      <c r="V301" s="82"/>
      <c r="W301" s="251"/>
      <c r="X301" s="82"/>
      <c r="Y301" s="82"/>
      <c r="Z301" s="250"/>
      <c r="AA301" s="250"/>
      <c r="AB301" s="82"/>
      <c r="AC301" s="251"/>
      <c r="AD301" s="82"/>
      <c r="AE301" s="82"/>
      <c r="AF301" s="250"/>
      <c r="AG301" s="250"/>
      <c r="AH301" s="82"/>
      <c r="AI301" s="251"/>
      <c r="AJ301" s="82"/>
    </row>
    <row r="302" spans="2:36" s="247" customFormat="1" x14ac:dyDescent="0.25">
      <c r="B302" s="250"/>
      <c r="C302" s="250"/>
      <c r="D302" s="82"/>
      <c r="E302" s="82"/>
      <c r="F302" s="82"/>
      <c r="G302" s="82"/>
      <c r="H302" s="82"/>
      <c r="I302" s="82"/>
      <c r="J302" s="82"/>
      <c r="K302" s="82"/>
      <c r="L302" s="82"/>
      <c r="M302" s="82"/>
      <c r="N302" s="82"/>
      <c r="O302" s="82"/>
      <c r="P302" s="82"/>
      <c r="Q302" s="82"/>
      <c r="R302" s="82"/>
      <c r="S302" s="82"/>
      <c r="T302" s="250"/>
      <c r="U302" s="250"/>
      <c r="V302" s="82"/>
      <c r="W302" s="251"/>
      <c r="X302" s="82"/>
      <c r="Y302" s="82"/>
      <c r="Z302" s="250"/>
      <c r="AA302" s="250"/>
      <c r="AB302" s="82"/>
      <c r="AC302" s="251"/>
      <c r="AD302" s="82"/>
      <c r="AE302" s="82"/>
      <c r="AF302" s="250"/>
      <c r="AG302" s="250"/>
      <c r="AH302" s="82"/>
      <c r="AI302" s="251"/>
      <c r="AJ302" s="82"/>
    </row>
    <row r="303" spans="2:36" s="247" customFormat="1" x14ac:dyDescent="0.25">
      <c r="B303" s="250"/>
      <c r="C303" s="250"/>
      <c r="D303" s="82"/>
      <c r="E303" s="82"/>
      <c r="F303" s="82"/>
      <c r="G303" s="82"/>
      <c r="H303" s="82"/>
      <c r="I303" s="82"/>
      <c r="J303" s="82"/>
      <c r="K303" s="82"/>
      <c r="L303" s="82"/>
      <c r="M303" s="82"/>
      <c r="N303" s="82"/>
      <c r="O303" s="82"/>
      <c r="P303" s="82"/>
      <c r="Q303" s="82"/>
      <c r="R303" s="82"/>
      <c r="S303" s="82"/>
      <c r="T303" s="250"/>
      <c r="U303" s="250"/>
      <c r="V303" s="82"/>
      <c r="W303" s="251"/>
      <c r="X303" s="82"/>
      <c r="Y303" s="82"/>
      <c r="Z303" s="250"/>
      <c r="AA303" s="250"/>
      <c r="AB303" s="82"/>
      <c r="AC303" s="251"/>
      <c r="AD303" s="82"/>
      <c r="AE303" s="82"/>
      <c r="AF303" s="250"/>
      <c r="AG303" s="250"/>
      <c r="AH303" s="82"/>
      <c r="AI303" s="251"/>
      <c r="AJ303" s="82"/>
    </row>
    <row r="304" spans="2:36" s="247" customFormat="1" x14ac:dyDescent="0.25">
      <c r="B304" s="250"/>
      <c r="C304" s="250"/>
      <c r="D304" s="82"/>
      <c r="E304" s="82"/>
      <c r="F304" s="82"/>
      <c r="G304" s="82"/>
      <c r="H304" s="82"/>
      <c r="I304" s="82"/>
      <c r="J304" s="82"/>
      <c r="K304" s="82"/>
      <c r="L304" s="82"/>
      <c r="M304" s="82"/>
      <c r="N304" s="82"/>
      <c r="O304" s="82"/>
      <c r="P304" s="82"/>
      <c r="Q304" s="82"/>
      <c r="R304" s="82"/>
      <c r="S304" s="82"/>
      <c r="T304" s="250"/>
      <c r="U304" s="250"/>
      <c r="V304" s="82"/>
      <c r="W304" s="251"/>
      <c r="X304" s="82"/>
      <c r="Y304" s="82"/>
      <c r="Z304" s="250"/>
      <c r="AA304" s="250"/>
      <c r="AB304" s="82"/>
      <c r="AC304" s="251"/>
      <c r="AD304" s="82"/>
      <c r="AE304" s="82"/>
      <c r="AF304" s="250"/>
      <c r="AG304" s="250"/>
      <c r="AH304" s="82"/>
      <c r="AI304" s="251"/>
      <c r="AJ304" s="82"/>
    </row>
    <row r="305" spans="2:36" s="247" customFormat="1" x14ac:dyDescent="0.25">
      <c r="B305" s="250"/>
      <c r="C305" s="250"/>
      <c r="D305" s="82"/>
      <c r="E305" s="82"/>
      <c r="F305" s="82"/>
      <c r="G305" s="82"/>
      <c r="H305" s="82"/>
      <c r="I305" s="82"/>
      <c r="J305" s="82"/>
      <c r="K305" s="82"/>
      <c r="L305" s="82"/>
      <c r="M305" s="82"/>
      <c r="N305" s="82"/>
      <c r="O305" s="82"/>
      <c r="P305" s="82"/>
      <c r="Q305" s="82"/>
      <c r="R305" s="82"/>
      <c r="S305" s="82"/>
      <c r="T305" s="250"/>
      <c r="U305" s="250"/>
      <c r="V305" s="82"/>
      <c r="W305" s="251"/>
      <c r="X305" s="82"/>
      <c r="Y305" s="82"/>
      <c r="Z305" s="250"/>
      <c r="AA305" s="250"/>
      <c r="AB305" s="82"/>
      <c r="AC305" s="251"/>
      <c r="AD305" s="82"/>
      <c r="AE305" s="82"/>
      <c r="AF305" s="250"/>
      <c r="AG305" s="250"/>
      <c r="AH305" s="82"/>
      <c r="AI305" s="251"/>
      <c r="AJ305" s="82"/>
    </row>
    <row r="306" spans="2:36" s="247" customFormat="1" x14ac:dyDescent="0.25">
      <c r="B306" s="250"/>
      <c r="C306" s="250"/>
      <c r="D306" s="82"/>
      <c r="E306" s="82"/>
      <c r="F306" s="82"/>
      <c r="G306" s="82"/>
      <c r="H306" s="82"/>
      <c r="I306" s="82"/>
      <c r="J306" s="82"/>
      <c r="K306" s="82"/>
      <c r="L306" s="82"/>
      <c r="M306" s="82"/>
      <c r="N306" s="82"/>
      <c r="O306" s="82"/>
      <c r="P306" s="82"/>
      <c r="Q306" s="82"/>
      <c r="R306" s="82"/>
      <c r="S306" s="82"/>
      <c r="T306" s="250"/>
      <c r="U306" s="250"/>
      <c r="V306" s="82"/>
      <c r="W306" s="251"/>
      <c r="X306" s="82"/>
      <c r="Y306" s="82"/>
      <c r="Z306" s="250"/>
      <c r="AA306" s="250"/>
      <c r="AB306" s="82"/>
      <c r="AC306" s="251"/>
      <c r="AD306" s="82"/>
      <c r="AE306" s="82"/>
      <c r="AF306" s="250"/>
      <c r="AG306" s="250"/>
      <c r="AH306" s="82"/>
      <c r="AI306" s="251"/>
      <c r="AJ306" s="82"/>
    </row>
    <row r="307" spans="2:36" s="247" customFormat="1" x14ac:dyDescent="0.25">
      <c r="B307" s="250"/>
      <c r="C307" s="250"/>
      <c r="D307" s="82"/>
      <c r="E307" s="82"/>
      <c r="F307" s="82"/>
      <c r="G307" s="82"/>
      <c r="H307" s="82"/>
      <c r="I307" s="82"/>
      <c r="J307" s="82"/>
      <c r="K307" s="82"/>
      <c r="L307" s="82"/>
      <c r="M307" s="82"/>
      <c r="N307" s="82"/>
      <c r="O307" s="82"/>
      <c r="P307" s="82"/>
      <c r="Q307" s="82"/>
      <c r="R307" s="82"/>
      <c r="S307" s="82"/>
      <c r="T307" s="250"/>
      <c r="U307" s="250"/>
      <c r="V307" s="82"/>
      <c r="W307" s="251"/>
      <c r="X307" s="82"/>
      <c r="Y307" s="82"/>
      <c r="Z307" s="250"/>
      <c r="AA307" s="250"/>
      <c r="AB307" s="82"/>
      <c r="AC307" s="251"/>
      <c r="AD307" s="82"/>
      <c r="AE307" s="82"/>
      <c r="AF307" s="250"/>
      <c r="AG307" s="250"/>
      <c r="AH307" s="82"/>
      <c r="AI307" s="251"/>
      <c r="AJ307" s="82"/>
    </row>
    <row r="308" spans="2:36" s="247" customFormat="1" x14ac:dyDescent="0.25">
      <c r="B308" s="250"/>
      <c r="C308" s="250"/>
      <c r="D308" s="82"/>
      <c r="E308" s="82"/>
      <c r="F308" s="82"/>
      <c r="G308" s="82"/>
      <c r="H308" s="82"/>
      <c r="I308" s="82"/>
      <c r="J308" s="82"/>
      <c r="K308" s="82"/>
      <c r="L308" s="82"/>
      <c r="M308" s="82"/>
      <c r="N308" s="82"/>
      <c r="O308" s="82"/>
      <c r="P308" s="82"/>
      <c r="Q308" s="82"/>
      <c r="R308" s="82"/>
      <c r="S308" s="82"/>
      <c r="T308" s="250"/>
      <c r="U308" s="250"/>
      <c r="V308" s="82"/>
      <c r="W308" s="251"/>
      <c r="X308" s="82"/>
      <c r="Y308" s="82"/>
      <c r="Z308" s="250"/>
      <c r="AA308" s="250"/>
      <c r="AB308" s="82"/>
      <c r="AC308" s="251"/>
      <c r="AD308" s="82"/>
      <c r="AE308" s="82"/>
      <c r="AF308" s="250"/>
      <c r="AG308" s="250"/>
      <c r="AH308" s="82"/>
      <c r="AI308" s="251"/>
      <c r="AJ308" s="82"/>
    </row>
    <row r="309" spans="2:36" s="247" customFormat="1" x14ac:dyDescent="0.25">
      <c r="B309" s="250"/>
      <c r="C309" s="250"/>
      <c r="D309" s="82"/>
      <c r="E309" s="82"/>
      <c r="F309" s="82"/>
      <c r="G309" s="82"/>
      <c r="H309" s="82"/>
      <c r="I309" s="82"/>
      <c r="J309" s="82"/>
      <c r="K309" s="82"/>
      <c r="L309" s="82"/>
      <c r="M309" s="82"/>
      <c r="N309" s="82"/>
      <c r="O309" s="82"/>
      <c r="P309" s="82"/>
      <c r="Q309" s="82"/>
      <c r="R309" s="82"/>
      <c r="S309" s="82"/>
      <c r="T309" s="250"/>
      <c r="U309" s="250"/>
      <c r="V309" s="82"/>
      <c r="W309" s="251"/>
      <c r="X309" s="82"/>
      <c r="Y309" s="82"/>
      <c r="Z309" s="250"/>
      <c r="AA309" s="250"/>
      <c r="AB309" s="82"/>
      <c r="AC309" s="251"/>
      <c r="AD309" s="82"/>
      <c r="AE309" s="82"/>
      <c r="AF309" s="250"/>
      <c r="AG309" s="250"/>
      <c r="AH309" s="82"/>
      <c r="AI309" s="251"/>
      <c r="AJ309" s="82"/>
    </row>
    <row r="310" spans="2:36" s="247" customFormat="1" x14ac:dyDescent="0.25">
      <c r="B310" s="250"/>
      <c r="C310" s="250"/>
      <c r="D310" s="82"/>
      <c r="E310" s="82"/>
      <c r="F310" s="82"/>
      <c r="G310" s="82"/>
      <c r="H310" s="82"/>
      <c r="I310" s="82"/>
      <c r="J310" s="82"/>
      <c r="K310" s="82"/>
      <c r="L310" s="82"/>
      <c r="M310" s="82"/>
      <c r="N310" s="82"/>
      <c r="O310" s="82"/>
      <c r="P310" s="82"/>
      <c r="Q310" s="82"/>
      <c r="R310" s="82"/>
      <c r="S310" s="82"/>
      <c r="T310" s="250"/>
      <c r="U310" s="250"/>
      <c r="V310" s="82"/>
      <c r="W310" s="251"/>
      <c r="X310" s="82"/>
      <c r="Y310" s="82"/>
      <c r="Z310" s="250"/>
      <c r="AA310" s="250"/>
      <c r="AB310" s="82"/>
      <c r="AC310" s="251"/>
      <c r="AD310" s="82"/>
      <c r="AE310" s="82"/>
      <c r="AF310" s="250"/>
      <c r="AG310" s="250"/>
      <c r="AH310" s="82"/>
      <c r="AI310" s="251"/>
      <c r="AJ310" s="82"/>
    </row>
    <row r="311" spans="2:36" s="247" customFormat="1" x14ac:dyDescent="0.25">
      <c r="B311" s="250"/>
      <c r="C311" s="250"/>
      <c r="D311" s="82"/>
      <c r="E311" s="82"/>
      <c r="F311" s="82"/>
      <c r="G311" s="82"/>
      <c r="H311" s="82"/>
      <c r="I311" s="82"/>
      <c r="J311" s="82"/>
      <c r="K311" s="82"/>
      <c r="L311" s="82"/>
      <c r="M311" s="82"/>
      <c r="N311" s="82"/>
      <c r="O311" s="82"/>
      <c r="P311" s="82"/>
      <c r="Q311" s="82"/>
      <c r="R311" s="82"/>
      <c r="S311" s="82"/>
      <c r="T311" s="250"/>
      <c r="U311" s="250"/>
      <c r="V311" s="82"/>
      <c r="W311" s="251"/>
      <c r="X311" s="82"/>
      <c r="Y311" s="82"/>
      <c r="Z311" s="250"/>
      <c r="AA311" s="250"/>
      <c r="AB311" s="82"/>
      <c r="AC311" s="251"/>
      <c r="AD311" s="82"/>
      <c r="AE311" s="82"/>
      <c r="AF311" s="250"/>
      <c r="AG311" s="250"/>
      <c r="AH311" s="82"/>
      <c r="AI311" s="251"/>
      <c r="AJ311" s="82"/>
    </row>
    <row r="312" spans="2:36" s="247" customFormat="1" x14ac:dyDescent="0.25">
      <c r="B312" s="250"/>
      <c r="C312" s="250"/>
      <c r="D312" s="82"/>
      <c r="E312" s="82"/>
      <c r="F312" s="82"/>
      <c r="G312" s="82"/>
      <c r="H312" s="82"/>
      <c r="I312" s="82"/>
      <c r="J312" s="82"/>
      <c r="K312" s="82"/>
      <c r="L312" s="82"/>
      <c r="M312" s="82"/>
      <c r="N312" s="82"/>
      <c r="O312" s="82"/>
      <c r="P312" s="82"/>
      <c r="Q312" s="82"/>
      <c r="R312" s="82"/>
      <c r="S312" s="82"/>
      <c r="T312" s="250"/>
      <c r="U312" s="250"/>
      <c r="V312" s="82"/>
      <c r="W312" s="251"/>
      <c r="X312" s="82"/>
      <c r="Y312" s="82"/>
      <c r="Z312" s="250"/>
      <c r="AA312" s="250"/>
      <c r="AB312" s="82"/>
      <c r="AC312" s="251"/>
      <c r="AD312" s="82"/>
      <c r="AE312" s="82"/>
      <c r="AF312" s="250"/>
      <c r="AG312" s="250"/>
      <c r="AH312" s="82"/>
      <c r="AI312" s="251"/>
      <c r="AJ312" s="82"/>
    </row>
    <row r="313" spans="2:36" s="247" customFormat="1" x14ac:dyDescent="0.25">
      <c r="B313" s="250"/>
      <c r="C313" s="250"/>
      <c r="D313" s="82"/>
      <c r="E313" s="82"/>
      <c r="F313" s="82"/>
      <c r="G313" s="82"/>
      <c r="H313" s="82"/>
      <c r="I313" s="82"/>
      <c r="J313" s="82"/>
      <c r="K313" s="82"/>
      <c r="L313" s="82"/>
      <c r="M313" s="82"/>
      <c r="N313" s="82"/>
      <c r="O313" s="82"/>
      <c r="P313" s="82"/>
      <c r="Q313" s="82"/>
      <c r="R313" s="82"/>
      <c r="S313" s="82"/>
      <c r="T313" s="250"/>
      <c r="U313" s="250"/>
      <c r="V313" s="82"/>
      <c r="W313" s="251"/>
      <c r="X313" s="82"/>
      <c r="Y313" s="82"/>
      <c r="Z313" s="250"/>
      <c r="AA313" s="250"/>
      <c r="AB313" s="82"/>
      <c r="AC313" s="251"/>
      <c r="AD313" s="82"/>
      <c r="AE313" s="82"/>
      <c r="AF313" s="250"/>
      <c r="AG313" s="250"/>
      <c r="AH313" s="82"/>
      <c r="AI313" s="251"/>
      <c r="AJ313" s="82"/>
    </row>
    <row r="314" spans="2:36" s="247" customFormat="1" x14ac:dyDescent="0.25">
      <c r="B314" s="250"/>
      <c r="C314" s="250"/>
      <c r="D314" s="82"/>
      <c r="E314" s="82"/>
      <c r="F314" s="82"/>
      <c r="G314" s="82"/>
      <c r="H314" s="82"/>
      <c r="I314" s="82"/>
      <c r="J314" s="82"/>
      <c r="K314" s="82"/>
      <c r="L314" s="82"/>
      <c r="M314" s="82"/>
      <c r="N314" s="82"/>
      <c r="O314" s="82"/>
      <c r="P314" s="82"/>
      <c r="Q314" s="82"/>
      <c r="R314" s="82"/>
      <c r="S314" s="82"/>
      <c r="T314" s="250"/>
      <c r="U314" s="250"/>
      <c r="V314" s="82"/>
      <c r="W314" s="251"/>
      <c r="X314" s="82"/>
      <c r="Y314" s="82"/>
      <c r="Z314" s="250"/>
      <c r="AA314" s="250"/>
      <c r="AB314" s="82"/>
      <c r="AC314" s="251"/>
      <c r="AD314" s="82"/>
      <c r="AE314" s="82"/>
      <c r="AF314" s="250"/>
      <c r="AG314" s="250"/>
      <c r="AH314" s="82"/>
      <c r="AI314" s="251"/>
      <c r="AJ314" s="82"/>
    </row>
    <row r="315" spans="2:36" s="247" customFormat="1" x14ac:dyDescent="0.25">
      <c r="B315" s="250"/>
      <c r="C315" s="250"/>
      <c r="D315" s="82"/>
      <c r="E315" s="82"/>
      <c r="F315" s="82"/>
      <c r="G315" s="82"/>
      <c r="H315" s="82"/>
      <c r="I315" s="82"/>
      <c r="J315" s="82"/>
      <c r="K315" s="82"/>
      <c r="L315" s="82"/>
      <c r="M315" s="82"/>
      <c r="N315" s="82"/>
      <c r="O315" s="82"/>
      <c r="P315" s="82"/>
      <c r="Q315" s="82"/>
      <c r="R315" s="82"/>
      <c r="S315" s="82"/>
      <c r="T315" s="250"/>
      <c r="U315" s="250"/>
      <c r="V315" s="82"/>
      <c r="W315" s="251"/>
      <c r="X315" s="82"/>
      <c r="Y315" s="82"/>
      <c r="Z315" s="250"/>
      <c r="AA315" s="250"/>
      <c r="AB315" s="82"/>
      <c r="AC315" s="251"/>
      <c r="AD315" s="82"/>
      <c r="AE315" s="82"/>
      <c r="AF315" s="250"/>
      <c r="AG315" s="250"/>
      <c r="AH315" s="82"/>
      <c r="AI315" s="251"/>
      <c r="AJ315" s="82"/>
    </row>
    <row r="316" spans="2:36" s="247" customFormat="1" x14ac:dyDescent="0.25">
      <c r="B316" s="250"/>
      <c r="C316" s="250"/>
      <c r="D316" s="82"/>
      <c r="E316" s="82"/>
      <c r="F316" s="82"/>
      <c r="G316" s="82"/>
      <c r="H316" s="82"/>
      <c r="I316" s="82"/>
      <c r="J316" s="82"/>
      <c r="K316" s="82"/>
      <c r="L316" s="82"/>
      <c r="M316" s="82"/>
      <c r="N316" s="82"/>
      <c r="O316" s="82"/>
      <c r="P316" s="82"/>
      <c r="Q316" s="82"/>
      <c r="R316" s="82"/>
      <c r="S316" s="82"/>
      <c r="T316" s="250"/>
      <c r="U316" s="250"/>
      <c r="V316" s="82"/>
      <c r="W316" s="251"/>
      <c r="X316" s="82"/>
      <c r="Y316" s="82"/>
      <c r="Z316" s="250"/>
      <c r="AA316" s="250"/>
      <c r="AB316" s="82"/>
      <c r="AC316" s="251"/>
      <c r="AD316" s="82"/>
      <c r="AE316" s="82"/>
      <c r="AF316" s="250"/>
      <c r="AG316" s="250"/>
      <c r="AH316" s="82"/>
      <c r="AI316" s="251"/>
      <c r="AJ316" s="82"/>
    </row>
    <row r="317" spans="2:36" s="247" customFormat="1" x14ac:dyDescent="0.25">
      <c r="B317" s="250"/>
      <c r="C317" s="250"/>
      <c r="D317" s="82"/>
      <c r="E317" s="82"/>
      <c r="F317" s="82"/>
      <c r="G317" s="82"/>
      <c r="H317" s="82"/>
      <c r="I317" s="82"/>
      <c r="J317" s="82"/>
      <c r="K317" s="82"/>
      <c r="L317" s="82"/>
      <c r="M317" s="82"/>
      <c r="N317" s="82"/>
      <c r="O317" s="82"/>
      <c r="P317" s="82"/>
      <c r="Q317" s="82"/>
      <c r="R317" s="82"/>
      <c r="S317" s="82"/>
      <c r="T317" s="250"/>
      <c r="U317" s="250"/>
      <c r="V317" s="82"/>
      <c r="W317" s="251"/>
      <c r="X317" s="82"/>
      <c r="Y317" s="82"/>
      <c r="Z317" s="250"/>
      <c r="AA317" s="250"/>
      <c r="AB317" s="82"/>
      <c r="AC317" s="251"/>
      <c r="AD317" s="82"/>
      <c r="AE317" s="82"/>
      <c r="AF317" s="250"/>
      <c r="AG317" s="250"/>
      <c r="AH317" s="82"/>
      <c r="AI317" s="251"/>
      <c r="AJ317" s="82"/>
    </row>
    <row r="318" spans="2:36" s="247" customFormat="1" x14ac:dyDescent="0.25">
      <c r="B318" s="250"/>
      <c r="C318" s="250"/>
      <c r="D318" s="82"/>
      <c r="E318" s="82"/>
      <c r="F318" s="82"/>
      <c r="G318" s="82"/>
      <c r="H318" s="82"/>
      <c r="I318" s="82"/>
      <c r="J318" s="82"/>
      <c r="K318" s="82"/>
      <c r="L318" s="82"/>
      <c r="M318" s="82"/>
      <c r="N318" s="82"/>
      <c r="O318" s="82"/>
      <c r="P318" s="82"/>
      <c r="Q318" s="82"/>
      <c r="R318" s="82"/>
      <c r="S318" s="82"/>
      <c r="T318" s="250"/>
      <c r="U318" s="250"/>
      <c r="V318" s="82"/>
      <c r="W318" s="251"/>
      <c r="X318" s="82"/>
      <c r="Y318" s="82"/>
      <c r="Z318" s="250"/>
      <c r="AA318" s="250"/>
      <c r="AB318" s="82"/>
      <c r="AC318" s="251"/>
      <c r="AD318" s="82"/>
      <c r="AE318" s="82"/>
      <c r="AF318" s="250"/>
      <c r="AG318" s="250"/>
      <c r="AH318" s="82"/>
      <c r="AI318" s="251"/>
      <c r="AJ318" s="82"/>
    </row>
    <row r="319" spans="2:36" s="247" customFormat="1" x14ac:dyDescent="0.25">
      <c r="B319" s="250"/>
      <c r="C319" s="250"/>
      <c r="D319" s="82"/>
      <c r="E319" s="82"/>
      <c r="F319" s="82"/>
      <c r="G319" s="82"/>
      <c r="H319" s="82"/>
      <c r="I319" s="82"/>
      <c r="J319" s="82"/>
      <c r="K319" s="82"/>
      <c r="L319" s="82"/>
      <c r="M319" s="82"/>
      <c r="N319" s="82"/>
      <c r="O319" s="82"/>
      <c r="P319" s="82"/>
      <c r="Q319" s="82"/>
      <c r="R319" s="82"/>
      <c r="S319" s="82"/>
      <c r="T319" s="250"/>
      <c r="U319" s="250"/>
      <c r="V319" s="82"/>
      <c r="W319" s="251"/>
      <c r="X319" s="82"/>
      <c r="Y319" s="82"/>
      <c r="Z319" s="250"/>
      <c r="AA319" s="250"/>
      <c r="AB319" s="82"/>
      <c r="AC319" s="251"/>
      <c r="AD319" s="82"/>
      <c r="AE319" s="82"/>
      <c r="AF319" s="250"/>
      <c r="AG319" s="250"/>
      <c r="AH319" s="82"/>
      <c r="AI319" s="251"/>
      <c r="AJ319" s="82"/>
    </row>
    <row r="320" spans="2:36" s="247" customFormat="1" x14ac:dyDescent="0.25">
      <c r="B320" s="250"/>
      <c r="C320" s="250"/>
      <c r="D320" s="82"/>
      <c r="E320" s="82"/>
      <c r="F320" s="82"/>
      <c r="G320" s="82"/>
      <c r="H320" s="82"/>
      <c r="I320" s="82"/>
      <c r="J320" s="82"/>
      <c r="K320" s="82"/>
      <c r="L320" s="82"/>
      <c r="M320" s="82"/>
      <c r="N320" s="82"/>
      <c r="O320" s="82"/>
      <c r="P320" s="82"/>
      <c r="Q320" s="82"/>
      <c r="R320" s="82"/>
      <c r="S320" s="82"/>
      <c r="T320" s="250"/>
      <c r="U320" s="250"/>
      <c r="V320" s="82"/>
      <c r="W320" s="251"/>
      <c r="X320" s="82"/>
      <c r="Y320" s="82"/>
      <c r="Z320" s="250"/>
      <c r="AA320" s="250"/>
      <c r="AB320" s="82"/>
      <c r="AC320" s="251"/>
      <c r="AD320" s="82"/>
      <c r="AE320" s="82"/>
      <c r="AF320" s="250"/>
      <c r="AG320" s="250"/>
      <c r="AH320" s="82"/>
      <c r="AI320" s="251"/>
      <c r="AJ320" s="82"/>
    </row>
    <row r="321" spans="2:36" s="247" customFormat="1" x14ac:dyDescent="0.25">
      <c r="B321" s="250"/>
      <c r="C321" s="250"/>
      <c r="D321" s="82"/>
      <c r="E321" s="82"/>
      <c r="F321" s="82"/>
      <c r="G321" s="82"/>
      <c r="H321" s="82"/>
      <c r="I321" s="82"/>
      <c r="J321" s="82"/>
      <c r="K321" s="82"/>
      <c r="L321" s="82"/>
      <c r="M321" s="82"/>
      <c r="N321" s="82"/>
      <c r="O321" s="82"/>
      <c r="P321" s="82"/>
      <c r="Q321" s="82"/>
      <c r="R321" s="82"/>
      <c r="S321" s="82"/>
      <c r="T321" s="250"/>
      <c r="U321" s="250"/>
      <c r="V321" s="82"/>
      <c r="W321" s="251"/>
      <c r="X321" s="82"/>
      <c r="Y321" s="82"/>
      <c r="Z321" s="250"/>
      <c r="AA321" s="250"/>
      <c r="AB321" s="82"/>
      <c r="AC321" s="251"/>
      <c r="AD321" s="82"/>
      <c r="AE321" s="82"/>
      <c r="AF321" s="250"/>
      <c r="AG321" s="250"/>
      <c r="AH321" s="82"/>
      <c r="AI321" s="251"/>
      <c r="AJ321" s="82"/>
    </row>
    <row r="322" spans="2:36" s="247" customFormat="1" x14ac:dyDescent="0.25">
      <c r="B322" s="250"/>
      <c r="C322" s="250"/>
      <c r="D322" s="82"/>
      <c r="E322" s="82"/>
      <c r="F322" s="82"/>
      <c r="G322" s="82"/>
      <c r="H322" s="82"/>
      <c r="I322" s="82"/>
      <c r="J322" s="82"/>
      <c r="K322" s="82"/>
      <c r="L322" s="82"/>
      <c r="M322" s="82"/>
      <c r="N322" s="82"/>
      <c r="O322" s="82"/>
      <c r="P322" s="82"/>
      <c r="Q322" s="82"/>
      <c r="R322" s="82"/>
      <c r="S322" s="82"/>
      <c r="T322" s="250"/>
      <c r="U322" s="250"/>
      <c r="V322" s="82"/>
      <c r="W322" s="251"/>
      <c r="X322" s="82"/>
      <c r="Y322" s="82"/>
      <c r="Z322" s="250"/>
      <c r="AA322" s="250"/>
      <c r="AB322" s="82"/>
      <c r="AC322" s="251"/>
      <c r="AD322" s="82"/>
      <c r="AE322" s="82"/>
      <c r="AF322" s="250"/>
      <c r="AG322" s="250"/>
      <c r="AH322" s="82"/>
      <c r="AI322" s="251"/>
      <c r="AJ322" s="82"/>
    </row>
    <row r="323" spans="2:36" s="247" customFormat="1" x14ac:dyDescent="0.25">
      <c r="B323" s="250"/>
      <c r="C323" s="250"/>
      <c r="D323" s="82"/>
      <c r="E323" s="82"/>
      <c r="F323" s="82"/>
      <c r="G323" s="82"/>
      <c r="H323" s="82"/>
      <c r="I323" s="82"/>
      <c r="J323" s="82"/>
      <c r="K323" s="82"/>
      <c r="L323" s="82"/>
      <c r="M323" s="82"/>
      <c r="N323" s="82"/>
      <c r="O323" s="82"/>
      <c r="P323" s="82"/>
      <c r="Q323" s="82"/>
      <c r="R323" s="82"/>
      <c r="S323" s="82"/>
      <c r="T323" s="250"/>
      <c r="U323" s="250"/>
      <c r="V323" s="82"/>
      <c r="W323" s="251"/>
      <c r="X323" s="82"/>
      <c r="Y323" s="82"/>
      <c r="Z323" s="250"/>
      <c r="AA323" s="250"/>
      <c r="AB323" s="82"/>
      <c r="AC323" s="251"/>
      <c r="AD323" s="82"/>
      <c r="AE323" s="82"/>
      <c r="AF323" s="250"/>
      <c r="AG323" s="250"/>
      <c r="AH323" s="82"/>
      <c r="AI323" s="251"/>
      <c r="AJ323" s="82"/>
    </row>
    <row r="324" spans="2:36" s="247" customFormat="1" x14ac:dyDescent="0.25">
      <c r="B324" s="250"/>
      <c r="C324" s="250"/>
      <c r="D324" s="82"/>
      <c r="E324" s="82"/>
      <c r="F324" s="82"/>
      <c r="G324" s="82"/>
      <c r="H324" s="82"/>
      <c r="I324" s="82"/>
      <c r="J324" s="82"/>
      <c r="K324" s="82"/>
      <c r="L324" s="82"/>
      <c r="M324" s="82"/>
      <c r="N324" s="82"/>
      <c r="O324" s="82"/>
      <c r="P324" s="82"/>
      <c r="Q324" s="82"/>
      <c r="R324" s="82"/>
      <c r="S324" s="82"/>
      <c r="T324" s="250"/>
      <c r="U324" s="250"/>
      <c r="V324" s="82"/>
      <c r="W324" s="251"/>
      <c r="X324" s="82"/>
      <c r="Y324" s="82"/>
      <c r="Z324" s="250"/>
      <c r="AA324" s="250"/>
      <c r="AB324" s="82"/>
      <c r="AC324" s="251"/>
      <c r="AD324" s="82"/>
      <c r="AE324" s="82"/>
      <c r="AF324" s="250"/>
      <c r="AG324" s="250"/>
      <c r="AH324" s="82"/>
      <c r="AI324" s="251"/>
      <c r="AJ324" s="82"/>
    </row>
    <row r="325" spans="2:36" s="247" customFormat="1" x14ac:dyDescent="0.25">
      <c r="B325" s="250"/>
      <c r="C325" s="250"/>
      <c r="D325" s="82"/>
      <c r="E325" s="82"/>
      <c r="F325" s="82"/>
      <c r="G325" s="82"/>
      <c r="H325" s="82"/>
      <c r="I325" s="82"/>
      <c r="J325" s="82"/>
      <c r="K325" s="82"/>
      <c r="L325" s="82"/>
      <c r="M325" s="82"/>
      <c r="N325" s="82"/>
      <c r="O325" s="82"/>
      <c r="P325" s="82"/>
      <c r="Q325" s="82"/>
      <c r="R325" s="82"/>
      <c r="S325" s="82"/>
      <c r="T325" s="250"/>
      <c r="U325" s="250"/>
      <c r="V325" s="82"/>
      <c r="W325" s="251"/>
      <c r="X325" s="82"/>
      <c r="Y325" s="82"/>
      <c r="Z325" s="250"/>
      <c r="AA325" s="250"/>
      <c r="AB325" s="82"/>
      <c r="AC325" s="251"/>
      <c r="AD325" s="82"/>
      <c r="AE325" s="82"/>
      <c r="AF325" s="250"/>
      <c r="AG325" s="250"/>
      <c r="AH325" s="82"/>
      <c r="AI325" s="251"/>
      <c r="AJ325" s="82"/>
    </row>
    <row r="326" spans="2:36" s="247" customFormat="1" x14ac:dyDescent="0.25">
      <c r="B326" s="250"/>
      <c r="C326" s="250"/>
      <c r="D326" s="82"/>
      <c r="E326" s="82"/>
      <c r="F326" s="82"/>
      <c r="G326" s="82"/>
      <c r="H326" s="82"/>
      <c r="I326" s="82"/>
      <c r="J326" s="82"/>
      <c r="K326" s="82"/>
      <c r="L326" s="82"/>
      <c r="M326" s="82"/>
      <c r="N326" s="82"/>
      <c r="O326" s="82"/>
      <c r="P326" s="82"/>
      <c r="Q326" s="82"/>
      <c r="R326" s="82"/>
      <c r="S326" s="82"/>
      <c r="T326" s="250"/>
      <c r="U326" s="250"/>
      <c r="V326" s="82"/>
      <c r="W326" s="251"/>
      <c r="X326" s="82"/>
      <c r="Y326" s="82"/>
      <c r="Z326" s="250"/>
      <c r="AA326" s="250"/>
      <c r="AB326" s="82"/>
      <c r="AC326" s="251"/>
      <c r="AD326" s="82"/>
      <c r="AE326" s="82"/>
      <c r="AF326" s="250"/>
      <c r="AG326" s="250"/>
      <c r="AH326" s="82"/>
      <c r="AI326" s="251"/>
      <c r="AJ326" s="82"/>
    </row>
    <row r="327" spans="2:36" s="247" customFormat="1" x14ac:dyDescent="0.25">
      <c r="B327" s="250"/>
      <c r="C327" s="250"/>
      <c r="D327" s="82"/>
      <c r="E327" s="82"/>
      <c r="F327" s="82"/>
      <c r="G327" s="82"/>
      <c r="H327" s="82"/>
      <c r="I327" s="82"/>
      <c r="J327" s="82"/>
      <c r="K327" s="82"/>
      <c r="L327" s="82"/>
      <c r="M327" s="82"/>
      <c r="N327" s="82"/>
      <c r="O327" s="82"/>
      <c r="P327" s="82"/>
      <c r="Q327" s="82"/>
      <c r="R327" s="82"/>
      <c r="S327" s="82"/>
      <c r="T327" s="250"/>
      <c r="U327" s="250"/>
      <c r="V327" s="82"/>
      <c r="W327" s="251"/>
      <c r="X327" s="82"/>
      <c r="Y327" s="82"/>
      <c r="Z327" s="250"/>
      <c r="AA327" s="250"/>
      <c r="AB327" s="82"/>
      <c r="AC327" s="251"/>
      <c r="AD327" s="82"/>
      <c r="AE327" s="82"/>
      <c r="AF327" s="250"/>
      <c r="AG327" s="250"/>
      <c r="AH327" s="82"/>
      <c r="AI327" s="251"/>
      <c r="AJ327" s="82"/>
    </row>
    <row r="328" spans="2:36" s="247" customFormat="1" x14ac:dyDescent="0.25">
      <c r="B328" s="250"/>
      <c r="C328" s="250"/>
      <c r="D328" s="82"/>
      <c r="E328" s="82"/>
      <c r="F328" s="82"/>
      <c r="G328" s="82"/>
      <c r="H328" s="82"/>
      <c r="I328" s="82"/>
      <c r="J328" s="82"/>
      <c r="K328" s="82"/>
      <c r="L328" s="82"/>
      <c r="M328" s="82"/>
      <c r="N328" s="82"/>
      <c r="O328" s="82"/>
      <c r="P328" s="82"/>
      <c r="Q328" s="82"/>
      <c r="R328" s="82"/>
      <c r="S328" s="82"/>
      <c r="T328" s="250"/>
      <c r="U328" s="250"/>
      <c r="V328" s="82"/>
      <c r="W328" s="251"/>
      <c r="X328" s="82"/>
      <c r="Y328" s="82"/>
      <c r="Z328" s="250"/>
      <c r="AA328" s="250"/>
      <c r="AB328" s="82"/>
      <c r="AC328" s="251"/>
      <c r="AD328" s="82"/>
      <c r="AE328" s="82"/>
      <c r="AF328" s="250"/>
      <c r="AG328" s="250"/>
      <c r="AH328" s="82"/>
      <c r="AI328" s="251"/>
      <c r="AJ328" s="82"/>
    </row>
    <row r="329" spans="2:36" s="247" customFormat="1" x14ac:dyDescent="0.25">
      <c r="B329" s="250"/>
      <c r="C329" s="250"/>
      <c r="D329" s="82"/>
      <c r="E329" s="82"/>
      <c r="F329" s="82"/>
      <c r="G329" s="82"/>
      <c r="H329" s="82"/>
      <c r="I329" s="82"/>
      <c r="J329" s="82"/>
      <c r="K329" s="82"/>
      <c r="L329" s="82"/>
      <c r="M329" s="82"/>
      <c r="N329" s="82"/>
      <c r="O329" s="82"/>
      <c r="P329" s="82"/>
      <c r="Q329" s="82"/>
      <c r="R329" s="82"/>
      <c r="S329" s="82"/>
      <c r="T329" s="250"/>
      <c r="U329" s="250"/>
      <c r="V329" s="82"/>
      <c r="W329" s="251"/>
      <c r="X329" s="82"/>
      <c r="Y329" s="82"/>
      <c r="Z329" s="250"/>
      <c r="AA329" s="250"/>
      <c r="AB329" s="82"/>
      <c r="AC329" s="251"/>
      <c r="AD329" s="82"/>
      <c r="AE329" s="82"/>
      <c r="AF329" s="250"/>
      <c r="AG329" s="250"/>
      <c r="AH329" s="82"/>
      <c r="AI329" s="251"/>
      <c r="AJ329" s="82"/>
    </row>
    <row r="330" spans="2:36" s="247" customFormat="1" x14ac:dyDescent="0.25">
      <c r="B330" s="250"/>
      <c r="C330" s="250"/>
      <c r="D330" s="82"/>
      <c r="E330" s="82"/>
      <c r="F330" s="82"/>
      <c r="G330" s="82"/>
      <c r="H330" s="82"/>
      <c r="I330" s="82"/>
      <c r="J330" s="82"/>
      <c r="K330" s="82"/>
      <c r="L330" s="82"/>
      <c r="M330" s="82"/>
      <c r="N330" s="82"/>
      <c r="O330" s="82"/>
      <c r="P330" s="82"/>
      <c r="Q330" s="82"/>
      <c r="R330" s="82"/>
      <c r="S330" s="82"/>
      <c r="T330" s="250"/>
      <c r="U330" s="250"/>
      <c r="V330" s="82"/>
      <c r="W330" s="251"/>
      <c r="X330" s="82"/>
      <c r="Y330" s="82"/>
      <c r="Z330" s="250"/>
      <c r="AA330" s="250"/>
      <c r="AB330" s="82"/>
      <c r="AC330" s="251"/>
      <c r="AD330" s="82"/>
      <c r="AE330" s="82"/>
      <c r="AF330" s="250"/>
      <c r="AG330" s="250"/>
      <c r="AH330" s="82"/>
      <c r="AI330" s="251"/>
      <c r="AJ330" s="82"/>
    </row>
    <row r="331" spans="2:36" s="247" customFormat="1" x14ac:dyDescent="0.25">
      <c r="B331" s="250"/>
      <c r="C331" s="250"/>
      <c r="D331" s="82"/>
      <c r="E331" s="82"/>
      <c r="F331" s="82"/>
      <c r="G331" s="82"/>
      <c r="H331" s="82"/>
      <c r="I331" s="82"/>
      <c r="J331" s="82"/>
      <c r="K331" s="82"/>
      <c r="L331" s="82"/>
      <c r="M331" s="82"/>
      <c r="N331" s="82"/>
      <c r="O331" s="82"/>
      <c r="P331" s="82"/>
      <c r="Q331" s="82"/>
      <c r="R331" s="82"/>
      <c r="S331" s="82"/>
      <c r="T331" s="250"/>
      <c r="U331" s="250"/>
      <c r="V331" s="82"/>
      <c r="W331" s="251"/>
      <c r="X331" s="82"/>
      <c r="Y331" s="82"/>
      <c r="Z331" s="250"/>
      <c r="AA331" s="250"/>
      <c r="AB331" s="82"/>
      <c r="AC331" s="251"/>
      <c r="AD331" s="82"/>
      <c r="AE331" s="82"/>
      <c r="AF331" s="250"/>
      <c r="AG331" s="250"/>
      <c r="AH331" s="82"/>
      <c r="AI331" s="251"/>
      <c r="AJ331" s="82"/>
    </row>
    <row r="332" spans="2:36" s="247" customFormat="1" x14ac:dyDescent="0.25">
      <c r="B332" s="250"/>
      <c r="C332" s="250"/>
      <c r="D332" s="82"/>
      <c r="E332" s="82"/>
      <c r="F332" s="82"/>
      <c r="G332" s="82"/>
      <c r="H332" s="82"/>
      <c r="I332" s="82"/>
      <c r="J332" s="82"/>
      <c r="K332" s="82"/>
      <c r="L332" s="82"/>
      <c r="M332" s="82"/>
      <c r="N332" s="82"/>
      <c r="O332" s="82"/>
      <c r="P332" s="82"/>
      <c r="Q332" s="82"/>
      <c r="R332" s="82"/>
      <c r="S332" s="82"/>
      <c r="T332" s="250"/>
      <c r="U332" s="250"/>
      <c r="V332" s="82"/>
      <c r="W332" s="251"/>
      <c r="X332" s="82"/>
      <c r="Y332" s="82"/>
      <c r="Z332" s="250"/>
      <c r="AA332" s="250"/>
      <c r="AB332" s="82"/>
      <c r="AC332" s="251"/>
      <c r="AD332" s="82"/>
      <c r="AE332" s="82"/>
      <c r="AF332" s="250"/>
      <c r="AG332" s="250"/>
      <c r="AH332" s="82"/>
      <c r="AI332" s="251"/>
      <c r="AJ332" s="82"/>
    </row>
    <row r="333" spans="2:36" s="247" customFormat="1" x14ac:dyDescent="0.25">
      <c r="B333" s="250"/>
      <c r="C333" s="250"/>
      <c r="D333" s="82"/>
      <c r="E333" s="82"/>
      <c r="F333" s="82"/>
      <c r="G333" s="82"/>
      <c r="H333" s="82"/>
      <c r="I333" s="82"/>
      <c r="J333" s="82"/>
      <c r="K333" s="82"/>
      <c r="L333" s="82"/>
      <c r="M333" s="82"/>
      <c r="N333" s="82"/>
      <c r="O333" s="82"/>
      <c r="P333" s="82"/>
      <c r="Q333" s="82"/>
      <c r="R333" s="82"/>
      <c r="S333" s="82"/>
      <c r="T333" s="250"/>
      <c r="U333" s="250"/>
      <c r="V333" s="82"/>
      <c r="W333" s="251"/>
      <c r="X333" s="82"/>
      <c r="Y333" s="82"/>
      <c r="Z333" s="250"/>
      <c r="AA333" s="250"/>
      <c r="AB333" s="82"/>
      <c r="AC333" s="251"/>
      <c r="AD333" s="82"/>
      <c r="AE333" s="82"/>
      <c r="AF333" s="250"/>
      <c r="AG333" s="250"/>
      <c r="AH333" s="82"/>
      <c r="AI333" s="251"/>
      <c r="AJ333" s="82"/>
    </row>
    <row r="334" spans="2:36" s="247" customFormat="1" x14ac:dyDescent="0.25">
      <c r="B334" s="250"/>
      <c r="C334" s="250"/>
      <c r="D334" s="82"/>
      <c r="E334" s="82"/>
      <c r="F334" s="82"/>
      <c r="G334" s="82"/>
      <c r="H334" s="82"/>
      <c r="I334" s="82"/>
      <c r="J334" s="82"/>
      <c r="K334" s="82"/>
      <c r="L334" s="82"/>
      <c r="M334" s="82"/>
      <c r="N334" s="82"/>
      <c r="O334" s="82"/>
      <c r="P334" s="82"/>
      <c r="Q334" s="82"/>
      <c r="R334" s="82"/>
      <c r="S334" s="82"/>
      <c r="T334" s="250"/>
      <c r="U334" s="250"/>
      <c r="V334" s="82"/>
      <c r="W334" s="251"/>
      <c r="X334" s="82"/>
      <c r="Y334" s="82"/>
      <c r="Z334" s="250"/>
      <c r="AA334" s="250"/>
      <c r="AB334" s="82"/>
      <c r="AC334" s="251"/>
      <c r="AD334" s="82"/>
      <c r="AE334" s="82"/>
      <c r="AF334" s="250"/>
      <c r="AG334" s="250"/>
      <c r="AH334" s="82"/>
      <c r="AI334" s="251"/>
      <c r="AJ334" s="82"/>
    </row>
    <row r="335" spans="2:36" s="247" customFormat="1" x14ac:dyDescent="0.25">
      <c r="B335" s="250"/>
      <c r="C335" s="250"/>
      <c r="D335" s="82"/>
      <c r="E335" s="82"/>
      <c r="F335" s="82"/>
      <c r="G335" s="82"/>
      <c r="H335" s="82"/>
      <c r="I335" s="82"/>
      <c r="J335" s="82"/>
      <c r="K335" s="82"/>
      <c r="L335" s="82"/>
      <c r="M335" s="82"/>
      <c r="N335" s="82"/>
      <c r="O335" s="82"/>
      <c r="P335" s="82"/>
      <c r="Q335" s="82"/>
      <c r="R335" s="82"/>
      <c r="S335" s="82"/>
      <c r="T335" s="250"/>
      <c r="U335" s="250"/>
      <c r="V335" s="82"/>
      <c r="W335" s="251"/>
      <c r="X335" s="82"/>
      <c r="Y335" s="82"/>
      <c r="Z335" s="250"/>
      <c r="AA335" s="250"/>
      <c r="AB335" s="82"/>
      <c r="AC335" s="251"/>
      <c r="AD335" s="82"/>
      <c r="AE335" s="82"/>
      <c r="AF335" s="250"/>
      <c r="AG335" s="250"/>
      <c r="AH335" s="82"/>
      <c r="AI335" s="251"/>
      <c r="AJ335" s="82"/>
    </row>
    <row r="336" spans="2:36" s="247" customFormat="1" x14ac:dyDescent="0.25">
      <c r="B336" s="250"/>
      <c r="C336" s="250"/>
      <c r="D336" s="82"/>
      <c r="E336" s="82"/>
      <c r="F336" s="82"/>
      <c r="G336" s="82"/>
      <c r="H336" s="82"/>
      <c r="I336" s="82"/>
      <c r="J336" s="82"/>
      <c r="K336" s="82"/>
      <c r="L336" s="82"/>
      <c r="M336" s="82"/>
      <c r="N336" s="82"/>
      <c r="O336" s="82"/>
      <c r="P336" s="82"/>
      <c r="Q336" s="82"/>
      <c r="R336" s="82"/>
      <c r="S336" s="82"/>
      <c r="T336" s="250"/>
      <c r="U336" s="250"/>
      <c r="V336" s="82"/>
      <c r="W336" s="251"/>
      <c r="X336" s="82"/>
      <c r="Y336" s="82"/>
      <c r="Z336" s="250"/>
      <c r="AA336" s="250"/>
      <c r="AB336" s="82"/>
      <c r="AC336" s="251"/>
      <c r="AD336" s="82"/>
      <c r="AE336" s="82"/>
      <c r="AF336" s="250"/>
      <c r="AG336" s="250"/>
      <c r="AH336" s="82"/>
      <c r="AI336" s="251"/>
      <c r="AJ336" s="82"/>
    </row>
    <row r="337" spans="2:36" s="247" customFormat="1" x14ac:dyDescent="0.25">
      <c r="B337" s="250"/>
      <c r="C337" s="250"/>
      <c r="D337" s="82"/>
      <c r="E337" s="82"/>
      <c r="F337" s="82"/>
      <c r="G337" s="82"/>
      <c r="H337" s="82"/>
      <c r="I337" s="82"/>
      <c r="J337" s="82"/>
      <c r="K337" s="82"/>
      <c r="L337" s="82"/>
      <c r="M337" s="82"/>
      <c r="N337" s="82"/>
      <c r="O337" s="82"/>
      <c r="P337" s="82"/>
      <c r="Q337" s="82"/>
      <c r="R337" s="82"/>
      <c r="S337" s="82"/>
      <c r="T337" s="250"/>
      <c r="U337" s="250"/>
      <c r="V337" s="82"/>
      <c r="W337" s="251"/>
      <c r="X337" s="82"/>
      <c r="Y337" s="82"/>
      <c r="Z337" s="250"/>
      <c r="AA337" s="250"/>
      <c r="AB337" s="82"/>
      <c r="AC337" s="251"/>
      <c r="AD337" s="82"/>
      <c r="AE337" s="82"/>
      <c r="AF337" s="250"/>
      <c r="AG337" s="250"/>
      <c r="AH337" s="82"/>
      <c r="AI337" s="251"/>
      <c r="AJ337" s="82"/>
    </row>
    <row r="338" spans="2:36" s="247" customFormat="1" x14ac:dyDescent="0.25">
      <c r="B338" s="250"/>
      <c r="C338" s="250"/>
      <c r="D338" s="82"/>
      <c r="E338" s="82"/>
      <c r="F338" s="82"/>
      <c r="G338" s="82"/>
      <c r="H338" s="82"/>
      <c r="I338" s="82"/>
      <c r="J338" s="82"/>
      <c r="K338" s="82"/>
      <c r="L338" s="82"/>
      <c r="M338" s="82"/>
      <c r="N338" s="82"/>
      <c r="O338" s="82"/>
      <c r="P338" s="82"/>
      <c r="Q338" s="82"/>
      <c r="R338" s="82"/>
      <c r="S338" s="82"/>
      <c r="T338" s="250"/>
      <c r="U338" s="250"/>
      <c r="V338" s="82"/>
      <c r="W338" s="251"/>
      <c r="X338" s="82"/>
      <c r="Y338" s="82"/>
      <c r="Z338" s="250"/>
      <c r="AA338" s="250"/>
      <c r="AB338" s="82"/>
      <c r="AC338" s="251"/>
      <c r="AD338" s="82"/>
      <c r="AE338" s="82"/>
      <c r="AF338" s="250"/>
      <c r="AG338" s="250"/>
      <c r="AH338" s="82"/>
      <c r="AI338" s="251"/>
      <c r="AJ338" s="82"/>
    </row>
    <row r="339" spans="2:36" s="247" customFormat="1" x14ac:dyDescent="0.25">
      <c r="B339" s="250"/>
      <c r="C339" s="250"/>
      <c r="D339" s="82"/>
      <c r="E339" s="82"/>
      <c r="F339" s="82"/>
      <c r="G339" s="82"/>
      <c r="H339" s="82"/>
      <c r="I339" s="82"/>
      <c r="J339" s="82"/>
      <c r="K339" s="82"/>
      <c r="L339" s="82"/>
      <c r="M339" s="82"/>
      <c r="N339" s="82"/>
      <c r="O339" s="82"/>
      <c r="P339" s="82"/>
      <c r="Q339" s="82"/>
      <c r="R339" s="82"/>
      <c r="S339" s="82"/>
      <c r="T339" s="250"/>
      <c r="U339" s="250"/>
      <c r="V339" s="82"/>
      <c r="W339" s="251"/>
      <c r="X339" s="82"/>
      <c r="Y339" s="82"/>
      <c r="Z339" s="250"/>
      <c r="AA339" s="250"/>
      <c r="AB339" s="82"/>
      <c r="AC339" s="251"/>
      <c r="AD339" s="82"/>
      <c r="AE339" s="82"/>
      <c r="AF339" s="250"/>
      <c r="AG339" s="250"/>
      <c r="AH339" s="82"/>
      <c r="AI339" s="251"/>
      <c r="AJ339" s="82"/>
    </row>
    <row r="340" spans="2:36" s="247" customFormat="1" x14ac:dyDescent="0.25">
      <c r="B340" s="250"/>
      <c r="C340" s="250"/>
      <c r="D340" s="82"/>
      <c r="E340" s="82"/>
      <c r="F340" s="82"/>
      <c r="G340" s="82"/>
      <c r="H340" s="82"/>
      <c r="I340" s="82"/>
      <c r="J340" s="82"/>
      <c r="K340" s="82"/>
      <c r="L340" s="82"/>
      <c r="M340" s="82"/>
      <c r="N340" s="82"/>
      <c r="O340" s="82"/>
      <c r="P340" s="82"/>
      <c r="Q340" s="82"/>
      <c r="R340" s="82"/>
      <c r="S340" s="82"/>
      <c r="T340" s="250"/>
      <c r="U340" s="250"/>
      <c r="V340" s="82"/>
      <c r="W340" s="251"/>
      <c r="X340" s="82"/>
      <c r="Y340" s="82"/>
      <c r="Z340" s="250"/>
      <c r="AA340" s="250"/>
      <c r="AB340" s="82"/>
      <c r="AC340" s="251"/>
      <c r="AD340" s="82"/>
      <c r="AE340" s="82"/>
      <c r="AF340" s="250"/>
      <c r="AG340" s="250"/>
      <c r="AH340" s="82"/>
      <c r="AI340" s="251"/>
      <c r="AJ340" s="82"/>
    </row>
    <row r="341" spans="2:36" s="247" customFormat="1" x14ac:dyDescent="0.25">
      <c r="B341" s="250"/>
      <c r="C341" s="250"/>
      <c r="D341" s="82"/>
      <c r="E341" s="82"/>
      <c r="F341" s="82"/>
      <c r="G341" s="82"/>
      <c r="H341" s="82"/>
      <c r="I341" s="82"/>
      <c r="J341" s="82"/>
      <c r="K341" s="82"/>
      <c r="L341" s="82"/>
      <c r="M341" s="82"/>
      <c r="N341" s="82"/>
      <c r="O341" s="82"/>
      <c r="P341" s="82"/>
      <c r="Q341" s="82"/>
      <c r="R341" s="82"/>
      <c r="S341" s="82"/>
      <c r="T341" s="250"/>
      <c r="U341" s="250"/>
      <c r="V341" s="82"/>
      <c r="W341" s="251"/>
      <c r="X341" s="82"/>
      <c r="Y341" s="82"/>
      <c r="Z341" s="250"/>
      <c r="AA341" s="250"/>
      <c r="AB341" s="82"/>
      <c r="AC341" s="251"/>
      <c r="AD341" s="82"/>
      <c r="AE341" s="82"/>
      <c r="AF341" s="250"/>
      <c r="AG341" s="250"/>
      <c r="AH341" s="82"/>
      <c r="AI341" s="251"/>
      <c r="AJ341" s="82"/>
    </row>
    <row r="342" spans="2:36" s="247" customFormat="1" x14ac:dyDescent="0.25">
      <c r="B342" s="250"/>
      <c r="C342" s="250"/>
      <c r="D342" s="82"/>
      <c r="E342" s="82"/>
      <c r="F342" s="82"/>
      <c r="G342" s="82"/>
      <c r="H342" s="82"/>
      <c r="I342" s="82"/>
      <c r="J342" s="82"/>
      <c r="K342" s="82"/>
      <c r="L342" s="82"/>
      <c r="M342" s="82"/>
      <c r="N342" s="82"/>
      <c r="O342" s="82"/>
      <c r="P342" s="82"/>
      <c r="Q342" s="82"/>
      <c r="R342" s="82"/>
      <c r="S342" s="82"/>
      <c r="T342" s="250"/>
      <c r="U342" s="250"/>
      <c r="V342" s="82"/>
      <c r="W342" s="251"/>
      <c r="X342" s="82"/>
      <c r="Y342" s="82"/>
      <c r="Z342" s="250"/>
      <c r="AA342" s="250"/>
      <c r="AB342" s="82"/>
      <c r="AC342" s="251"/>
      <c r="AD342" s="82"/>
      <c r="AE342" s="82"/>
      <c r="AF342" s="250"/>
      <c r="AG342" s="250"/>
      <c r="AH342" s="82"/>
      <c r="AI342" s="251"/>
      <c r="AJ342" s="82"/>
    </row>
    <row r="343" spans="2:36" s="247" customFormat="1" x14ac:dyDescent="0.25">
      <c r="B343" s="250"/>
      <c r="C343" s="250"/>
      <c r="D343" s="82"/>
      <c r="E343" s="82"/>
      <c r="F343" s="82"/>
      <c r="G343" s="82"/>
      <c r="H343" s="82"/>
      <c r="I343" s="82"/>
      <c r="J343" s="82"/>
      <c r="K343" s="82"/>
      <c r="L343" s="82"/>
      <c r="M343" s="82"/>
      <c r="N343" s="82"/>
      <c r="O343" s="82"/>
      <c r="P343" s="82"/>
      <c r="Q343" s="82"/>
      <c r="R343" s="82"/>
      <c r="S343" s="82"/>
      <c r="T343" s="250"/>
      <c r="U343" s="250"/>
      <c r="V343" s="82"/>
      <c r="W343" s="251"/>
      <c r="X343" s="82"/>
      <c r="Y343" s="82"/>
      <c r="Z343" s="250"/>
      <c r="AA343" s="250"/>
      <c r="AB343" s="82"/>
      <c r="AC343" s="251"/>
      <c r="AD343" s="82"/>
      <c r="AE343" s="82"/>
      <c r="AF343" s="250"/>
      <c r="AG343" s="250"/>
      <c r="AH343" s="82"/>
      <c r="AI343" s="251"/>
      <c r="AJ343" s="82"/>
    </row>
    <row r="344" spans="2:36" s="247" customFormat="1" x14ac:dyDescent="0.25">
      <c r="B344" s="250"/>
      <c r="C344" s="250"/>
      <c r="D344" s="82"/>
      <c r="E344" s="82"/>
      <c r="F344" s="82"/>
      <c r="G344" s="82"/>
      <c r="H344" s="82"/>
      <c r="I344" s="82"/>
      <c r="J344" s="82"/>
      <c r="K344" s="82"/>
      <c r="L344" s="82"/>
      <c r="M344" s="82"/>
      <c r="N344" s="82"/>
      <c r="O344" s="82"/>
      <c r="P344" s="82"/>
      <c r="Q344" s="82"/>
      <c r="R344" s="82"/>
      <c r="S344" s="82"/>
      <c r="T344" s="250"/>
      <c r="U344" s="250"/>
      <c r="V344" s="82"/>
      <c r="W344" s="251"/>
      <c r="X344" s="82"/>
      <c r="Y344" s="82"/>
      <c r="Z344" s="250"/>
      <c r="AA344" s="250"/>
      <c r="AB344" s="82"/>
      <c r="AC344" s="251"/>
      <c r="AD344" s="82"/>
      <c r="AE344" s="82"/>
      <c r="AF344" s="250"/>
      <c r="AG344" s="250"/>
      <c r="AH344" s="82"/>
      <c r="AI344" s="251"/>
      <c r="AJ344" s="82"/>
    </row>
    <row r="345" spans="2:36" s="247" customFormat="1" x14ac:dyDescent="0.25">
      <c r="B345" s="250"/>
      <c r="C345" s="250"/>
      <c r="D345" s="82"/>
      <c r="E345" s="82"/>
      <c r="F345" s="82"/>
      <c r="G345" s="82"/>
      <c r="H345" s="82"/>
      <c r="I345" s="82"/>
      <c r="J345" s="82"/>
      <c r="K345" s="82"/>
      <c r="L345" s="82"/>
      <c r="M345" s="82"/>
      <c r="N345" s="82"/>
      <c r="O345" s="82"/>
      <c r="P345" s="82"/>
      <c r="Q345" s="82"/>
      <c r="R345" s="82"/>
      <c r="S345" s="82"/>
      <c r="T345" s="250"/>
      <c r="U345" s="250"/>
      <c r="V345" s="82"/>
      <c r="W345" s="251"/>
      <c r="X345" s="82"/>
      <c r="Y345" s="82"/>
      <c r="Z345" s="250"/>
      <c r="AA345" s="250"/>
      <c r="AB345" s="82"/>
      <c r="AC345" s="251"/>
      <c r="AD345" s="82"/>
      <c r="AE345" s="82"/>
      <c r="AF345" s="250"/>
      <c r="AG345" s="250"/>
      <c r="AH345" s="82"/>
      <c r="AI345" s="251"/>
      <c r="AJ345" s="82"/>
    </row>
    <row r="346" spans="2:36" s="247" customFormat="1" x14ac:dyDescent="0.25">
      <c r="B346" s="250"/>
      <c r="C346" s="250"/>
      <c r="D346" s="82"/>
      <c r="E346" s="82"/>
      <c r="F346" s="82"/>
      <c r="G346" s="82"/>
      <c r="H346" s="82"/>
      <c r="I346" s="82"/>
      <c r="J346" s="82"/>
      <c r="K346" s="82"/>
      <c r="L346" s="82"/>
      <c r="M346" s="82"/>
      <c r="N346" s="82"/>
      <c r="O346" s="82"/>
      <c r="P346" s="82"/>
      <c r="Q346" s="82"/>
      <c r="R346" s="82"/>
      <c r="S346" s="82"/>
      <c r="T346" s="250"/>
      <c r="U346" s="250"/>
      <c r="V346" s="82"/>
      <c r="W346" s="251"/>
      <c r="X346" s="82"/>
      <c r="Y346" s="82"/>
      <c r="Z346" s="250"/>
      <c r="AA346" s="250"/>
      <c r="AB346" s="82"/>
      <c r="AC346" s="251"/>
      <c r="AD346" s="82"/>
      <c r="AE346" s="82"/>
      <c r="AF346" s="250"/>
      <c r="AG346" s="250"/>
      <c r="AH346" s="82"/>
      <c r="AI346" s="251"/>
      <c r="AJ346" s="82"/>
    </row>
    <row r="347" spans="2:36" s="247" customFormat="1" x14ac:dyDescent="0.25">
      <c r="B347" s="250"/>
      <c r="C347" s="250"/>
      <c r="D347" s="82"/>
      <c r="E347" s="82"/>
      <c r="F347" s="82"/>
      <c r="G347" s="82"/>
      <c r="H347" s="82"/>
      <c r="I347" s="82"/>
      <c r="J347" s="82"/>
      <c r="K347" s="82"/>
      <c r="L347" s="82"/>
      <c r="M347" s="82"/>
      <c r="N347" s="82"/>
      <c r="O347" s="82"/>
      <c r="P347" s="82"/>
      <c r="Q347" s="82"/>
      <c r="R347" s="82"/>
      <c r="S347" s="82"/>
      <c r="T347" s="250"/>
      <c r="U347" s="250"/>
      <c r="V347" s="82"/>
      <c r="W347" s="251"/>
      <c r="X347" s="82"/>
      <c r="Y347" s="82"/>
      <c r="Z347" s="250"/>
      <c r="AA347" s="250"/>
      <c r="AB347" s="82"/>
      <c r="AC347" s="251"/>
      <c r="AD347" s="82"/>
      <c r="AE347" s="82"/>
      <c r="AF347" s="250"/>
      <c r="AG347" s="250"/>
      <c r="AH347" s="82"/>
      <c r="AI347" s="251"/>
      <c r="AJ347" s="82"/>
    </row>
    <row r="348" spans="2:36" s="247" customFormat="1" x14ac:dyDescent="0.25">
      <c r="B348" s="250"/>
      <c r="C348" s="250"/>
      <c r="D348" s="82"/>
      <c r="E348" s="82"/>
      <c r="F348" s="82"/>
      <c r="G348" s="82"/>
      <c r="H348" s="82"/>
      <c r="I348" s="82"/>
      <c r="J348" s="82"/>
      <c r="K348" s="82"/>
      <c r="L348" s="82"/>
      <c r="M348" s="82"/>
      <c r="N348" s="82"/>
      <c r="O348" s="82"/>
      <c r="P348" s="82"/>
      <c r="Q348" s="82"/>
      <c r="R348" s="82"/>
      <c r="S348" s="82"/>
      <c r="T348" s="250"/>
      <c r="U348" s="250"/>
      <c r="V348" s="82"/>
      <c r="W348" s="251"/>
      <c r="X348" s="82"/>
      <c r="Y348" s="82"/>
      <c r="Z348" s="250"/>
      <c r="AA348" s="250"/>
      <c r="AB348" s="82"/>
      <c r="AC348" s="251"/>
      <c r="AD348" s="82"/>
      <c r="AE348" s="82"/>
      <c r="AF348" s="250"/>
      <c r="AG348" s="250"/>
      <c r="AH348" s="82"/>
      <c r="AI348" s="251"/>
      <c r="AJ348" s="82"/>
    </row>
    <row r="349" spans="2:36" s="247" customFormat="1" x14ac:dyDescent="0.25">
      <c r="B349" s="250"/>
      <c r="C349" s="250"/>
      <c r="D349" s="82"/>
      <c r="E349" s="82"/>
      <c r="F349" s="82"/>
      <c r="G349" s="82"/>
      <c r="H349" s="82"/>
      <c r="I349" s="82"/>
      <c r="J349" s="82"/>
      <c r="K349" s="82"/>
      <c r="L349" s="82"/>
      <c r="M349" s="82"/>
      <c r="N349" s="82"/>
      <c r="O349" s="82"/>
      <c r="P349" s="82"/>
      <c r="Q349" s="82"/>
      <c r="R349" s="82"/>
      <c r="S349" s="82"/>
      <c r="T349" s="250"/>
      <c r="U349" s="250"/>
      <c r="V349" s="82"/>
      <c r="W349" s="251"/>
      <c r="X349" s="82"/>
      <c r="Y349" s="82"/>
      <c r="Z349" s="250"/>
      <c r="AA349" s="250"/>
      <c r="AB349" s="82"/>
      <c r="AC349" s="251"/>
      <c r="AD349" s="82"/>
      <c r="AE349" s="82"/>
      <c r="AF349" s="250"/>
      <c r="AG349" s="250"/>
      <c r="AH349" s="82"/>
      <c r="AI349" s="251"/>
      <c r="AJ349" s="82"/>
    </row>
    <row r="350" spans="2:36" s="247" customFormat="1" x14ac:dyDescent="0.25">
      <c r="B350" s="250"/>
      <c r="C350" s="250"/>
      <c r="D350" s="82"/>
      <c r="E350" s="82"/>
      <c r="F350" s="82"/>
      <c r="G350" s="82"/>
      <c r="H350" s="82"/>
      <c r="I350" s="82"/>
      <c r="J350" s="82"/>
      <c r="K350" s="82"/>
      <c r="L350" s="82"/>
      <c r="M350" s="82"/>
      <c r="N350" s="82"/>
      <c r="O350" s="82"/>
      <c r="P350" s="82"/>
      <c r="Q350" s="82"/>
      <c r="R350" s="82"/>
      <c r="S350" s="82"/>
      <c r="T350" s="250"/>
      <c r="U350" s="250"/>
      <c r="V350" s="82"/>
      <c r="W350" s="251"/>
      <c r="X350" s="82"/>
      <c r="Y350" s="82"/>
      <c r="Z350" s="250"/>
      <c r="AA350" s="250"/>
      <c r="AB350" s="82"/>
      <c r="AC350" s="251"/>
      <c r="AD350" s="82"/>
      <c r="AE350" s="82"/>
      <c r="AF350" s="250"/>
      <c r="AG350" s="250"/>
      <c r="AH350" s="82"/>
      <c r="AI350" s="251"/>
      <c r="AJ350" s="82"/>
    </row>
    <row r="351" spans="2:36" s="247" customFormat="1" x14ac:dyDescent="0.25">
      <c r="B351" s="250"/>
      <c r="C351" s="250"/>
      <c r="D351" s="82"/>
      <c r="E351" s="82"/>
      <c r="F351" s="82"/>
      <c r="G351" s="82"/>
      <c r="H351" s="82"/>
      <c r="I351" s="82"/>
      <c r="J351" s="82"/>
      <c r="K351" s="82"/>
      <c r="L351" s="82"/>
      <c r="M351" s="82"/>
      <c r="N351" s="82"/>
      <c r="O351" s="82"/>
      <c r="P351" s="82"/>
      <c r="Q351" s="82"/>
      <c r="R351" s="82"/>
      <c r="S351" s="82"/>
      <c r="T351" s="250"/>
      <c r="U351" s="250"/>
      <c r="V351" s="82"/>
      <c r="W351" s="251"/>
      <c r="X351" s="82"/>
      <c r="Y351" s="82"/>
      <c r="Z351" s="250"/>
      <c r="AA351" s="250"/>
      <c r="AB351" s="82"/>
      <c r="AC351" s="251"/>
      <c r="AD351" s="82"/>
      <c r="AE351" s="82"/>
      <c r="AF351" s="250"/>
      <c r="AG351" s="250"/>
      <c r="AH351" s="82"/>
      <c r="AI351" s="251"/>
      <c r="AJ351" s="82"/>
    </row>
    <row r="352" spans="2:36" s="247" customFormat="1" x14ac:dyDescent="0.25">
      <c r="B352" s="250"/>
      <c r="C352" s="250"/>
      <c r="D352" s="82"/>
      <c r="E352" s="82"/>
      <c r="F352" s="82"/>
      <c r="G352" s="82"/>
      <c r="H352" s="82"/>
      <c r="I352" s="82"/>
      <c r="J352" s="82"/>
      <c r="K352" s="82"/>
      <c r="L352" s="82"/>
      <c r="M352" s="82"/>
      <c r="N352" s="82"/>
      <c r="O352" s="82"/>
      <c r="P352" s="82"/>
      <c r="Q352" s="82"/>
      <c r="R352" s="82"/>
      <c r="S352" s="82"/>
      <c r="T352" s="250"/>
      <c r="U352" s="250"/>
      <c r="V352" s="82"/>
      <c r="W352" s="251"/>
      <c r="X352" s="82"/>
      <c r="Y352" s="82"/>
      <c r="Z352" s="250"/>
      <c r="AA352" s="250"/>
      <c r="AB352" s="82"/>
      <c r="AC352" s="251"/>
      <c r="AD352" s="82"/>
      <c r="AE352" s="82"/>
      <c r="AF352" s="250"/>
      <c r="AG352" s="250"/>
      <c r="AH352" s="82"/>
      <c r="AI352" s="251"/>
      <c r="AJ352" s="82"/>
    </row>
    <row r="353" spans="2:36" s="247" customFormat="1" x14ac:dyDescent="0.25">
      <c r="B353" s="250"/>
      <c r="C353" s="250"/>
      <c r="D353" s="82"/>
      <c r="E353" s="82"/>
      <c r="F353" s="82"/>
      <c r="G353" s="82"/>
      <c r="H353" s="82"/>
      <c r="I353" s="82"/>
      <c r="J353" s="82"/>
      <c r="K353" s="82"/>
      <c r="L353" s="82"/>
      <c r="M353" s="82"/>
      <c r="N353" s="82"/>
      <c r="O353" s="82"/>
      <c r="P353" s="82"/>
      <c r="Q353" s="82"/>
      <c r="R353" s="82"/>
      <c r="S353" s="82"/>
      <c r="T353" s="250"/>
      <c r="U353" s="250"/>
      <c r="V353" s="82"/>
      <c r="W353" s="251"/>
      <c r="X353" s="82"/>
      <c r="Y353" s="82"/>
      <c r="Z353" s="250"/>
      <c r="AA353" s="250"/>
      <c r="AB353" s="82"/>
      <c r="AC353" s="251"/>
      <c r="AD353" s="82"/>
      <c r="AE353" s="82"/>
      <c r="AF353" s="250"/>
      <c r="AG353" s="250"/>
      <c r="AH353" s="82"/>
      <c r="AI353" s="251"/>
      <c r="AJ353" s="82"/>
    </row>
    <row r="354" spans="2:36" s="247" customFormat="1" x14ac:dyDescent="0.25">
      <c r="B354" s="250"/>
      <c r="C354" s="250"/>
      <c r="D354" s="82"/>
      <c r="E354" s="82"/>
      <c r="F354" s="82"/>
      <c r="G354" s="82"/>
      <c r="H354" s="82"/>
      <c r="I354" s="82"/>
      <c r="J354" s="82"/>
      <c r="K354" s="82"/>
      <c r="L354" s="82"/>
      <c r="M354" s="82"/>
      <c r="N354" s="82"/>
      <c r="O354" s="82"/>
      <c r="P354" s="82"/>
      <c r="Q354" s="82"/>
      <c r="R354" s="82"/>
      <c r="S354" s="82"/>
      <c r="T354" s="250"/>
      <c r="U354" s="250"/>
      <c r="V354" s="82"/>
      <c r="W354" s="251"/>
      <c r="X354" s="82"/>
      <c r="Y354" s="82"/>
      <c r="Z354" s="250"/>
      <c r="AA354" s="250"/>
      <c r="AB354" s="82"/>
      <c r="AC354" s="251"/>
      <c r="AD354" s="82"/>
      <c r="AE354" s="82"/>
      <c r="AF354" s="250"/>
      <c r="AG354" s="250"/>
      <c r="AH354" s="82"/>
      <c r="AI354" s="251"/>
      <c r="AJ354" s="82"/>
    </row>
    <row r="355" spans="2:36" s="247" customFormat="1" x14ac:dyDescent="0.25">
      <c r="B355" s="250"/>
      <c r="C355" s="250"/>
      <c r="D355" s="82"/>
      <c r="E355" s="82"/>
      <c r="F355" s="82"/>
      <c r="G355" s="82"/>
      <c r="H355" s="82"/>
      <c r="I355" s="82"/>
      <c r="J355" s="82"/>
      <c r="K355" s="82"/>
      <c r="L355" s="82"/>
      <c r="M355" s="82"/>
      <c r="N355" s="82"/>
      <c r="O355" s="82"/>
      <c r="P355" s="82"/>
      <c r="Q355" s="82"/>
      <c r="R355" s="82"/>
      <c r="S355" s="82"/>
      <c r="T355" s="250"/>
      <c r="U355" s="250"/>
      <c r="V355" s="82"/>
      <c r="W355" s="251"/>
      <c r="X355" s="82"/>
      <c r="Y355" s="82"/>
      <c r="Z355" s="250"/>
      <c r="AA355" s="250"/>
      <c r="AB355" s="82"/>
      <c r="AC355" s="251"/>
      <c r="AD355" s="82"/>
      <c r="AE355" s="82"/>
      <c r="AF355" s="250"/>
      <c r="AG355" s="250"/>
      <c r="AH355" s="82"/>
      <c r="AI355" s="251"/>
      <c r="AJ355" s="82"/>
    </row>
    <row r="356" spans="2:36" s="247" customFormat="1" x14ac:dyDescent="0.25">
      <c r="B356" s="250"/>
      <c r="C356" s="250"/>
      <c r="D356" s="82"/>
      <c r="E356" s="82"/>
      <c r="F356" s="82"/>
      <c r="G356" s="82"/>
      <c r="H356" s="82"/>
      <c r="I356" s="82"/>
      <c r="J356" s="82"/>
      <c r="K356" s="82"/>
      <c r="L356" s="82"/>
      <c r="M356" s="82"/>
      <c r="N356" s="82"/>
      <c r="O356" s="82"/>
      <c r="P356" s="82"/>
      <c r="Q356" s="82"/>
      <c r="R356" s="82"/>
      <c r="S356" s="82"/>
      <c r="T356" s="250"/>
      <c r="U356" s="250"/>
      <c r="V356" s="82"/>
      <c r="W356" s="251"/>
      <c r="X356" s="82"/>
      <c r="Y356" s="82"/>
      <c r="Z356" s="250"/>
      <c r="AA356" s="250"/>
      <c r="AB356" s="82"/>
      <c r="AC356" s="251"/>
      <c r="AD356" s="82"/>
      <c r="AE356" s="82"/>
      <c r="AF356" s="250"/>
      <c r="AG356" s="250"/>
      <c r="AH356" s="82"/>
      <c r="AI356" s="251"/>
      <c r="AJ356" s="82"/>
    </row>
    <row r="357" spans="2:36" s="247" customFormat="1" x14ac:dyDescent="0.25">
      <c r="B357" s="250"/>
      <c r="C357" s="250"/>
      <c r="D357" s="82"/>
      <c r="E357" s="82"/>
      <c r="F357" s="82"/>
      <c r="G357" s="82"/>
      <c r="H357" s="82"/>
      <c r="I357" s="82"/>
      <c r="J357" s="82"/>
      <c r="K357" s="82"/>
      <c r="L357" s="82"/>
      <c r="M357" s="82"/>
      <c r="N357" s="82"/>
      <c r="O357" s="82"/>
      <c r="P357" s="82"/>
      <c r="Q357" s="82"/>
      <c r="R357" s="82"/>
      <c r="S357" s="82"/>
      <c r="T357" s="250"/>
      <c r="U357" s="250"/>
      <c r="V357" s="82"/>
      <c r="W357" s="251"/>
      <c r="X357" s="82"/>
      <c r="Y357" s="82"/>
      <c r="Z357" s="250"/>
      <c r="AA357" s="250"/>
      <c r="AB357" s="82"/>
      <c r="AC357" s="251"/>
      <c r="AD357" s="82"/>
      <c r="AE357" s="82"/>
      <c r="AF357" s="250"/>
      <c r="AG357" s="250"/>
      <c r="AH357" s="82"/>
      <c r="AI357" s="251"/>
      <c r="AJ357" s="82"/>
    </row>
    <row r="358" spans="2:36" s="247" customFormat="1" x14ac:dyDescent="0.25">
      <c r="B358" s="250"/>
      <c r="C358" s="250"/>
      <c r="D358" s="82"/>
      <c r="E358" s="82"/>
      <c r="F358" s="82"/>
      <c r="G358" s="82"/>
      <c r="H358" s="82"/>
      <c r="I358" s="82"/>
      <c r="J358" s="82"/>
      <c r="K358" s="82"/>
      <c r="L358" s="82"/>
      <c r="M358" s="82"/>
      <c r="N358" s="82"/>
      <c r="O358" s="82"/>
      <c r="P358" s="82"/>
      <c r="Q358" s="82"/>
      <c r="R358" s="82"/>
      <c r="S358" s="82"/>
      <c r="T358" s="250"/>
      <c r="U358" s="250"/>
      <c r="V358" s="82"/>
      <c r="W358" s="251"/>
      <c r="X358" s="82"/>
      <c r="Y358" s="82"/>
      <c r="Z358" s="250"/>
      <c r="AA358" s="250"/>
      <c r="AB358" s="82"/>
      <c r="AC358" s="251"/>
      <c r="AD358" s="82"/>
      <c r="AE358" s="82"/>
      <c r="AF358" s="250"/>
      <c r="AG358" s="250"/>
      <c r="AH358" s="82"/>
      <c r="AI358" s="251"/>
      <c r="AJ358" s="82"/>
    </row>
    <row r="359" spans="2:36" s="247" customFormat="1" x14ac:dyDescent="0.25">
      <c r="B359" s="250"/>
      <c r="C359" s="250"/>
      <c r="D359" s="82"/>
      <c r="E359" s="82"/>
      <c r="F359" s="82"/>
      <c r="G359" s="82"/>
      <c r="H359" s="82"/>
      <c r="I359" s="82"/>
      <c r="J359" s="82"/>
      <c r="K359" s="82"/>
      <c r="L359" s="82"/>
      <c r="M359" s="82"/>
      <c r="N359" s="82"/>
      <c r="O359" s="82"/>
      <c r="P359" s="82"/>
      <c r="Q359" s="82"/>
      <c r="R359" s="82"/>
      <c r="S359" s="82"/>
      <c r="T359" s="250"/>
      <c r="U359" s="250"/>
      <c r="V359" s="82"/>
      <c r="W359" s="251"/>
      <c r="X359" s="82"/>
      <c r="Y359" s="82"/>
      <c r="Z359" s="250"/>
      <c r="AA359" s="250"/>
      <c r="AB359" s="82"/>
      <c r="AC359" s="251"/>
      <c r="AD359" s="82"/>
      <c r="AE359" s="82"/>
      <c r="AF359" s="250"/>
      <c r="AG359" s="250"/>
      <c r="AH359" s="82"/>
      <c r="AI359" s="251"/>
      <c r="AJ359" s="82"/>
    </row>
    <row r="360" spans="2:36" s="247" customFormat="1" x14ac:dyDescent="0.25">
      <c r="B360" s="250"/>
      <c r="C360" s="250"/>
      <c r="D360" s="82"/>
      <c r="E360" s="82"/>
      <c r="F360" s="82"/>
      <c r="G360" s="82"/>
      <c r="H360" s="82"/>
      <c r="I360" s="82"/>
      <c r="J360" s="82"/>
      <c r="K360" s="82"/>
      <c r="L360" s="82"/>
      <c r="M360" s="82"/>
      <c r="N360" s="82"/>
      <c r="O360" s="82"/>
      <c r="P360" s="82"/>
      <c r="Q360" s="82"/>
      <c r="R360" s="82"/>
      <c r="S360" s="82"/>
      <c r="T360" s="250"/>
      <c r="U360" s="250"/>
      <c r="V360" s="82"/>
      <c r="W360" s="251"/>
      <c r="X360" s="82"/>
      <c r="Y360" s="82"/>
      <c r="Z360" s="250"/>
      <c r="AA360" s="250"/>
      <c r="AB360" s="82"/>
      <c r="AC360" s="251"/>
      <c r="AD360" s="82"/>
      <c r="AE360" s="82"/>
      <c r="AF360" s="250"/>
      <c r="AG360" s="250"/>
      <c r="AH360" s="82"/>
      <c r="AI360" s="251"/>
      <c r="AJ360" s="82"/>
    </row>
    <row r="361" spans="2:36" s="247" customFormat="1" x14ac:dyDescent="0.25">
      <c r="B361" s="250"/>
      <c r="C361" s="250"/>
      <c r="D361" s="82"/>
      <c r="E361" s="82"/>
      <c r="F361" s="82"/>
      <c r="G361" s="82"/>
      <c r="H361" s="82"/>
      <c r="I361" s="82"/>
      <c r="J361" s="82"/>
      <c r="K361" s="82"/>
      <c r="L361" s="82"/>
      <c r="M361" s="82"/>
      <c r="N361" s="82"/>
      <c r="O361" s="82"/>
      <c r="P361" s="82"/>
      <c r="Q361" s="82"/>
      <c r="R361" s="82"/>
      <c r="S361" s="82"/>
      <c r="T361" s="250"/>
      <c r="U361" s="250"/>
      <c r="V361" s="82"/>
      <c r="W361" s="251"/>
      <c r="X361" s="82"/>
      <c r="Y361" s="82"/>
      <c r="Z361" s="250"/>
      <c r="AA361" s="250"/>
      <c r="AB361" s="82"/>
      <c r="AC361" s="251"/>
      <c r="AD361" s="82"/>
      <c r="AE361" s="82"/>
      <c r="AF361" s="250"/>
      <c r="AG361" s="250"/>
      <c r="AH361" s="82"/>
      <c r="AI361" s="251"/>
      <c r="AJ361" s="82"/>
    </row>
    <row r="362" spans="2:36" s="247" customFormat="1" x14ac:dyDescent="0.25">
      <c r="B362" s="250"/>
      <c r="C362" s="250"/>
      <c r="D362" s="82"/>
      <c r="E362" s="82"/>
      <c r="F362" s="82"/>
      <c r="G362" s="82"/>
      <c r="H362" s="82"/>
      <c r="I362" s="82"/>
      <c r="J362" s="82"/>
      <c r="K362" s="82"/>
      <c r="L362" s="82"/>
      <c r="M362" s="82"/>
      <c r="N362" s="82"/>
      <c r="O362" s="82"/>
      <c r="P362" s="82"/>
      <c r="Q362" s="82"/>
      <c r="R362" s="82"/>
      <c r="S362" s="82"/>
      <c r="T362" s="250"/>
      <c r="U362" s="250"/>
      <c r="V362" s="82"/>
      <c r="W362" s="251"/>
      <c r="X362" s="82"/>
      <c r="Y362" s="82"/>
      <c r="Z362" s="250"/>
      <c r="AA362" s="250"/>
      <c r="AB362" s="82"/>
      <c r="AC362" s="251"/>
      <c r="AD362" s="82"/>
      <c r="AE362" s="82"/>
      <c r="AF362" s="250"/>
      <c r="AG362" s="250"/>
      <c r="AH362" s="82"/>
      <c r="AI362" s="251"/>
      <c r="AJ362" s="82"/>
    </row>
    <row r="363" spans="2:36" s="247" customFormat="1" x14ac:dyDescent="0.25">
      <c r="B363" s="250"/>
      <c r="C363" s="250"/>
      <c r="D363" s="82"/>
      <c r="E363" s="82"/>
      <c r="F363" s="82"/>
      <c r="G363" s="82"/>
      <c r="H363" s="82"/>
      <c r="I363" s="82"/>
      <c r="J363" s="82"/>
      <c r="K363" s="82"/>
      <c r="L363" s="82"/>
      <c r="M363" s="82"/>
      <c r="N363" s="82"/>
      <c r="O363" s="82"/>
      <c r="P363" s="82"/>
      <c r="Q363" s="82"/>
      <c r="R363" s="82"/>
      <c r="S363" s="82"/>
      <c r="T363" s="250"/>
      <c r="U363" s="250"/>
      <c r="V363" s="82"/>
      <c r="W363" s="251"/>
      <c r="X363" s="82"/>
      <c r="Y363" s="82"/>
      <c r="Z363" s="250"/>
      <c r="AA363" s="250"/>
      <c r="AB363" s="82"/>
      <c r="AC363" s="251"/>
      <c r="AD363" s="82"/>
      <c r="AE363" s="82"/>
      <c r="AF363" s="250"/>
      <c r="AG363" s="250"/>
      <c r="AH363" s="82"/>
      <c r="AI363" s="251"/>
      <c r="AJ363" s="82"/>
    </row>
    <row r="364" spans="2:36" s="247" customFormat="1" x14ac:dyDescent="0.25">
      <c r="B364" s="250"/>
      <c r="C364" s="250"/>
      <c r="D364" s="82"/>
      <c r="E364" s="82"/>
      <c r="F364" s="82"/>
      <c r="G364" s="82"/>
      <c r="H364" s="82"/>
      <c r="I364" s="82"/>
      <c r="J364" s="82"/>
      <c r="K364" s="82"/>
      <c r="L364" s="82"/>
      <c r="M364" s="82"/>
      <c r="N364" s="82"/>
      <c r="O364" s="82"/>
      <c r="P364" s="82"/>
      <c r="Q364" s="82"/>
      <c r="R364" s="82"/>
      <c r="S364" s="82"/>
      <c r="T364" s="250"/>
      <c r="U364" s="250"/>
      <c r="V364" s="82"/>
      <c r="W364" s="251"/>
      <c r="X364" s="82"/>
      <c r="Y364" s="82"/>
      <c r="Z364" s="250"/>
      <c r="AA364" s="250"/>
      <c r="AB364" s="82"/>
      <c r="AC364" s="251"/>
      <c r="AD364" s="82"/>
      <c r="AE364" s="82"/>
      <c r="AF364" s="250"/>
      <c r="AG364" s="250"/>
      <c r="AH364" s="82"/>
      <c r="AI364" s="251"/>
      <c r="AJ364" s="82"/>
    </row>
    <row r="365" spans="2:36" s="247" customFormat="1" x14ac:dyDescent="0.25">
      <c r="B365" s="250"/>
      <c r="C365" s="250"/>
      <c r="D365" s="82"/>
      <c r="E365" s="82"/>
      <c r="F365" s="82"/>
      <c r="G365" s="82"/>
      <c r="H365" s="82"/>
      <c r="I365" s="82"/>
      <c r="J365" s="82"/>
      <c r="K365" s="82"/>
      <c r="L365" s="82"/>
      <c r="M365" s="82"/>
      <c r="N365" s="82"/>
      <c r="O365" s="82"/>
      <c r="P365" s="82"/>
      <c r="Q365" s="82"/>
      <c r="R365" s="82"/>
      <c r="S365" s="82"/>
      <c r="T365" s="250"/>
      <c r="U365" s="250"/>
      <c r="V365" s="82"/>
      <c r="W365" s="251"/>
      <c r="X365" s="82"/>
      <c r="Y365" s="82"/>
      <c r="Z365" s="250"/>
      <c r="AA365" s="250"/>
      <c r="AB365" s="82"/>
      <c r="AC365" s="251"/>
      <c r="AD365" s="82"/>
      <c r="AE365" s="82"/>
      <c r="AF365" s="250"/>
      <c r="AG365" s="250"/>
      <c r="AH365" s="82"/>
      <c r="AI365" s="251"/>
      <c r="AJ365" s="82"/>
    </row>
    <row r="366" spans="2:36" s="247" customFormat="1" x14ac:dyDescent="0.25">
      <c r="B366" s="250"/>
      <c r="C366" s="250"/>
      <c r="D366" s="82"/>
      <c r="E366" s="82"/>
      <c r="F366" s="82"/>
      <c r="G366" s="82"/>
      <c r="H366" s="82"/>
      <c r="I366" s="82"/>
      <c r="J366" s="82"/>
      <c r="K366" s="82"/>
      <c r="L366" s="82"/>
      <c r="M366" s="82"/>
      <c r="N366" s="82"/>
      <c r="O366" s="82"/>
      <c r="P366" s="82"/>
      <c r="Q366" s="82"/>
      <c r="R366" s="82"/>
      <c r="S366" s="82"/>
      <c r="T366" s="250"/>
      <c r="U366" s="250"/>
      <c r="V366" s="82"/>
      <c r="W366" s="251"/>
      <c r="X366" s="82"/>
      <c r="Y366" s="82"/>
      <c r="Z366" s="250"/>
      <c r="AA366" s="250"/>
      <c r="AB366" s="82"/>
      <c r="AC366" s="251"/>
      <c r="AD366" s="82"/>
      <c r="AE366" s="82"/>
      <c r="AF366" s="250"/>
      <c r="AG366" s="250"/>
      <c r="AH366" s="82"/>
      <c r="AI366" s="251"/>
      <c r="AJ366" s="82"/>
    </row>
    <row r="367" spans="2:36" s="247" customFormat="1" x14ac:dyDescent="0.25">
      <c r="B367" s="250"/>
      <c r="C367" s="250"/>
      <c r="D367" s="82"/>
      <c r="E367" s="82"/>
      <c r="F367" s="82"/>
      <c r="G367" s="82"/>
      <c r="H367" s="82"/>
      <c r="I367" s="82"/>
      <c r="J367" s="82"/>
      <c r="K367" s="82"/>
      <c r="L367" s="82"/>
      <c r="M367" s="82"/>
      <c r="N367" s="82"/>
      <c r="O367" s="82"/>
      <c r="P367" s="82"/>
      <c r="Q367" s="82"/>
      <c r="R367" s="82"/>
      <c r="S367" s="82"/>
      <c r="T367" s="250"/>
      <c r="U367" s="250"/>
      <c r="V367" s="82"/>
      <c r="W367" s="251"/>
      <c r="X367" s="82"/>
      <c r="Y367" s="82"/>
      <c r="Z367" s="250"/>
      <c r="AA367" s="250"/>
      <c r="AB367" s="82"/>
      <c r="AC367" s="251"/>
      <c r="AD367" s="82"/>
      <c r="AE367" s="82"/>
      <c r="AF367" s="250"/>
      <c r="AG367" s="250"/>
      <c r="AH367" s="82"/>
      <c r="AI367" s="251"/>
      <c r="AJ367" s="82"/>
    </row>
    <row r="368" spans="2:36" s="247" customFormat="1" x14ac:dyDescent="0.25">
      <c r="B368" s="250"/>
      <c r="C368" s="250"/>
      <c r="D368" s="82"/>
      <c r="E368" s="82"/>
      <c r="F368" s="82"/>
      <c r="G368" s="82"/>
      <c r="H368" s="82"/>
      <c r="I368" s="82"/>
      <c r="J368" s="82"/>
      <c r="K368" s="82"/>
      <c r="L368" s="82"/>
      <c r="M368" s="82"/>
      <c r="N368" s="82"/>
      <c r="O368" s="82"/>
      <c r="P368" s="82"/>
      <c r="Q368" s="82"/>
      <c r="R368" s="82"/>
      <c r="S368" s="82"/>
      <c r="T368" s="250"/>
      <c r="U368" s="250"/>
      <c r="V368" s="82"/>
      <c r="W368" s="251"/>
      <c r="X368" s="82"/>
      <c r="Y368" s="82"/>
      <c r="Z368" s="250"/>
      <c r="AA368" s="250"/>
      <c r="AB368" s="82"/>
      <c r="AC368" s="251"/>
      <c r="AD368" s="82"/>
      <c r="AE368" s="82"/>
      <c r="AF368" s="250"/>
      <c r="AG368" s="250"/>
      <c r="AH368" s="82"/>
      <c r="AI368" s="251"/>
      <c r="AJ368" s="82"/>
    </row>
    <row r="369" spans="2:36" s="247" customFormat="1" x14ac:dyDescent="0.25">
      <c r="B369" s="250"/>
      <c r="C369" s="250"/>
      <c r="D369" s="82"/>
      <c r="E369" s="82"/>
      <c r="F369" s="82"/>
      <c r="G369" s="82"/>
      <c r="H369" s="82"/>
      <c r="I369" s="82"/>
      <c r="J369" s="82"/>
      <c r="K369" s="82"/>
      <c r="L369" s="82"/>
      <c r="M369" s="82"/>
      <c r="N369" s="82"/>
      <c r="O369" s="82"/>
      <c r="P369" s="82"/>
      <c r="Q369" s="82"/>
      <c r="R369" s="82"/>
      <c r="S369" s="82"/>
      <c r="T369" s="250"/>
      <c r="U369" s="250"/>
      <c r="V369" s="82"/>
      <c r="W369" s="251"/>
      <c r="X369" s="82"/>
      <c r="Y369" s="82"/>
      <c r="Z369" s="250"/>
      <c r="AA369" s="250"/>
      <c r="AB369" s="82"/>
      <c r="AC369" s="251"/>
      <c r="AD369" s="82"/>
      <c r="AE369" s="82"/>
      <c r="AF369" s="250"/>
      <c r="AG369" s="250"/>
      <c r="AH369" s="82"/>
      <c r="AI369" s="251"/>
      <c r="AJ369" s="82"/>
    </row>
    <row r="370" spans="2:36" s="247" customFormat="1" x14ac:dyDescent="0.25">
      <c r="B370" s="250"/>
      <c r="C370" s="250"/>
      <c r="D370" s="82"/>
      <c r="E370" s="82"/>
      <c r="F370" s="82"/>
      <c r="G370" s="82"/>
      <c r="H370" s="82"/>
      <c r="I370" s="82"/>
      <c r="J370" s="82"/>
      <c r="K370" s="82"/>
      <c r="L370" s="82"/>
      <c r="M370" s="82"/>
      <c r="N370" s="82"/>
      <c r="O370" s="82"/>
      <c r="P370" s="82"/>
      <c r="Q370" s="82"/>
      <c r="R370" s="82"/>
      <c r="S370" s="82"/>
      <c r="T370" s="250"/>
      <c r="U370" s="250"/>
      <c r="V370" s="82"/>
      <c r="W370" s="251"/>
      <c r="X370" s="82"/>
      <c r="Y370" s="82"/>
      <c r="Z370" s="250"/>
      <c r="AA370" s="250"/>
      <c r="AB370" s="82"/>
      <c r="AC370" s="251"/>
      <c r="AD370" s="82"/>
      <c r="AE370" s="82"/>
      <c r="AF370" s="250"/>
      <c r="AG370" s="250"/>
      <c r="AH370" s="82"/>
      <c r="AI370" s="251"/>
      <c r="AJ370" s="82"/>
    </row>
    <row r="371" spans="2:36" s="247" customFormat="1" x14ac:dyDescent="0.25">
      <c r="B371" s="250"/>
      <c r="C371" s="250"/>
      <c r="D371" s="82"/>
      <c r="E371" s="82"/>
      <c r="F371" s="82"/>
      <c r="G371" s="82"/>
      <c r="H371" s="82"/>
      <c r="I371" s="82"/>
      <c r="J371" s="82"/>
      <c r="K371" s="82"/>
      <c r="L371" s="82"/>
      <c r="M371" s="82"/>
      <c r="N371" s="82"/>
      <c r="O371" s="82"/>
      <c r="P371" s="82"/>
      <c r="Q371" s="82"/>
      <c r="R371" s="82"/>
      <c r="S371" s="82"/>
      <c r="T371" s="250"/>
      <c r="U371" s="250"/>
      <c r="V371" s="82"/>
      <c r="W371" s="251"/>
      <c r="X371" s="82"/>
      <c r="Y371" s="82"/>
      <c r="Z371" s="250"/>
      <c r="AA371" s="250"/>
      <c r="AB371" s="82"/>
      <c r="AC371" s="251"/>
      <c r="AD371" s="82"/>
      <c r="AE371" s="82"/>
      <c r="AF371" s="250"/>
      <c r="AG371" s="250"/>
      <c r="AH371" s="82"/>
      <c r="AI371" s="251"/>
      <c r="AJ371" s="82"/>
    </row>
    <row r="372" spans="2:36" s="247" customFormat="1" x14ac:dyDescent="0.25">
      <c r="B372" s="250"/>
      <c r="C372" s="250"/>
      <c r="D372" s="82"/>
      <c r="E372" s="82"/>
      <c r="F372" s="82"/>
      <c r="G372" s="82"/>
      <c r="H372" s="82"/>
      <c r="I372" s="82"/>
      <c r="J372" s="82"/>
      <c r="K372" s="82"/>
      <c r="L372" s="82"/>
      <c r="M372" s="82"/>
      <c r="N372" s="82"/>
      <c r="O372" s="82"/>
      <c r="P372" s="82"/>
      <c r="Q372" s="82"/>
      <c r="R372" s="82"/>
      <c r="S372" s="82"/>
      <c r="T372" s="250"/>
      <c r="U372" s="250"/>
      <c r="V372" s="82"/>
      <c r="W372" s="251"/>
      <c r="X372" s="82"/>
      <c r="Y372" s="82"/>
      <c r="Z372" s="250"/>
      <c r="AA372" s="250"/>
      <c r="AB372" s="82"/>
      <c r="AC372" s="251"/>
      <c r="AD372" s="82"/>
      <c r="AE372" s="82"/>
      <c r="AF372" s="250"/>
      <c r="AG372" s="250"/>
      <c r="AH372" s="82"/>
      <c r="AI372" s="251"/>
      <c r="AJ372" s="82"/>
    </row>
    <row r="373" spans="2:36" s="247" customFormat="1" x14ac:dyDescent="0.25">
      <c r="B373" s="250"/>
      <c r="C373" s="250"/>
      <c r="D373" s="82"/>
      <c r="E373" s="82"/>
      <c r="F373" s="82"/>
      <c r="G373" s="82"/>
      <c r="H373" s="82"/>
      <c r="I373" s="82"/>
      <c r="J373" s="82"/>
      <c r="K373" s="82"/>
      <c r="L373" s="82"/>
      <c r="M373" s="82"/>
      <c r="N373" s="82"/>
      <c r="O373" s="82"/>
      <c r="P373" s="82"/>
      <c r="Q373" s="82"/>
      <c r="R373" s="82"/>
      <c r="S373" s="82"/>
      <c r="T373" s="250"/>
      <c r="U373" s="250"/>
      <c r="V373" s="82"/>
      <c r="W373" s="251"/>
      <c r="X373" s="82"/>
      <c r="Y373" s="82"/>
      <c r="Z373" s="250"/>
      <c r="AA373" s="250"/>
      <c r="AB373" s="82"/>
      <c r="AC373" s="251"/>
      <c r="AD373" s="82"/>
      <c r="AE373" s="82"/>
      <c r="AF373" s="250"/>
      <c r="AG373" s="250"/>
      <c r="AH373" s="82"/>
      <c r="AI373" s="251"/>
      <c r="AJ373" s="82"/>
    </row>
    <row r="374" spans="2:36" s="247" customFormat="1" x14ac:dyDescent="0.25">
      <c r="B374" s="250"/>
      <c r="C374" s="250"/>
      <c r="D374" s="82"/>
      <c r="E374" s="82"/>
      <c r="F374" s="82"/>
      <c r="G374" s="82"/>
      <c r="H374" s="82"/>
      <c r="I374" s="82"/>
      <c r="J374" s="82"/>
      <c r="K374" s="82"/>
      <c r="L374" s="82"/>
      <c r="M374" s="82"/>
      <c r="N374" s="82"/>
      <c r="O374" s="82"/>
      <c r="P374" s="82"/>
      <c r="Q374" s="82"/>
      <c r="R374" s="82"/>
      <c r="S374" s="82"/>
      <c r="T374" s="250"/>
      <c r="U374" s="250"/>
      <c r="V374" s="82"/>
      <c r="W374" s="251"/>
      <c r="X374" s="82"/>
      <c r="Y374" s="82"/>
      <c r="Z374" s="250"/>
      <c r="AA374" s="250"/>
      <c r="AB374" s="82"/>
      <c r="AC374" s="251"/>
      <c r="AD374" s="82"/>
      <c r="AE374" s="82"/>
      <c r="AF374" s="250"/>
      <c r="AG374" s="250"/>
      <c r="AH374" s="82"/>
      <c r="AI374" s="251"/>
      <c r="AJ374" s="82"/>
    </row>
    <row r="375" spans="2:36" s="247" customFormat="1" x14ac:dyDescent="0.25">
      <c r="B375" s="250"/>
      <c r="C375" s="250"/>
      <c r="D375" s="82"/>
      <c r="E375" s="82"/>
      <c r="F375" s="82"/>
      <c r="G375" s="82"/>
      <c r="H375" s="82"/>
      <c r="I375" s="82"/>
      <c r="J375" s="82"/>
      <c r="K375" s="82"/>
      <c r="L375" s="82"/>
      <c r="M375" s="82"/>
      <c r="N375" s="82"/>
      <c r="O375" s="82"/>
      <c r="P375" s="82"/>
      <c r="Q375" s="82"/>
      <c r="R375" s="82"/>
      <c r="S375" s="82"/>
      <c r="T375" s="250"/>
      <c r="U375" s="250"/>
      <c r="V375" s="82"/>
      <c r="W375" s="251"/>
      <c r="X375" s="82"/>
      <c r="Y375" s="82"/>
      <c r="Z375" s="250"/>
      <c r="AA375" s="250"/>
      <c r="AB375" s="82"/>
      <c r="AC375" s="251"/>
      <c r="AD375" s="82"/>
      <c r="AE375" s="82"/>
      <c r="AF375" s="250"/>
      <c r="AG375" s="250"/>
      <c r="AH375" s="82"/>
      <c r="AI375" s="251"/>
      <c r="AJ375" s="82"/>
    </row>
    <row r="376" spans="2:36" s="247" customFormat="1" x14ac:dyDescent="0.25">
      <c r="B376" s="250"/>
      <c r="C376" s="250"/>
      <c r="D376" s="82"/>
      <c r="E376" s="82"/>
      <c r="F376" s="82"/>
      <c r="G376" s="82"/>
      <c r="H376" s="82"/>
      <c r="I376" s="82"/>
      <c r="J376" s="82"/>
      <c r="K376" s="82"/>
      <c r="L376" s="82"/>
      <c r="M376" s="82"/>
      <c r="N376" s="82"/>
      <c r="O376" s="82"/>
      <c r="P376" s="82"/>
      <c r="Q376" s="82"/>
      <c r="R376" s="82"/>
      <c r="S376" s="82"/>
      <c r="T376" s="250"/>
      <c r="U376" s="250"/>
      <c r="V376" s="82"/>
      <c r="W376" s="251"/>
      <c r="X376" s="82"/>
      <c r="Y376" s="82"/>
      <c r="Z376" s="250"/>
      <c r="AA376" s="250"/>
      <c r="AB376" s="82"/>
      <c r="AC376" s="251"/>
      <c r="AD376" s="82"/>
      <c r="AE376" s="82"/>
      <c r="AF376" s="250"/>
      <c r="AG376" s="250"/>
      <c r="AH376" s="82"/>
      <c r="AI376" s="251"/>
      <c r="AJ376" s="82"/>
    </row>
    <row r="377" spans="2:36" s="247" customFormat="1" x14ac:dyDescent="0.25">
      <c r="B377" s="250"/>
      <c r="C377" s="250"/>
      <c r="D377" s="82"/>
      <c r="E377" s="82"/>
      <c r="F377" s="82"/>
      <c r="G377" s="82"/>
      <c r="H377" s="82"/>
      <c r="I377" s="82"/>
      <c r="J377" s="82"/>
      <c r="K377" s="82"/>
      <c r="L377" s="82"/>
      <c r="M377" s="82"/>
      <c r="N377" s="82"/>
      <c r="O377" s="82"/>
      <c r="P377" s="82"/>
      <c r="Q377" s="82"/>
      <c r="R377" s="82"/>
      <c r="S377" s="82"/>
      <c r="T377" s="250"/>
      <c r="U377" s="250"/>
      <c r="V377" s="82"/>
      <c r="W377" s="251"/>
      <c r="X377" s="82"/>
      <c r="Y377" s="82"/>
      <c r="Z377" s="250"/>
      <c r="AA377" s="250"/>
      <c r="AB377" s="82"/>
      <c r="AC377" s="251"/>
      <c r="AD377" s="82"/>
      <c r="AE377" s="82"/>
      <c r="AF377" s="250"/>
      <c r="AG377" s="250"/>
      <c r="AH377" s="82"/>
      <c r="AI377" s="251"/>
      <c r="AJ377" s="82"/>
    </row>
    <row r="378" spans="2:36" s="247" customFormat="1" x14ac:dyDescent="0.25">
      <c r="B378" s="250"/>
      <c r="C378" s="250"/>
      <c r="D378" s="82"/>
      <c r="E378" s="82"/>
      <c r="F378" s="82"/>
      <c r="G378" s="82"/>
      <c r="H378" s="82"/>
      <c r="I378" s="82"/>
      <c r="J378" s="82"/>
      <c r="K378" s="82"/>
      <c r="L378" s="82"/>
      <c r="M378" s="82"/>
      <c r="N378" s="82"/>
      <c r="O378" s="82"/>
      <c r="P378" s="82"/>
      <c r="Q378" s="82"/>
      <c r="R378" s="82"/>
      <c r="S378" s="82"/>
      <c r="T378" s="250"/>
      <c r="U378" s="250"/>
      <c r="V378" s="82"/>
      <c r="W378" s="251"/>
      <c r="X378" s="82"/>
      <c r="Y378" s="82"/>
      <c r="Z378" s="250"/>
      <c r="AA378" s="250"/>
      <c r="AB378" s="82"/>
      <c r="AC378" s="251"/>
      <c r="AD378" s="82"/>
      <c r="AE378" s="82"/>
      <c r="AF378" s="250"/>
      <c r="AG378" s="250"/>
      <c r="AH378" s="82"/>
      <c r="AI378" s="251"/>
      <c r="AJ378" s="82"/>
    </row>
    <row r="379" spans="2:36" s="247" customFormat="1" x14ac:dyDescent="0.25">
      <c r="B379" s="250"/>
      <c r="C379" s="250"/>
      <c r="D379" s="82"/>
      <c r="E379" s="82"/>
      <c r="F379" s="82"/>
      <c r="G379" s="82"/>
      <c r="H379" s="82"/>
      <c r="I379" s="82"/>
      <c r="J379" s="82"/>
      <c r="K379" s="82"/>
      <c r="L379" s="82"/>
      <c r="M379" s="82"/>
      <c r="N379" s="82"/>
      <c r="O379" s="82"/>
      <c r="P379" s="82"/>
      <c r="Q379" s="82"/>
      <c r="R379" s="82"/>
      <c r="S379" s="82"/>
      <c r="T379" s="250"/>
      <c r="U379" s="250"/>
      <c r="V379" s="82"/>
      <c r="W379" s="251"/>
      <c r="X379" s="82"/>
      <c r="Y379" s="82"/>
      <c r="Z379" s="250"/>
      <c r="AA379" s="250"/>
      <c r="AB379" s="82"/>
      <c r="AC379" s="251"/>
      <c r="AD379" s="82"/>
      <c r="AE379" s="82"/>
      <c r="AF379" s="250"/>
      <c r="AG379" s="250"/>
      <c r="AH379" s="82"/>
      <c r="AI379" s="251"/>
      <c r="AJ379" s="82"/>
    </row>
    <row r="380" spans="2:36" s="247" customFormat="1" x14ac:dyDescent="0.25">
      <c r="B380" s="250"/>
      <c r="C380" s="250"/>
      <c r="D380" s="82"/>
      <c r="E380" s="82"/>
      <c r="F380" s="82"/>
      <c r="G380" s="82"/>
      <c r="H380" s="82"/>
      <c r="I380" s="82"/>
      <c r="J380" s="82"/>
      <c r="K380" s="82"/>
      <c r="L380" s="82"/>
      <c r="M380" s="82"/>
      <c r="N380" s="82"/>
      <c r="O380" s="82"/>
      <c r="P380" s="82"/>
      <c r="Q380" s="82"/>
      <c r="R380" s="82"/>
      <c r="S380" s="82"/>
      <c r="T380" s="250"/>
      <c r="U380" s="250"/>
      <c r="V380" s="82"/>
      <c r="W380" s="251"/>
      <c r="X380" s="82"/>
      <c r="Y380" s="82"/>
      <c r="Z380" s="250"/>
      <c r="AA380" s="250"/>
      <c r="AB380" s="82"/>
      <c r="AC380" s="251"/>
      <c r="AD380" s="82"/>
      <c r="AE380" s="82"/>
      <c r="AF380" s="250"/>
      <c r="AG380" s="250"/>
      <c r="AH380" s="82"/>
      <c r="AI380" s="251"/>
      <c r="AJ380" s="82"/>
    </row>
    <row r="381" spans="2:36" s="247" customFormat="1" x14ac:dyDescent="0.25">
      <c r="B381" s="250"/>
      <c r="C381" s="250"/>
      <c r="D381" s="82"/>
      <c r="E381" s="82"/>
      <c r="F381" s="82"/>
      <c r="G381" s="82"/>
      <c r="H381" s="82"/>
      <c r="I381" s="82"/>
      <c r="J381" s="82"/>
      <c r="K381" s="82"/>
      <c r="L381" s="82"/>
      <c r="M381" s="82"/>
      <c r="N381" s="82"/>
      <c r="O381" s="82"/>
      <c r="P381" s="82"/>
      <c r="Q381" s="82"/>
      <c r="R381" s="82"/>
      <c r="S381" s="82"/>
      <c r="T381" s="250"/>
      <c r="U381" s="250"/>
      <c r="V381" s="82"/>
      <c r="W381" s="251"/>
      <c r="X381" s="82"/>
      <c r="Y381" s="82"/>
      <c r="Z381" s="250"/>
      <c r="AA381" s="250"/>
      <c r="AB381" s="82"/>
      <c r="AC381" s="251"/>
      <c r="AD381" s="82"/>
      <c r="AE381" s="82"/>
      <c r="AF381" s="250"/>
      <c r="AG381" s="250"/>
      <c r="AH381" s="82"/>
      <c r="AI381" s="251"/>
      <c r="AJ381" s="82"/>
    </row>
    <row r="382" spans="2:36" s="247" customFormat="1" x14ac:dyDescent="0.25">
      <c r="B382" s="250"/>
      <c r="C382" s="250"/>
      <c r="D382" s="82"/>
      <c r="E382" s="82"/>
      <c r="F382" s="82"/>
      <c r="G382" s="82"/>
      <c r="H382" s="82"/>
      <c r="I382" s="82"/>
      <c r="J382" s="82"/>
      <c r="K382" s="82"/>
      <c r="L382" s="82"/>
      <c r="M382" s="82"/>
      <c r="N382" s="82"/>
      <c r="O382" s="82"/>
      <c r="P382" s="82"/>
      <c r="Q382" s="82"/>
      <c r="R382" s="82"/>
      <c r="S382" s="82"/>
      <c r="T382" s="250"/>
      <c r="U382" s="250"/>
      <c r="V382" s="82"/>
      <c r="W382" s="251"/>
      <c r="X382" s="82"/>
      <c r="Y382" s="82"/>
      <c r="Z382" s="250"/>
      <c r="AA382" s="250"/>
      <c r="AB382" s="82"/>
      <c r="AC382" s="251"/>
      <c r="AD382" s="82"/>
      <c r="AE382" s="82"/>
      <c r="AF382" s="250"/>
      <c r="AG382" s="250"/>
      <c r="AH382" s="82"/>
      <c r="AI382" s="251"/>
      <c r="AJ382" s="82"/>
    </row>
    <row r="383" spans="2:36" s="247" customFormat="1" x14ac:dyDescent="0.25">
      <c r="B383" s="250"/>
      <c r="C383" s="250"/>
      <c r="D383" s="82"/>
      <c r="E383" s="82"/>
      <c r="F383" s="82"/>
      <c r="G383" s="82"/>
      <c r="H383" s="82"/>
      <c r="I383" s="82"/>
      <c r="J383" s="82"/>
      <c r="K383" s="82"/>
      <c r="L383" s="82"/>
      <c r="M383" s="82"/>
      <c r="N383" s="82"/>
      <c r="O383" s="82"/>
      <c r="P383" s="82"/>
      <c r="Q383" s="82"/>
      <c r="R383" s="82"/>
      <c r="S383" s="82"/>
      <c r="T383" s="250"/>
      <c r="U383" s="250"/>
      <c r="V383" s="82"/>
      <c r="W383" s="251"/>
      <c r="X383" s="82"/>
      <c r="Y383" s="82"/>
      <c r="Z383" s="250"/>
      <c r="AA383" s="250"/>
      <c r="AB383" s="82"/>
      <c r="AC383" s="251"/>
      <c r="AD383" s="82"/>
      <c r="AE383" s="82"/>
      <c r="AF383" s="250"/>
      <c r="AG383" s="250"/>
      <c r="AH383" s="82"/>
      <c r="AI383" s="251"/>
      <c r="AJ383" s="82"/>
    </row>
    <row r="384" spans="2:36" s="247" customFormat="1" x14ac:dyDescent="0.25">
      <c r="B384" s="250"/>
      <c r="C384" s="250"/>
      <c r="D384" s="82"/>
      <c r="E384" s="82"/>
      <c r="F384" s="82"/>
      <c r="G384" s="82"/>
      <c r="H384" s="82"/>
      <c r="I384" s="82"/>
      <c r="J384" s="82"/>
      <c r="K384" s="82"/>
      <c r="L384" s="82"/>
      <c r="M384" s="82"/>
      <c r="N384" s="82"/>
      <c r="O384" s="82"/>
      <c r="P384" s="82"/>
      <c r="Q384" s="82"/>
      <c r="R384" s="82"/>
      <c r="S384" s="82"/>
      <c r="T384" s="250"/>
      <c r="U384" s="250"/>
      <c r="V384" s="82"/>
      <c r="W384" s="251"/>
      <c r="X384" s="82"/>
      <c r="Y384" s="82"/>
      <c r="Z384" s="250"/>
      <c r="AA384" s="250"/>
      <c r="AB384" s="82"/>
      <c r="AC384" s="251"/>
      <c r="AD384" s="82"/>
      <c r="AE384" s="82"/>
      <c r="AF384" s="250"/>
      <c r="AG384" s="250"/>
      <c r="AH384" s="82"/>
      <c r="AI384" s="251"/>
      <c r="AJ384" s="82"/>
    </row>
    <row r="385" spans="2:36" s="247" customFormat="1" x14ac:dyDescent="0.25">
      <c r="B385" s="250"/>
      <c r="C385" s="250"/>
      <c r="D385" s="82"/>
      <c r="E385" s="82"/>
      <c r="F385" s="82"/>
      <c r="G385" s="82"/>
      <c r="H385" s="82"/>
      <c r="I385" s="82"/>
      <c r="J385" s="82"/>
      <c r="K385" s="82"/>
      <c r="L385" s="82"/>
      <c r="M385" s="82"/>
      <c r="N385" s="82"/>
      <c r="O385" s="82"/>
      <c r="P385" s="82"/>
      <c r="Q385" s="82"/>
      <c r="R385" s="82"/>
      <c r="S385" s="82"/>
      <c r="T385" s="250"/>
      <c r="U385" s="250"/>
      <c r="V385" s="82"/>
      <c r="W385" s="251"/>
      <c r="X385" s="82"/>
      <c r="Y385" s="82"/>
      <c r="Z385" s="250"/>
      <c r="AA385" s="250"/>
      <c r="AB385" s="82"/>
      <c r="AC385" s="251"/>
      <c r="AD385" s="82"/>
      <c r="AE385" s="82"/>
      <c r="AF385" s="250"/>
      <c r="AG385" s="250"/>
      <c r="AH385" s="82"/>
      <c r="AI385" s="251"/>
      <c r="AJ385" s="82"/>
    </row>
    <row r="386" spans="2:36" s="247" customFormat="1" x14ac:dyDescent="0.25">
      <c r="B386" s="250"/>
      <c r="C386" s="250"/>
      <c r="D386" s="82"/>
      <c r="E386" s="82"/>
      <c r="F386" s="82"/>
      <c r="G386" s="82"/>
      <c r="H386" s="82"/>
      <c r="I386" s="82"/>
      <c r="J386" s="82"/>
      <c r="K386" s="82"/>
      <c r="L386" s="82"/>
      <c r="M386" s="82"/>
      <c r="N386" s="82"/>
      <c r="O386" s="82"/>
      <c r="P386" s="82"/>
      <c r="Q386" s="82"/>
      <c r="R386" s="82"/>
      <c r="S386" s="82"/>
      <c r="T386" s="250"/>
      <c r="U386" s="250"/>
      <c r="V386" s="82"/>
      <c r="W386" s="251"/>
      <c r="X386" s="82"/>
      <c r="Y386" s="82"/>
      <c r="Z386" s="250"/>
      <c r="AA386" s="250"/>
      <c r="AB386" s="82"/>
      <c r="AC386" s="251"/>
      <c r="AD386" s="82"/>
      <c r="AE386" s="82"/>
      <c r="AF386" s="250"/>
      <c r="AG386" s="250"/>
      <c r="AH386" s="82"/>
      <c r="AI386" s="251"/>
      <c r="AJ386" s="82"/>
    </row>
    <row r="387" spans="2:36" s="247" customFormat="1" x14ac:dyDescent="0.25">
      <c r="B387" s="250"/>
      <c r="C387" s="250"/>
      <c r="D387" s="82"/>
      <c r="E387" s="82"/>
      <c r="F387" s="82"/>
      <c r="G387" s="82"/>
      <c r="H387" s="82"/>
      <c r="I387" s="82"/>
      <c r="J387" s="82"/>
      <c r="K387" s="82"/>
      <c r="L387" s="82"/>
      <c r="M387" s="82"/>
      <c r="N387" s="82"/>
      <c r="O387" s="82"/>
      <c r="P387" s="82"/>
      <c r="Q387" s="82"/>
      <c r="R387" s="82"/>
      <c r="S387" s="82"/>
      <c r="T387" s="250"/>
      <c r="U387" s="250"/>
      <c r="V387" s="82"/>
      <c r="W387" s="251"/>
      <c r="X387" s="82"/>
      <c r="Y387" s="82"/>
      <c r="Z387" s="250"/>
      <c r="AA387" s="250"/>
      <c r="AB387" s="82"/>
      <c r="AC387" s="251"/>
      <c r="AD387" s="82"/>
      <c r="AE387" s="82"/>
      <c r="AF387" s="250"/>
      <c r="AG387" s="250"/>
      <c r="AH387" s="82"/>
      <c r="AI387" s="251"/>
      <c r="AJ387" s="82"/>
    </row>
    <row r="388" spans="2:36" s="247" customFormat="1" x14ac:dyDescent="0.25">
      <c r="B388" s="250"/>
      <c r="C388" s="250"/>
      <c r="D388" s="82"/>
      <c r="E388" s="82"/>
      <c r="F388" s="82"/>
      <c r="G388" s="82"/>
      <c r="H388" s="82"/>
      <c r="I388" s="82"/>
      <c r="J388" s="82"/>
      <c r="K388" s="82"/>
      <c r="L388" s="82"/>
      <c r="M388" s="82"/>
      <c r="N388" s="82"/>
      <c r="O388" s="82"/>
      <c r="P388" s="82"/>
      <c r="Q388" s="82"/>
      <c r="R388" s="82"/>
      <c r="S388" s="82"/>
      <c r="T388" s="250"/>
      <c r="U388" s="250"/>
      <c r="V388" s="82"/>
      <c r="W388" s="251"/>
      <c r="X388" s="82"/>
      <c r="Y388" s="82"/>
      <c r="Z388" s="250"/>
      <c r="AA388" s="250"/>
      <c r="AB388" s="82"/>
      <c r="AC388" s="251"/>
      <c r="AD388" s="82"/>
      <c r="AE388" s="82"/>
      <c r="AF388" s="250"/>
      <c r="AG388" s="250"/>
      <c r="AH388" s="82"/>
      <c r="AI388" s="251"/>
      <c r="AJ388" s="82"/>
    </row>
    <row r="389" spans="2:36" s="247" customFormat="1" x14ac:dyDescent="0.25">
      <c r="B389" s="250"/>
      <c r="C389" s="250"/>
      <c r="D389" s="82"/>
      <c r="E389" s="82"/>
      <c r="F389" s="82"/>
      <c r="G389" s="82"/>
      <c r="H389" s="82"/>
      <c r="I389" s="82"/>
      <c r="J389" s="82"/>
      <c r="K389" s="82"/>
      <c r="L389" s="82"/>
      <c r="M389" s="82"/>
      <c r="N389" s="82"/>
      <c r="O389" s="82"/>
      <c r="P389" s="82"/>
      <c r="Q389" s="82"/>
      <c r="R389" s="82"/>
      <c r="S389" s="82"/>
      <c r="T389" s="250"/>
      <c r="U389" s="250"/>
      <c r="V389" s="82"/>
      <c r="W389" s="251"/>
      <c r="X389" s="82"/>
      <c r="Y389" s="82"/>
      <c r="Z389" s="250"/>
      <c r="AA389" s="250"/>
      <c r="AB389" s="82"/>
      <c r="AC389" s="251"/>
      <c r="AD389" s="82"/>
      <c r="AE389" s="82"/>
      <c r="AF389" s="250"/>
      <c r="AG389" s="250"/>
      <c r="AH389" s="82"/>
      <c r="AI389" s="251"/>
      <c r="AJ389" s="82"/>
    </row>
    <row r="390" spans="2:36" s="247" customFormat="1" x14ac:dyDescent="0.25">
      <c r="B390" s="250"/>
      <c r="C390" s="250"/>
      <c r="D390" s="82"/>
      <c r="E390" s="82"/>
      <c r="F390" s="82"/>
      <c r="G390" s="82"/>
      <c r="H390" s="82"/>
      <c r="I390" s="82"/>
      <c r="J390" s="82"/>
      <c r="K390" s="82"/>
      <c r="L390" s="82"/>
      <c r="M390" s="82"/>
      <c r="N390" s="82"/>
      <c r="O390" s="82"/>
      <c r="P390" s="82"/>
      <c r="Q390" s="82"/>
      <c r="R390" s="82"/>
      <c r="S390" s="82"/>
      <c r="T390" s="250"/>
      <c r="U390" s="250"/>
      <c r="V390" s="82"/>
      <c r="W390" s="251"/>
      <c r="X390" s="82"/>
      <c r="Y390" s="82"/>
      <c r="Z390" s="250"/>
      <c r="AA390" s="250"/>
      <c r="AB390" s="82"/>
      <c r="AC390" s="251"/>
      <c r="AD390" s="82"/>
      <c r="AE390" s="82"/>
      <c r="AF390" s="250"/>
      <c r="AG390" s="250"/>
      <c r="AH390" s="82"/>
      <c r="AI390" s="251"/>
      <c r="AJ390" s="82"/>
    </row>
    <row r="391" spans="2:36" s="247" customFormat="1" x14ac:dyDescent="0.25">
      <c r="B391" s="250"/>
      <c r="C391" s="250"/>
      <c r="D391" s="82"/>
      <c r="E391" s="82"/>
      <c r="F391" s="82"/>
      <c r="G391" s="82"/>
      <c r="H391" s="82"/>
      <c r="I391" s="82"/>
      <c r="J391" s="82"/>
      <c r="K391" s="82"/>
      <c r="L391" s="82"/>
      <c r="M391" s="82"/>
      <c r="N391" s="82"/>
      <c r="O391" s="82"/>
      <c r="P391" s="82"/>
      <c r="Q391" s="82"/>
      <c r="R391" s="82"/>
      <c r="S391" s="82"/>
      <c r="T391" s="250"/>
      <c r="U391" s="250"/>
      <c r="V391" s="82"/>
      <c r="W391" s="251"/>
      <c r="X391" s="82"/>
      <c r="Y391" s="82"/>
      <c r="Z391" s="250"/>
      <c r="AA391" s="250"/>
      <c r="AB391" s="82"/>
      <c r="AC391" s="251"/>
      <c r="AD391" s="82"/>
      <c r="AE391" s="82"/>
      <c r="AF391" s="250"/>
      <c r="AG391" s="250"/>
      <c r="AH391" s="82"/>
      <c r="AI391" s="251"/>
      <c r="AJ391" s="82"/>
    </row>
    <row r="392" spans="2:36" s="247" customFormat="1" x14ac:dyDescent="0.25">
      <c r="B392" s="250"/>
      <c r="C392" s="250"/>
      <c r="D392" s="82"/>
      <c r="E392" s="82"/>
      <c r="F392" s="82"/>
      <c r="G392" s="82"/>
      <c r="H392" s="82"/>
      <c r="I392" s="82"/>
      <c r="J392" s="82"/>
      <c r="K392" s="82"/>
      <c r="L392" s="82"/>
      <c r="M392" s="82"/>
      <c r="N392" s="82"/>
      <c r="O392" s="82"/>
      <c r="P392" s="82"/>
      <c r="Q392" s="82"/>
      <c r="R392" s="82"/>
      <c r="S392" s="82"/>
      <c r="T392" s="250"/>
      <c r="U392" s="250"/>
      <c r="V392" s="82"/>
      <c r="W392" s="251"/>
      <c r="X392" s="82"/>
      <c r="Y392" s="82"/>
      <c r="Z392" s="250"/>
      <c r="AA392" s="250"/>
      <c r="AB392" s="82"/>
      <c r="AC392" s="251"/>
      <c r="AD392" s="82"/>
      <c r="AE392" s="82"/>
      <c r="AF392" s="250"/>
      <c r="AG392" s="250"/>
      <c r="AH392" s="82"/>
      <c r="AI392" s="251"/>
      <c r="AJ392" s="82"/>
    </row>
    <row r="393" spans="2:36" s="247" customFormat="1" x14ac:dyDescent="0.25">
      <c r="B393" s="250"/>
      <c r="C393" s="250"/>
      <c r="D393" s="82"/>
      <c r="E393" s="82"/>
      <c r="F393" s="82"/>
      <c r="G393" s="82"/>
      <c r="H393" s="82"/>
      <c r="I393" s="82"/>
      <c r="J393" s="82"/>
      <c r="K393" s="82"/>
      <c r="L393" s="82"/>
      <c r="M393" s="82"/>
      <c r="N393" s="82"/>
      <c r="O393" s="82"/>
      <c r="P393" s="82"/>
      <c r="Q393" s="82"/>
      <c r="R393" s="82"/>
      <c r="S393" s="82"/>
      <c r="T393" s="250"/>
      <c r="U393" s="250"/>
      <c r="V393" s="82"/>
      <c r="W393" s="251"/>
      <c r="X393" s="82"/>
      <c r="Y393" s="82"/>
      <c r="Z393" s="250"/>
      <c r="AA393" s="250"/>
      <c r="AB393" s="82"/>
      <c r="AC393" s="251"/>
      <c r="AD393" s="82"/>
      <c r="AE393" s="82"/>
      <c r="AF393" s="250"/>
      <c r="AG393" s="250"/>
      <c r="AH393" s="82"/>
      <c r="AI393" s="251"/>
      <c r="AJ393" s="82"/>
    </row>
    <row r="394" spans="2:36" s="247" customFormat="1" x14ac:dyDescent="0.25">
      <c r="B394" s="250"/>
      <c r="C394" s="250"/>
      <c r="D394" s="82"/>
      <c r="E394" s="82"/>
      <c r="F394" s="82"/>
      <c r="G394" s="82"/>
      <c r="H394" s="82"/>
      <c r="I394" s="82"/>
      <c r="J394" s="82"/>
      <c r="K394" s="82"/>
      <c r="L394" s="82"/>
      <c r="M394" s="82"/>
      <c r="N394" s="82"/>
      <c r="O394" s="82"/>
      <c r="P394" s="82"/>
      <c r="Q394" s="82"/>
      <c r="R394" s="82"/>
      <c r="S394" s="82"/>
      <c r="T394" s="250"/>
      <c r="U394" s="250"/>
      <c r="V394" s="82"/>
      <c r="W394" s="251"/>
      <c r="X394" s="82"/>
      <c r="Y394" s="82"/>
      <c r="Z394" s="250"/>
      <c r="AA394" s="250"/>
      <c r="AB394" s="82"/>
      <c r="AC394" s="251"/>
      <c r="AD394" s="82"/>
      <c r="AE394" s="82"/>
      <c r="AF394" s="250"/>
      <c r="AG394" s="250"/>
      <c r="AH394" s="82"/>
      <c r="AI394" s="251"/>
      <c r="AJ394" s="82"/>
    </row>
    <row r="395" spans="2:36" s="247" customFormat="1" x14ac:dyDescent="0.25">
      <c r="B395" s="250"/>
      <c r="C395" s="250"/>
      <c r="D395" s="82"/>
      <c r="E395" s="82"/>
      <c r="F395" s="82"/>
      <c r="G395" s="82"/>
      <c r="H395" s="82"/>
      <c r="I395" s="82"/>
      <c r="J395" s="82"/>
      <c r="K395" s="82"/>
      <c r="L395" s="82"/>
      <c r="M395" s="82"/>
      <c r="N395" s="82"/>
      <c r="O395" s="82"/>
      <c r="P395" s="82"/>
      <c r="Q395" s="82"/>
      <c r="R395" s="82"/>
      <c r="S395" s="82"/>
      <c r="T395" s="250"/>
      <c r="U395" s="250"/>
      <c r="V395" s="82"/>
      <c r="W395" s="251"/>
      <c r="X395" s="82"/>
      <c r="Y395" s="82"/>
      <c r="Z395" s="250"/>
      <c r="AA395" s="250"/>
      <c r="AB395" s="82"/>
      <c r="AC395" s="251"/>
      <c r="AD395" s="82"/>
      <c r="AE395" s="82"/>
      <c r="AF395" s="250"/>
      <c r="AG395" s="250"/>
      <c r="AH395" s="82"/>
      <c r="AI395" s="251"/>
      <c r="AJ395" s="82"/>
    </row>
    <row r="396" spans="2:36" s="247" customFormat="1" x14ac:dyDescent="0.25">
      <c r="B396" s="250"/>
      <c r="C396" s="250"/>
      <c r="D396" s="82"/>
      <c r="E396" s="82"/>
      <c r="F396" s="82"/>
      <c r="G396" s="82"/>
      <c r="H396" s="82"/>
      <c r="I396" s="82"/>
      <c r="J396" s="82"/>
      <c r="K396" s="82"/>
      <c r="L396" s="82"/>
      <c r="M396" s="82"/>
      <c r="N396" s="82"/>
      <c r="O396" s="82"/>
      <c r="P396" s="82"/>
      <c r="Q396" s="82"/>
      <c r="R396" s="82"/>
      <c r="S396" s="82"/>
      <c r="T396" s="250"/>
      <c r="U396" s="250"/>
      <c r="V396" s="82"/>
      <c r="W396" s="251"/>
      <c r="X396" s="82"/>
      <c r="Y396" s="82"/>
      <c r="Z396" s="250"/>
      <c r="AA396" s="250"/>
      <c r="AB396" s="82"/>
      <c r="AC396" s="251"/>
      <c r="AD396" s="82"/>
      <c r="AE396" s="82"/>
      <c r="AF396" s="250"/>
      <c r="AG396" s="250"/>
      <c r="AH396" s="82"/>
      <c r="AI396" s="251"/>
      <c r="AJ396" s="82"/>
    </row>
    <row r="397" spans="2:36" s="247" customFormat="1" x14ac:dyDescent="0.25">
      <c r="B397" s="250"/>
      <c r="C397" s="250"/>
      <c r="D397" s="82"/>
      <c r="E397" s="82"/>
      <c r="F397" s="82"/>
      <c r="G397" s="82"/>
      <c r="H397" s="82"/>
      <c r="I397" s="82"/>
      <c r="J397" s="82"/>
      <c r="K397" s="82"/>
      <c r="L397" s="82"/>
      <c r="M397" s="82"/>
      <c r="N397" s="82"/>
      <c r="O397" s="82"/>
      <c r="P397" s="82"/>
      <c r="Q397" s="82"/>
      <c r="R397" s="82"/>
      <c r="S397" s="82"/>
      <c r="T397" s="250"/>
      <c r="U397" s="250"/>
      <c r="V397" s="82"/>
      <c r="W397" s="251"/>
      <c r="X397" s="82"/>
      <c r="Y397" s="82"/>
      <c r="Z397" s="250"/>
      <c r="AA397" s="250"/>
      <c r="AB397" s="82"/>
      <c r="AC397" s="251"/>
      <c r="AD397" s="82"/>
      <c r="AE397" s="82"/>
      <c r="AF397" s="250"/>
      <c r="AG397" s="250"/>
      <c r="AH397" s="82"/>
      <c r="AI397" s="251"/>
      <c r="AJ397" s="82"/>
    </row>
    <row r="398" spans="2:36" s="247" customFormat="1" x14ac:dyDescent="0.25">
      <c r="B398" s="250"/>
      <c r="C398" s="250"/>
      <c r="D398" s="82"/>
      <c r="E398" s="82"/>
      <c r="F398" s="82"/>
      <c r="G398" s="82"/>
      <c r="H398" s="82"/>
      <c r="I398" s="82"/>
      <c r="J398" s="82"/>
      <c r="K398" s="82"/>
      <c r="L398" s="82"/>
      <c r="M398" s="82"/>
      <c r="N398" s="82"/>
      <c r="O398" s="82"/>
      <c r="P398" s="82"/>
      <c r="Q398" s="82"/>
      <c r="R398" s="82"/>
      <c r="S398" s="82"/>
      <c r="T398" s="250"/>
      <c r="U398" s="250"/>
      <c r="V398" s="82"/>
      <c r="W398" s="251"/>
      <c r="X398" s="82"/>
      <c r="Y398" s="82"/>
      <c r="Z398" s="250"/>
      <c r="AA398" s="250"/>
      <c r="AB398" s="82"/>
      <c r="AC398" s="251"/>
      <c r="AD398" s="82"/>
      <c r="AE398" s="82"/>
      <c r="AF398" s="250"/>
      <c r="AG398" s="250"/>
      <c r="AH398" s="82"/>
      <c r="AI398" s="251"/>
      <c r="AJ398" s="82"/>
    </row>
    <row r="399" spans="2:36" s="247" customFormat="1" x14ac:dyDescent="0.25">
      <c r="B399" s="250"/>
      <c r="C399" s="250"/>
      <c r="D399" s="82"/>
      <c r="E399" s="82"/>
      <c r="F399" s="82"/>
      <c r="G399" s="82"/>
      <c r="H399" s="82"/>
      <c r="I399" s="82"/>
      <c r="J399" s="82"/>
      <c r="K399" s="82"/>
      <c r="L399" s="82"/>
      <c r="M399" s="82"/>
      <c r="N399" s="82"/>
      <c r="O399" s="82"/>
      <c r="P399" s="82"/>
      <c r="Q399" s="82"/>
      <c r="R399" s="82"/>
      <c r="S399" s="82"/>
      <c r="T399" s="250"/>
      <c r="U399" s="250"/>
      <c r="V399" s="82"/>
      <c r="W399" s="251"/>
      <c r="X399" s="82"/>
      <c r="Y399" s="82"/>
      <c r="Z399" s="250"/>
      <c r="AA399" s="250"/>
      <c r="AB399" s="82"/>
      <c r="AC399" s="251"/>
      <c r="AD399" s="82"/>
      <c r="AE399" s="82"/>
      <c r="AF399" s="250"/>
      <c r="AG399" s="250"/>
      <c r="AH399" s="82"/>
      <c r="AI399" s="251"/>
      <c r="AJ399" s="82"/>
    </row>
    <row r="400" spans="2:36" s="247" customFormat="1" x14ac:dyDescent="0.25">
      <c r="B400" s="250"/>
      <c r="C400" s="250"/>
      <c r="D400" s="82"/>
      <c r="E400" s="82"/>
      <c r="F400" s="82"/>
      <c r="G400" s="82"/>
      <c r="H400" s="82"/>
      <c r="I400" s="82"/>
      <c r="J400" s="82"/>
      <c r="K400" s="82"/>
      <c r="L400" s="82"/>
      <c r="M400" s="82"/>
      <c r="N400" s="82"/>
      <c r="O400" s="82"/>
      <c r="P400" s="82"/>
      <c r="Q400" s="82"/>
      <c r="R400" s="82"/>
      <c r="S400" s="82"/>
      <c r="T400" s="250"/>
      <c r="U400" s="250"/>
      <c r="V400" s="82"/>
      <c r="W400" s="251"/>
      <c r="X400" s="82"/>
      <c r="Y400" s="82"/>
      <c r="Z400" s="250"/>
      <c r="AA400" s="250"/>
      <c r="AB400" s="82"/>
      <c r="AC400" s="251"/>
      <c r="AD400" s="82"/>
      <c r="AE400" s="82"/>
      <c r="AF400" s="250"/>
      <c r="AG400" s="250"/>
      <c r="AH400" s="82"/>
      <c r="AI400" s="251"/>
      <c r="AJ400" s="82"/>
    </row>
    <row r="401" spans="2:36" s="247" customFormat="1" x14ac:dyDescent="0.25">
      <c r="B401" s="250"/>
      <c r="C401" s="250"/>
      <c r="D401" s="82"/>
      <c r="E401" s="82"/>
      <c r="F401" s="82"/>
      <c r="G401" s="82"/>
      <c r="H401" s="82"/>
      <c r="I401" s="82"/>
      <c r="J401" s="82"/>
      <c r="K401" s="82"/>
      <c r="L401" s="82"/>
      <c r="M401" s="82"/>
      <c r="N401" s="82"/>
      <c r="O401" s="82"/>
      <c r="P401" s="82"/>
      <c r="Q401" s="82"/>
      <c r="R401" s="82"/>
      <c r="S401" s="82"/>
      <c r="T401" s="250"/>
      <c r="U401" s="250"/>
      <c r="V401" s="82"/>
      <c r="W401" s="251"/>
      <c r="X401" s="82"/>
      <c r="Y401" s="82"/>
      <c r="Z401" s="250"/>
      <c r="AA401" s="250"/>
      <c r="AB401" s="82"/>
      <c r="AC401" s="251"/>
      <c r="AD401" s="82"/>
      <c r="AE401" s="82"/>
      <c r="AF401" s="250"/>
      <c r="AG401" s="250"/>
      <c r="AH401" s="82"/>
      <c r="AI401" s="251"/>
      <c r="AJ401" s="82"/>
    </row>
    <row r="402" spans="2:36" s="247" customFormat="1" x14ac:dyDescent="0.25">
      <c r="B402" s="250"/>
      <c r="C402" s="250"/>
      <c r="D402" s="82"/>
      <c r="E402" s="82"/>
      <c r="F402" s="82"/>
      <c r="G402" s="82"/>
      <c r="H402" s="82"/>
      <c r="I402" s="82"/>
      <c r="J402" s="82"/>
      <c r="K402" s="82"/>
      <c r="L402" s="82"/>
      <c r="M402" s="82"/>
      <c r="N402" s="82"/>
      <c r="O402" s="82"/>
      <c r="P402" s="82"/>
      <c r="Q402" s="82"/>
      <c r="R402" s="82"/>
      <c r="S402" s="82"/>
      <c r="T402" s="250"/>
      <c r="U402" s="250"/>
      <c r="V402" s="82"/>
      <c r="W402" s="251"/>
      <c r="X402" s="82"/>
      <c r="Y402" s="82"/>
      <c r="Z402" s="250"/>
      <c r="AA402" s="250"/>
      <c r="AB402" s="82"/>
      <c r="AC402" s="251"/>
      <c r="AD402" s="82"/>
      <c r="AE402" s="82"/>
      <c r="AF402" s="250"/>
      <c r="AG402" s="250"/>
      <c r="AH402" s="82"/>
      <c r="AI402" s="251"/>
      <c r="AJ402" s="82"/>
    </row>
    <row r="403" spans="2:36" s="247" customFormat="1" x14ac:dyDescent="0.25">
      <c r="B403" s="250"/>
      <c r="C403" s="250"/>
      <c r="D403" s="82"/>
      <c r="E403" s="82"/>
      <c r="F403" s="82"/>
      <c r="G403" s="82"/>
      <c r="H403" s="82"/>
      <c r="I403" s="82"/>
      <c r="J403" s="82"/>
      <c r="K403" s="82"/>
      <c r="L403" s="82"/>
      <c r="M403" s="82"/>
      <c r="N403" s="82"/>
      <c r="O403" s="82"/>
      <c r="P403" s="82"/>
      <c r="Q403" s="82"/>
      <c r="R403" s="82"/>
      <c r="S403" s="82"/>
      <c r="T403" s="250"/>
      <c r="U403" s="250"/>
      <c r="V403" s="82"/>
      <c r="W403" s="251"/>
      <c r="X403" s="82"/>
      <c r="Y403" s="82"/>
      <c r="Z403" s="250"/>
      <c r="AA403" s="250"/>
      <c r="AB403" s="82"/>
      <c r="AC403" s="251"/>
      <c r="AD403" s="82"/>
      <c r="AE403" s="82"/>
      <c r="AF403" s="250"/>
      <c r="AG403" s="250"/>
      <c r="AH403" s="82"/>
      <c r="AI403" s="251"/>
      <c r="AJ403" s="82"/>
    </row>
    <row r="404" spans="2:36" s="247" customFormat="1" x14ac:dyDescent="0.25">
      <c r="B404" s="250"/>
      <c r="C404" s="250"/>
      <c r="D404" s="82"/>
      <c r="E404" s="82"/>
      <c r="F404" s="82"/>
      <c r="G404" s="82"/>
      <c r="H404" s="82"/>
      <c r="I404" s="82"/>
      <c r="J404" s="82"/>
      <c r="K404" s="82"/>
      <c r="L404" s="82"/>
      <c r="M404" s="82"/>
      <c r="N404" s="82"/>
      <c r="O404" s="82"/>
      <c r="P404" s="82"/>
      <c r="Q404" s="82"/>
      <c r="R404" s="82"/>
      <c r="S404" s="82"/>
      <c r="T404" s="250"/>
      <c r="U404" s="250"/>
      <c r="V404" s="82"/>
      <c r="W404" s="251"/>
      <c r="X404" s="82"/>
      <c r="Y404" s="82"/>
      <c r="Z404" s="250"/>
      <c r="AA404" s="250"/>
      <c r="AB404" s="82"/>
      <c r="AC404" s="251"/>
      <c r="AD404" s="82"/>
      <c r="AE404" s="82"/>
      <c r="AF404" s="250"/>
      <c r="AG404" s="250"/>
      <c r="AH404" s="82"/>
      <c r="AI404" s="251"/>
      <c r="AJ404" s="82"/>
    </row>
    <row r="405" spans="2:36" s="247" customFormat="1" x14ac:dyDescent="0.25">
      <c r="B405" s="250"/>
      <c r="C405" s="250"/>
      <c r="D405" s="82"/>
      <c r="E405" s="82"/>
      <c r="F405" s="82"/>
      <c r="G405" s="82"/>
      <c r="H405" s="82"/>
      <c r="I405" s="82"/>
      <c r="J405" s="82"/>
      <c r="K405" s="82"/>
      <c r="L405" s="82"/>
      <c r="M405" s="82"/>
      <c r="N405" s="82"/>
      <c r="O405" s="82"/>
      <c r="P405" s="82"/>
      <c r="Q405" s="82"/>
      <c r="R405" s="82"/>
      <c r="S405" s="82"/>
      <c r="T405" s="250"/>
      <c r="U405" s="250"/>
      <c r="V405" s="82"/>
      <c r="W405" s="251"/>
      <c r="X405" s="82"/>
      <c r="Y405" s="82"/>
      <c r="Z405" s="250"/>
      <c r="AA405" s="250"/>
      <c r="AB405" s="82"/>
      <c r="AC405" s="251"/>
      <c r="AD405" s="82"/>
      <c r="AE405" s="82"/>
      <c r="AF405" s="250"/>
      <c r="AG405" s="250"/>
      <c r="AH405" s="82"/>
      <c r="AI405" s="251"/>
      <c r="AJ405" s="82"/>
    </row>
    <row r="406" spans="2:36" s="247" customFormat="1" x14ac:dyDescent="0.25">
      <c r="B406" s="250"/>
      <c r="C406" s="250"/>
      <c r="D406" s="82"/>
      <c r="E406" s="82"/>
      <c r="F406" s="82"/>
      <c r="G406" s="82"/>
      <c r="H406" s="82"/>
      <c r="I406" s="82"/>
      <c r="J406" s="82"/>
      <c r="K406" s="82"/>
      <c r="L406" s="82"/>
      <c r="M406" s="82"/>
      <c r="N406" s="82"/>
      <c r="O406" s="82"/>
      <c r="P406" s="82"/>
      <c r="Q406" s="82"/>
      <c r="R406" s="82"/>
      <c r="S406" s="82"/>
      <c r="T406" s="250"/>
      <c r="U406" s="250"/>
      <c r="V406" s="82"/>
      <c r="W406" s="251"/>
      <c r="X406" s="82"/>
      <c r="Y406" s="82"/>
      <c r="Z406" s="250"/>
      <c r="AA406" s="250"/>
      <c r="AB406" s="82"/>
      <c r="AC406" s="251"/>
      <c r="AD406" s="82"/>
      <c r="AE406" s="82"/>
      <c r="AF406" s="250"/>
      <c r="AG406" s="250"/>
      <c r="AH406" s="82"/>
      <c r="AI406" s="251"/>
      <c r="AJ406" s="82"/>
    </row>
    <row r="407" spans="2:36" s="247" customFormat="1" x14ac:dyDescent="0.25">
      <c r="B407" s="250"/>
      <c r="C407" s="250"/>
      <c r="D407" s="82"/>
      <c r="E407" s="82"/>
      <c r="F407" s="82"/>
      <c r="G407" s="82"/>
      <c r="H407" s="82"/>
      <c r="I407" s="82"/>
      <c r="J407" s="82"/>
      <c r="K407" s="82"/>
      <c r="L407" s="82"/>
      <c r="M407" s="82"/>
      <c r="N407" s="82"/>
      <c r="O407" s="82"/>
      <c r="P407" s="82"/>
      <c r="Q407" s="82"/>
      <c r="R407" s="82"/>
      <c r="S407" s="82"/>
      <c r="T407" s="250"/>
      <c r="U407" s="250"/>
      <c r="V407" s="82"/>
      <c r="W407" s="251"/>
      <c r="X407" s="82"/>
      <c r="Y407" s="82"/>
      <c r="Z407" s="250"/>
      <c r="AA407" s="250"/>
      <c r="AB407" s="82"/>
      <c r="AC407" s="251"/>
      <c r="AD407" s="82"/>
      <c r="AE407" s="82"/>
      <c r="AF407" s="250"/>
      <c r="AG407" s="250"/>
      <c r="AH407" s="82"/>
      <c r="AI407" s="251"/>
      <c r="AJ407" s="82"/>
    </row>
    <row r="408" spans="2:36" s="247" customFormat="1" x14ac:dyDescent="0.25">
      <c r="B408" s="250"/>
      <c r="C408" s="250"/>
      <c r="D408" s="82"/>
      <c r="E408" s="82"/>
      <c r="F408" s="82"/>
      <c r="G408" s="82"/>
      <c r="H408" s="82"/>
      <c r="I408" s="82"/>
      <c r="J408" s="82"/>
      <c r="K408" s="82"/>
      <c r="L408" s="82"/>
      <c r="M408" s="82"/>
      <c r="N408" s="82"/>
      <c r="O408" s="82"/>
      <c r="P408" s="82"/>
      <c r="Q408" s="82"/>
      <c r="R408" s="82"/>
      <c r="S408" s="82"/>
      <c r="T408" s="250"/>
      <c r="U408" s="250"/>
      <c r="V408" s="82"/>
      <c r="W408" s="251"/>
      <c r="X408" s="82"/>
      <c r="Y408" s="82"/>
      <c r="Z408" s="250"/>
      <c r="AA408" s="250"/>
      <c r="AB408" s="82"/>
      <c r="AC408" s="251"/>
      <c r="AD408" s="82"/>
      <c r="AE408" s="82"/>
      <c r="AF408" s="250"/>
      <c r="AG408" s="250"/>
      <c r="AH408" s="82"/>
      <c r="AI408" s="251"/>
      <c r="AJ408" s="82"/>
    </row>
    <row r="409" spans="2:36" s="247" customFormat="1" x14ac:dyDescent="0.25">
      <c r="B409" s="250"/>
      <c r="C409" s="250"/>
      <c r="D409" s="82"/>
      <c r="E409" s="82"/>
      <c r="F409" s="82"/>
      <c r="G409" s="82"/>
      <c r="H409" s="82"/>
      <c r="I409" s="82"/>
      <c r="J409" s="82"/>
      <c r="K409" s="82"/>
      <c r="L409" s="82"/>
      <c r="M409" s="82"/>
      <c r="N409" s="82"/>
      <c r="O409" s="82"/>
      <c r="P409" s="82"/>
      <c r="Q409" s="82"/>
      <c r="R409" s="82"/>
      <c r="S409" s="82"/>
      <c r="T409" s="250"/>
      <c r="U409" s="250"/>
      <c r="V409" s="82"/>
      <c r="W409" s="251"/>
      <c r="X409" s="82"/>
      <c r="Y409" s="82"/>
      <c r="Z409" s="250"/>
      <c r="AA409" s="250"/>
      <c r="AB409" s="82"/>
      <c r="AC409" s="251"/>
      <c r="AD409" s="82"/>
      <c r="AE409" s="82"/>
      <c r="AF409" s="250"/>
      <c r="AG409" s="250"/>
      <c r="AH409" s="82"/>
      <c r="AI409" s="251"/>
      <c r="AJ409" s="82"/>
    </row>
    <row r="410" spans="2:36" s="247" customFormat="1" x14ac:dyDescent="0.25">
      <c r="B410" s="250"/>
      <c r="C410" s="250"/>
      <c r="D410" s="82"/>
      <c r="E410" s="82"/>
      <c r="F410" s="82"/>
      <c r="G410" s="82"/>
      <c r="H410" s="82"/>
      <c r="I410" s="82"/>
      <c r="J410" s="82"/>
      <c r="K410" s="82"/>
      <c r="L410" s="82"/>
      <c r="M410" s="82"/>
      <c r="N410" s="82"/>
      <c r="O410" s="82"/>
      <c r="P410" s="82"/>
      <c r="Q410" s="82"/>
      <c r="R410" s="82"/>
      <c r="S410" s="82"/>
      <c r="T410" s="250"/>
      <c r="U410" s="250"/>
      <c r="V410" s="82"/>
      <c r="W410" s="251"/>
      <c r="X410" s="82"/>
      <c r="Y410" s="82"/>
      <c r="Z410" s="250"/>
      <c r="AA410" s="250"/>
      <c r="AB410" s="82"/>
      <c r="AC410" s="251"/>
      <c r="AD410" s="82"/>
      <c r="AE410" s="82"/>
      <c r="AF410" s="250"/>
      <c r="AG410" s="250"/>
      <c r="AH410" s="82"/>
      <c r="AI410" s="251"/>
      <c r="AJ410" s="82"/>
    </row>
    <row r="411" spans="2:36" s="247" customFormat="1" x14ac:dyDescent="0.25">
      <c r="B411" s="250"/>
      <c r="C411" s="250"/>
      <c r="D411" s="82"/>
      <c r="E411" s="82"/>
      <c r="F411" s="82"/>
      <c r="G411" s="82"/>
      <c r="H411" s="82"/>
      <c r="I411" s="82"/>
      <c r="J411" s="82"/>
      <c r="K411" s="82"/>
      <c r="L411" s="82"/>
      <c r="M411" s="82"/>
      <c r="N411" s="82"/>
      <c r="O411" s="82"/>
      <c r="P411" s="82"/>
      <c r="Q411" s="82"/>
      <c r="R411" s="82"/>
      <c r="S411" s="82"/>
      <c r="T411" s="250"/>
      <c r="U411" s="250"/>
      <c r="V411" s="82"/>
      <c r="W411" s="251"/>
      <c r="X411" s="82"/>
      <c r="Y411" s="82"/>
      <c r="Z411" s="250"/>
      <c r="AA411" s="250"/>
      <c r="AB411" s="82"/>
      <c r="AC411" s="251"/>
      <c r="AD411" s="82"/>
      <c r="AE411" s="82"/>
      <c r="AF411" s="250"/>
      <c r="AG411" s="250"/>
      <c r="AH411" s="82"/>
      <c r="AI411" s="251"/>
      <c r="AJ411" s="82"/>
    </row>
    <row r="412" spans="2:36" s="247" customFormat="1" x14ac:dyDescent="0.25">
      <c r="B412" s="250"/>
      <c r="C412" s="250"/>
      <c r="D412" s="82"/>
      <c r="E412" s="82"/>
      <c r="F412" s="82"/>
      <c r="G412" s="82"/>
      <c r="H412" s="82"/>
      <c r="I412" s="82"/>
      <c r="J412" s="82"/>
      <c r="K412" s="82"/>
      <c r="L412" s="82"/>
      <c r="M412" s="82"/>
      <c r="N412" s="82"/>
      <c r="O412" s="82"/>
      <c r="P412" s="82"/>
      <c r="Q412" s="82"/>
      <c r="R412" s="82"/>
      <c r="S412" s="82"/>
      <c r="T412" s="250"/>
      <c r="U412" s="250"/>
      <c r="V412" s="82"/>
      <c r="W412" s="251"/>
      <c r="X412" s="82"/>
      <c r="Y412" s="82"/>
      <c r="Z412" s="250"/>
      <c r="AA412" s="250"/>
      <c r="AB412" s="82"/>
      <c r="AC412" s="251"/>
      <c r="AD412" s="82"/>
      <c r="AE412" s="82"/>
      <c r="AF412" s="250"/>
      <c r="AG412" s="250"/>
      <c r="AH412" s="82"/>
      <c r="AI412" s="251"/>
      <c r="AJ412" s="82"/>
    </row>
    <row r="413" spans="2:36" s="247" customFormat="1" x14ac:dyDescent="0.25">
      <c r="B413" s="250"/>
      <c r="C413" s="250"/>
      <c r="D413" s="82"/>
      <c r="E413" s="82"/>
      <c r="F413" s="82"/>
      <c r="G413" s="82"/>
      <c r="H413" s="82"/>
      <c r="I413" s="82"/>
      <c r="J413" s="82"/>
      <c r="K413" s="82"/>
      <c r="L413" s="82"/>
      <c r="M413" s="82"/>
      <c r="N413" s="82"/>
      <c r="O413" s="82"/>
      <c r="P413" s="82"/>
      <c r="Q413" s="82"/>
      <c r="R413" s="82"/>
      <c r="S413" s="82"/>
      <c r="T413" s="250"/>
      <c r="U413" s="250"/>
      <c r="V413" s="82"/>
      <c r="W413" s="251"/>
      <c r="X413" s="82"/>
      <c r="Y413" s="82"/>
      <c r="Z413" s="250"/>
      <c r="AA413" s="250"/>
      <c r="AB413" s="82"/>
      <c r="AC413" s="251"/>
      <c r="AD413" s="82"/>
      <c r="AE413" s="82"/>
      <c r="AF413" s="250"/>
      <c r="AG413" s="250"/>
      <c r="AH413" s="82"/>
      <c r="AI413" s="251"/>
      <c r="AJ413" s="82"/>
    </row>
    <row r="414" spans="2:36" s="247" customFormat="1" x14ac:dyDescent="0.25">
      <c r="B414" s="250"/>
      <c r="C414" s="250"/>
      <c r="D414" s="82"/>
      <c r="E414" s="82"/>
      <c r="F414" s="82"/>
      <c r="G414" s="82"/>
      <c r="H414" s="82"/>
      <c r="I414" s="82"/>
      <c r="J414" s="82"/>
      <c r="K414" s="82"/>
      <c r="L414" s="82"/>
      <c r="M414" s="82"/>
      <c r="N414" s="82"/>
      <c r="O414" s="82"/>
      <c r="P414" s="82"/>
      <c r="Q414" s="82"/>
      <c r="R414" s="82"/>
      <c r="S414" s="82"/>
      <c r="T414" s="250"/>
      <c r="U414" s="250"/>
      <c r="V414" s="82"/>
      <c r="W414" s="251"/>
      <c r="X414" s="82"/>
      <c r="Y414" s="82"/>
      <c r="Z414" s="250"/>
      <c r="AA414" s="250"/>
      <c r="AB414" s="82"/>
      <c r="AC414" s="251"/>
      <c r="AD414" s="82"/>
      <c r="AE414" s="82"/>
      <c r="AF414" s="250"/>
      <c r="AG414" s="250"/>
      <c r="AH414" s="82"/>
      <c r="AI414" s="251"/>
      <c r="AJ414" s="82"/>
    </row>
    <row r="415" spans="2:36" s="247" customFormat="1" x14ac:dyDescent="0.25">
      <c r="B415" s="250"/>
      <c r="C415" s="250"/>
      <c r="D415" s="82"/>
      <c r="E415" s="82"/>
      <c r="F415" s="82"/>
      <c r="G415" s="82"/>
      <c r="H415" s="82"/>
      <c r="I415" s="82"/>
      <c r="J415" s="82"/>
      <c r="K415" s="82"/>
      <c r="L415" s="82"/>
      <c r="M415" s="82"/>
      <c r="N415" s="82"/>
      <c r="O415" s="82"/>
      <c r="P415" s="82"/>
      <c r="Q415" s="82"/>
      <c r="R415" s="82"/>
      <c r="S415" s="82"/>
      <c r="T415" s="250"/>
      <c r="U415" s="250"/>
      <c r="V415" s="82"/>
      <c r="W415" s="251"/>
      <c r="X415" s="82"/>
      <c r="Y415" s="82"/>
      <c r="Z415" s="250"/>
      <c r="AA415" s="250"/>
      <c r="AB415" s="82"/>
      <c r="AC415" s="251"/>
      <c r="AD415" s="82"/>
      <c r="AE415" s="82"/>
      <c r="AF415" s="250"/>
      <c r="AG415" s="250"/>
      <c r="AH415" s="82"/>
      <c r="AI415" s="251"/>
      <c r="AJ415" s="82"/>
    </row>
    <row r="416" spans="2:36" s="247" customFormat="1" x14ac:dyDescent="0.25">
      <c r="B416" s="250"/>
      <c r="C416" s="250"/>
      <c r="D416" s="82"/>
      <c r="E416" s="82"/>
      <c r="F416" s="82"/>
      <c r="G416" s="82"/>
      <c r="H416" s="82"/>
      <c r="I416" s="82"/>
      <c r="J416" s="82"/>
      <c r="K416" s="82"/>
      <c r="L416" s="82"/>
      <c r="M416" s="82"/>
      <c r="N416" s="82"/>
      <c r="O416" s="82"/>
      <c r="P416" s="82"/>
      <c r="Q416" s="82"/>
      <c r="R416" s="82"/>
      <c r="S416" s="82"/>
      <c r="T416" s="250"/>
      <c r="U416" s="250"/>
      <c r="V416" s="82"/>
      <c r="W416" s="251"/>
      <c r="X416" s="82"/>
      <c r="Y416" s="82"/>
      <c r="Z416" s="250"/>
      <c r="AA416" s="250"/>
      <c r="AB416" s="82"/>
      <c r="AC416" s="251"/>
      <c r="AD416" s="82"/>
      <c r="AE416" s="82"/>
      <c r="AF416" s="250"/>
      <c r="AG416" s="250"/>
      <c r="AH416" s="82"/>
      <c r="AI416" s="251"/>
      <c r="AJ416" s="82"/>
    </row>
    <row r="417" spans="2:36" s="247" customFormat="1" x14ac:dyDescent="0.25">
      <c r="B417" s="250"/>
      <c r="C417" s="250"/>
      <c r="D417" s="82"/>
      <c r="E417" s="82"/>
      <c r="F417" s="82"/>
      <c r="G417" s="82"/>
      <c r="H417" s="82"/>
      <c r="I417" s="82"/>
      <c r="J417" s="82"/>
      <c r="K417" s="82"/>
      <c r="L417" s="82"/>
      <c r="M417" s="82"/>
      <c r="N417" s="82"/>
      <c r="O417" s="82"/>
      <c r="P417" s="82"/>
      <c r="Q417" s="82"/>
      <c r="R417" s="82"/>
      <c r="S417" s="82"/>
      <c r="T417" s="250"/>
      <c r="U417" s="250"/>
      <c r="V417" s="82"/>
      <c r="W417" s="251"/>
      <c r="X417" s="82"/>
      <c r="Y417" s="82"/>
      <c r="Z417" s="250"/>
      <c r="AA417" s="250"/>
      <c r="AB417" s="82"/>
      <c r="AC417" s="251"/>
      <c r="AD417" s="82"/>
      <c r="AE417" s="82"/>
      <c r="AF417" s="250"/>
      <c r="AG417" s="250"/>
      <c r="AH417" s="82"/>
      <c r="AI417" s="251"/>
      <c r="AJ417" s="82"/>
    </row>
    <row r="418" spans="2:36" s="247" customFormat="1" x14ac:dyDescent="0.25">
      <c r="B418" s="250"/>
      <c r="C418" s="250"/>
      <c r="D418" s="82"/>
      <c r="E418" s="82"/>
      <c r="F418" s="82"/>
      <c r="G418" s="82"/>
      <c r="H418" s="82"/>
      <c r="I418" s="82"/>
      <c r="J418" s="82"/>
      <c r="K418" s="82"/>
      <c r="L418" s="82"/>
      <c r="M418" s="82"/>
      <c r="N418" s="82"/>
      <c r="O418" s="82"/>
      <c r="P418" s="82"/>
      <c r="Q418" s="82"/>
      <c r="R418" s="82"/>
      <c r="S418" s="82"/>
      <c r="T418" s="250"/>
      <c r="U418" s="250"/>
      <c r="V418" s="82"/>
      <c r="W418" s="251"/>
      <c r="X418" s="82"/>
      <c r="Y418" s="82"/>
      <c r="Z418" s="250"/>
      <c r="AA418" s="250"/>
      <c r="AB418" s="82"/>
      <c r="AC418" s="251"/>
      <c r="AD418" s="82"/>
      <c r="AE418" s="82"/>
      <c r="AF418" s="250"/>
      <c r="AG418" s="250"/>
      <c r="AH418" s="82"/>
      <c r="AI418" s="251"/>
      <c r="AJ418" s="82"/>
    </row>
    <row r="419" spans="2:36" s="247" customFormat="1" x14ac:dyDescent="0.25">
      <c r="B419" s="250"/>
      <c r="C419" s="250"/>
      <c r="D419" s="82"/>
      <c r="E419" s="82"/>
      <c r="F419" s="82"/>
      <c r="G419" s="82"/>
      <c r="H419" s="82"/>
      <c r="I419" s="82"/>
      <c r="J419" s="82"/>
      <c r="K419" s="82"/>
      <c r="L419" s="82"/>
      <c r="M419" s="82"/>
      <c r="N419" s="82"/>
      <c r="O419" s="82"/>
      <c r="P419" s="82"/>
      <c r="Q419" s="82"/>
      <c r="R419" s="82"/>
      <c r="S419" s="82"/>
      <c r="T419" s="250"/>
      <c r="U419" s="250"/>
      <c r="V419" s="82"/>
      <c r="W419" s="251"/>
      <c r="X419" s="82"/>
      <c r="Y419" s="82"/>
      <c r="Z419" s="250"/>
      <c r="AA419" s="250"/>
      <c r="AB419" s="82"/>
      <c r="AC419" s="251"/>
      <c r="AD419" s="82"/>
      <c r="AE419" s="82"/>
      <c r="AF419" s="250"/>
      <c r="AG419" s="250"/>
      <c r="AH419" s="82"/>
      <c r="AI419" s="251"/>
      <c r="AJ419" s="82"/>
    </row>
    <row r="420" spans="2:36" s="247" customFormat="1" x14ac:dyDescent="0.25">
      <c r="B420" s="250"/>
      <c r="C420" s="250"/>
      <c r="D420" s="82"/>
      <c r="E420" s="82"/>
      <c r="F420" s="82"/>
      <c r="G420" s="82"/>
      <c r="H420" s="82"/>
      <c r="I420" s="82"/>
      <c r="J420" s="82"/>
      <c r="K420" s="82"/>
      <c r="L420" s="82"/>
      <c r="M420" s="82"/>
      <c r="N420" s="82"/>
      <c r="O420" s="82"/>
      <c r="P420" s="82"/>
      <c r="Q420" s="82"/>
      <c r="R420" s="82"/>
      <c r="S420" s="82"/>
      <c r="T420" s="250"/>
      <c r="U420" s="250"/>
      <c r="V420" s="82"/>
      <c r="W420" s="251"/>
      <c r="X420" s="82"/>
      <c r="Y420" s="82"/>
      <c r="Z420" s="250"/>
      <c r="AA420" s="250"/>
      <c r="AB420" s="82"/>
      <c r="AC420" s="251"/>
      <c r="AD420" s="82"/>
      <c r="AE420" s="82"/>
      <c r="AF420" s="250"/>
      <c r="AG420" s="250"/>
      <c r="AH420" s="82"/>
      <c r="AI420" s="251"/>
      <c r="AJ420" s="82"/>
    </row>
    <row r="421" spans="2:36" s="247" customFormat="1" x14ac:dyDescent="0.25">
      <c r="B421" s="250"/>
      <c r="C421" s="250"/>
      <c r="D421" s="82"/>
      <c r="E421" s="82"/>
      <c r="F421" s="82"/>
      <c r="G421" s="82"/>
      <c r="H421" s="82"/>
      <c r="I421" s="82"/>
      <c r="J421" s="82"/>
      <c r="K421" s="82"/>
      <c r="L421" s="82"/>
      <c r="M421" s="82"/>
      <c r="N421" s="82"/>
      <c r="O421" s="82"/>
      <c r="P421" s="82"/>
      <c r="Q421" s="82"/>
      <c r="R421" s="82"/>
      <c r="S421" s="82"/>
      <c r="T421" s="250"/>
      <c r="U421" s="250"/>
      <c r="V421" s="82"/>
      <c r="W421" s="251"/>
      <c r="X421" s="82"/>
      <c r="Y421" s="82"/>
      <c r="Z421" s="250"/>
      <c r="AA421" s="250"/>
      <c r="AB421" s="82"/>
      <c r="AC421" s="251"/>
      <c r="AD421" s="82"/>
      <c r="AE421" s="82"/>
      <c r="AF421" s="250"/>
      <c r="AG421" s="250"/>
      <c r="AH421" s="82"/>
      <c r="AI421" s="251"/>
      <c r="AJ421" s="82"/>
    </row>
    <row r="422" spans="2:36" s="247" customFormat="1" x14ac:dyDescent="0.25">
      <c r="B422" s="250"/>
      <c r="C422" s="250"/>
      <c r="D422" s="82"/>
      <c r="E422" s="82"/>
      <c r="F422" s="82"/>
      <c r="G422" s="82"/>
      <c r="H422" s="82"/>
      <c r="I422" s="82"/>
      <c r="J422" s="82"/>
      <c r="K422" s="82"/>
      <c r="L422" s="82"/>
      <c r="M422" s="82"/>
      <c r="N422" s="82"/>
      <c r="O422" s="82"/>
      <c r="P422" s="82"/>
      <c r="Q422" s="82"/>
      <c r="R422" s="82"/>
      <c r="S422" s="82"/>
      <c r="T422" s="250"/>
      <c r="U422" s="250"/>
      <c r="V422" s="82"/>
      <c r="W422" s="251"/>
      <c r="X422" s="82"/>
      <c r="Y422" s="82"/>
      <c r="Z422" s="250"/>
      <c r="AA422" s="250"/>
      <c r="AB422" s="82"/>
      <c r="AC422" s="251"/>
      <c r="AD422" s="82"/>
      <c r="AE422" s="82"/>
      <c r="AF422" s="250"/>
      <c r="AG422" s="250"/>
      <c r="AH422" s="82"/>
      <c r="AI422" s="251"/>
      <c r="AJ422" s="82"/>
    </row>
    <row r="423" spans="2:36" s="247" customFormat="1" x14ac:dyDescent="0.25">
      <c r="B423" s="250"/>
      <c r="C423" s="250"/>
      <c r="D423" s="82"/>
      <c r="E423" s="82"/>
      <c r="F423" s="82"/>
      <c r="G423" s="82"/>
      <c r="H423" s="82"/>
      <c r="I423" s="82"/>
      <c r="J423" s="82"/>
      <c r="K423" s="82"/>
      <c r="L423" s="82"/>
      <c r="M423" s="82"/>
      <c r="N423" s="82"/>
      <c r="O423" s="82"/>
      <c r="P423" s="82"/>
      <c r="Q423" s="82"/>
      <c r="R423" s="82"/>
      <c r="S423" s="82"/>
      <c r="T423" s="250"/>
      <c r="U423" s="250"/>
      <c r="V423" s="82"/>
      <c r="W423" s="251"/>
      <c r="X423" s="82"/>
      <c r="Y423" s="82"/>
      <c r="Z423" s="250"/>
      <c r="AA423" s="250"/>
      <c r="AB423" s="82"/>
      <c r="AC423" s="251"/>
      <c r="AD423" s="82"/>
      <c r="AE423" s="82"/>
      <c r="AF423" s="250"/>
      <c r="AG423" s="250"/>
      <c r="AH423" s="82"/>
      <c r="AI423" s="251"/>
      <c r="AJ423" s="82"/>
    </row>
    <row r="424" spans="2:36" s="247" customFormat="1" x14ac:dyDescent="0.25">
      <c r="B424" s="250"/>
      <c r="C424" s="250"/>
      <c r="D424" s="82"/>
      <c r="E424" s="82"/>
      <c r="F424" s="82"/>
      <c r="G424" s="82"/>
      <c r="H424" s="82"/>
      <c r="I424" s="82"/>
      <c r="J424" s="82"/>
      <c r="K424" s="82"/>
      <c r="L424" s="82"/>
      <c r="M424" s="82"/>
      <c r="N424" s="82"/>
      <c r="O424" s="82"/>
      <c r="P424" s="82"/>
      <c r="Q424" s="82"/>
      <c r="R424" s="82"/>
      <c r="S424" s="82"/>
      <c r="T424" s="250"/>
      <c r="U424" s="250"/>
      <c r="V424" s="82"/>
      <c r="W424" s="251"/>
      <c r="X424" s="82"/>
      <c r="Y424" s="82"/>
      <c r="Z424" s="250"/>
      <c r="AA424" s="250"/>
      <c r="AB424" s="82"/>
      <c r="AC424" s="251"/>
      <c r="AD424" s="82"/>
      <c r="AE424" s="82"/>
      <c r="AF424" s="250"/>
      <c r="AG424" s="250"/>
      <c r="AH424" s="82"/>
      <c r="AI424" s="251"/>
      <c r="AJ424" s="82"/>
    </row>
    <row r="425" spans="2:36" s="247" customFormat="1" x14ac:dyDescent="0.25">
      <c r="B425" s="250"/>
      <c r="C425" s="250"/>
      <c r="D425" s="82"/>
      <c r="E425" s="82"/>
      <c r="F425" s="82"/>
      <c r="G425" s="82"/>
      <c r="H425" s="82"/>
      <c r="I425" s="82"/>
      <c r="J425" s="82"/>
      <c r="K425" s="82"/>
      <c r="L425" s="82"/>
      <c r="M425" s="82"/>
      <c r="N425" s="82"/>
      <c r="O425" s="82"/>
      <c r="P425" s="82"/>
      <c r="Q425" s="82"/>
      <c r="R425" s="82"/>
      <c r="S425" s="82"/>
      <c r="T425" s="250"/>
      <c r="U425" s="250"/>
      <c r="V425" s="82"/>
      <c r="W425" s="251"/>
      <c r="X425" s="82"/>
      <c r="Y425" s="82"/>
      <c r="Z425" s="250"/>
      <c r="AA425" s="250"/>
      <c r="AB425" s="82"/>
      <c r="AC425" s="251"/>
      <c r="AD425" s="82"/>
      <c r="AE425" s="82"/>
      <c r="AF425" s="250"/>
      <c r="AG425" s="250"/>
      <c r="AH425" s="82"/>
      <c r="AI425" s="251"/>
      <c r="AJ425" s="82"/>
    </row>
    <row r="426" spans="2:36" s="247" customFormat="1" x14ac:dyDescent="0.25">
      <c r="B426" s="250"/>
      <c r="C426" s="250"/>
      <c r="D426" s="82"/>
      <c r="E426" s="82"/>
      <c r="F426" s="82"/>
      <c r="G426" s="82"/>
      <c r="H426" s="82"/>
      <c r="I426" s="82"/>
      <c r="J426" s="82"/>
      <c r="K426" s="82"/>
      <c r="L426" s="82"/>
      <c r="M426" s="82"/>
      <c r="N426" s="82"/>
      <c r="O426" s="82"/>
      <c r="P426" s="82"/>
      <c r="Q426" s="82"/>
      <c r="R426" s="82"/>
      <c r="S426" s="82"/>
      <c r="T426" s="250"/>
      <c r="U426" s="250"/>
      <c r="V426" s="82"/>
      <c r="W426" s="251"/>
      <c r="X426" s="82"/>
      <c r="Y426" s="82"/>
      <c r="Z426" s="250"/>
      <c r="AA426" s="250"/>
      <c r="AB426" s="82"/>
      <c r="AC426" s="251"/>
      <c r="AD426" s="82"/>
      <c r="AE426" s="82"/>
      <c r="AF426" s="250"/>
      <c r="AG426" s="250"/>
      <c r="AH426" s="82"/>
      <c r="AI426" s="251"/>
      <c r="AJ426" s="82"/>
    </row>
    <row r="427" spans="2:36" s="247" customFormat="1" x14ac:dyDescent="0.25">
      <c r="B427" s="250"/>
      <c r="C427" s="250"/>
      <c r="D427" s="82"/>
      <c r="E427" s="82"/>
      <c r="F427" s="82"/>
      <c r="G427" s="82"/>
      <c r="H427" s="82"/>
      <c r="I427" s="82"/>
      <c r="J427" s="82"/>
      <c r="K427" s="82"/>
      <c r="L427" s="82"/>
      <c r="M427" s="82"/>
      <c r="N427" s="82"/>
      <c r="O427" s="82"/>
      <c r="P427" s="82"/>
      <c r="Q427" s="82"/>
      <c r="R427" s="82"/>
      <c r="S427" s="82"/>
      <c r="T427" s="250"/>
      <c r="U427" s="250"/>
      <c r="V427" s="82"/>
      <c r="W427" s="251"/>
      <c r="X427" s="82"/>
      <c r="Y427" s="82"/>
      <c r="Z427" s="250"/>
      <c r="AA427" s="250"/>
      <c r="AB427" s="82"/>
      <c r="AC427" s="251"/>
      <c r="AD427" s="82"/>
      <c r="AE427" s="82"/>
      <c r="AF427" s="250"/>
      <c r="AG427" s="250"/>
      <c r="AH427" s="82"/>
      <c r="AI427" s="251"/>
      <c r="AJ427" s="82"/>
    </row>
    <row r="428" spans="2:36" s="247" customFormat="1" x14ac:dyDescent="0.25">
      <c r="B428" s="250"/>
      <c r="C428" s="250"/>
      <c r="D428" s="82"/>
      <c r="E428" s="82"/>
      <c r="F428" s="82"/>
      <c r="G428" s="82"/>
      <c r="H428" s="82"/>
      <c r="I428" s="82"/>
      <c r="J428" s="82"/>
      <c r="K428" s="82"/>
      <c r="L428" s="82"/>
      <c r="M428" s="82"/>
      <c r="N428" s="82"/>
      <c r="O428" s="82"/>
      <c r="P428" s="82"/>
      <c r="Q428" s="82"/>
      <c r="R428" s="82"/>
      <c r="S428" s="82"/>
      <c r="T428" s="250"/>
      <c r="U428" s="250"/>
      <c r="V428" s="82"/>
      <c r="W428" s="251"/>
      <c r="X428" s="82"/>
      <c r="Y428" s="82"/>
      <c r="Z428" s="250"/>
      <c r="AA428" s="250"/>
      <c r="AB428" s="82"/>
      <c r="AC428" s="251"/>
      <c r="AD428" s="82"/>
      <c r="AE428" s="82"/>
      <c r="AF428" s="250"/>
      <c r="AG428" s="250"/>
      <c r="AH428" s="82"/>
      <c r="AI428" s="251"/>
      <c r="AJ428" s="82"/>
    </row>
    <row r="429" spans="2:36" s="247" customFormat="1" x14ac:dyDescent="0.25">
      <c r="B429" s="250"/>
      <c r="C429" s="250"/>
      <c r="D429" s="82"/>
      <c r="E429" s="82"/>
      <c r="F429" s="82"/>
      <c r="G429" s="82"/>
      <c r="H429" s="82"/>
      <c r="I429" s="82"/>
      <c r="J429" s="82"/>
      <c r="K429" s="82"/>
      <c r="L429" s="82"/>
      <c r="M429" s="82"/>
      <c r="N429" s="82"/>
      <c r="O429" s="82"/>
      <c r="P429" s="82"/>
      <c r="Q429" s="82"/>
      <c r="R429" s="82"/>
      <c r="S429" s="82"/>
      <c r="T429" s="250"/>
      <c r="U429" s="250"/>
      <c r="V429" s="82"/>
      <c r="W429" s="251"/>
      <c r="X429" s="82"/>
      <c r="Y429" s="82"/>
      <c r="Z429" s="250"/>
      <c r="AA429" s="250"/>
      <c r="AB429" s="82"/>
      <c r="AC429" s="251"/>
      <c r="AD429" s="82"/>
      <c r="AE429" s="82"/>
      <c r="AF429" s="250"/>
      <c r="AG429" s="250"/>
      <c r="AH429" s="82"/>
      <c r="AI429" s="251"/>
      <c r="AJ429" s="82"/>
    </row>
    <row r="430" spans="2:36" s="247" customFormat="1" x14ac:dyDescent="0.25">
      <c r="B430" s="250"/>
      <c r="C430" s="250"/>
      <c r="D430" s="82"/>
      <c r="E430" s="82"/>
      <c r="F430" s="82"/>
      <c r="G430" s="82"/>
      <c r="H430" s="82"/>
      <c r="I430" s="82"/>
      <c r="J430" s="82"/>
      <c r="K430" s="82"/>
      <c r="L430" s="82"/>
      <c r="M430" s="82"/>
      <c r="N430" s="82"/>
      <c r="O430" s="82"/>
      <c r="P430" s="82"/>
      <c r="Q430" s="82"/>
      <c r="R430" s="82"/>
      <c r="S430" s="82"/>
      <c r="T430" s="250"/>
      <c r="U430" s="250"/>
      <c r="V430" s="82"/>
      <c r="W430" s="251"/>
      <c r="X430" s="82"/>
      <c r="Y430" s="82"/>
      <c r="Z430" s="250"/>
      <c r="AA430" s="250"/>
      <c r="AB430" s="82"/>
      <c r="AC430" s="251"/>
      <c r="AD430" s="82"/>
      <c r="AE430" s="82"/>
      <c r="AF430" s="250"/>
      <c r="AG430" s="250"/>
      <c r="AH430" s="82"/>
      <c r="AI430" s="251"/>
      <c r="AJ430" s="82"/>
    </row>
    <row r="431" spans="2:36" s="247" customFormat="1" x14ac:dyDescent="0.25">
      <c r="B431" s="250"/>
      <c r="C431" s="250"/>
      <c r="D431" s="82"/>
      <c r="E431" s="82"/>
      <c r="F431" s="82"/>
      <c r="G431" s="82"/>
      <c r="H431" s="82"/>
      <c r="I431" s="82"/>
      <c r="J431" s="82"/>
      <c r="K431" s="82"/>
      <c r="L431" s="82"/>
      <c r="M431" s="82"/>
      <c r="N431" s="82"/>
      <c r="O431" s="82"/>
      <c r="P431" s="82"/>
      <c r="Q431" s="82"/>
      <c r="R431" s="82"/>
      <c r="S431" s="82"/>
      <c r="T431" s="250"/>
      <c r="U431" s="250"/>
      <c r="V431" s="82"/>
      <c r="W431" s="251"/>
      <c r="X431" s="82"/>
      <c r="Y431" s="82"/>
      <c r="Z431" s="250"/>
      <c r="AA431" s="250"/>
      <c r="AB431" s="82"/>
      <c r="AC431" s="251"/>
      <c r="AD431" s="82"/>
      <c r="AE431" s="82"/>
      <c r="AF431" s="250"/>
      <c r="AG431" s="250"/>
      <c r="AH431" s="82"/>
      <c r="AI431" s="251"/>
      <c r="AJ431" s="82"/>
    </row>
    <row r="432" spans="2:36" s="247" customFormat="1" x14ac:dyDescent="0.25">
      <c r="B432" s="250"/>
      <c r="C432" s="250"/>
      <c r="D432" s="82"/>
      <c r="E432" s="82"/>
      <c r="F432" s="82"/>
      <c r="G432" s="82"/>
      <c r="H432" s="82"/>
      <c r="I432" s="82"/>
      <c r="J432" s="82"/>
      <c r="K432" s="82"/>
      <c r="L432" s="82"/>
      <c r="M432" s="82"/>
      <c r="N432" s="82"/>
      <c r="O432" s="82"/>
      <c r="P432" s="82"/>
      <c r="Q432" s="82"/>
      <c r="R432" s="82"/>
      <c r="S432" s="82"/>
      <c r="T432" s="250"/>
      <c r="U432" s="250"/>
      <c r="V432" s="82"/>
      <c r="W432" s="251"/>
      <c r="X432" s="82"/>
      <c r="Y432" s="82"/>
      <c r="Z432" s="250"/>
      <c r="AA432" s="250"/>
      <c r="AB432" s="82"/>
      <c r="AC432" s="251"/>
      <c r="AD432" s="82"/>
      <c r="AE432" s="82"/>
      <c r="AF432" s="250"/>
      <c r="AG432" s="250"/>
      <c r="AH432" s="82"/>
      <c r="AI432" s="251"/>
      <c r="AJ432" s="82"/>
    </row>
    <row r="433" spans="2:36" s="247" customFormat="1" x14ac:dyDescent="0.25">
      <c r="B433" s="250"/>
      <c r="C433" s="250"/>
      <c r="D433" s="82"/>
      <c r="E433" s="82"/>
      <c r="F433" s="82"/>
      <c r="G433" s="82"/>
      <c r="H433" s="82"/>
      <c r="I433" s="82"/>
      <c r="J433" s="82"/>
      <c r="K433" s="82"/>
      <c r="L433" s="82"/>
      <c r="M433" s="82"/>
      <c r="N433" s="82"/>
      <c r="O433" s="82"/>
      <c r="P433" s="82"/>
      <c r="Q433" s="82"/>
      <c r="R433" s="82"/>
      <c r="S433" s="82"/>
      <c r="T433" s="250"/>
      <c r="U433" s="250"/>
      <c r="V433" s="82"/>
      <c r="W433" s="251"/>
      <c r="X433" s="82"/>
      <c r="Y433" s="82"/>
      <c r="Z433" s="250"/>
      <c r="AA433" s="250"/>
      <c r="AB433" s="82"/>
      <c r="AC433" s="251"/>
      <c r="AD433" s="82"/>
      <c r="AE433" s="82"/>
      <c r="AF433" s="250"/>
      <c r="AG433" s="250"/>
      <c r="AH433" s="82"/>
      <c r="AI433" s="251"/>
      <c r="AJ433" s="82"/>
    </row>
    <row r="434" spans="2:36" s="247" customFormat="1" x14ac:dyDescent="0.25">
      <c r="B434" s="250"/>
      <c r="C434" s="250"/>
      <c r="D434" s="82"/>
      <c r="E434" s="82"/>
      <c r="F434" s="82"/>
      <c r="G434" s="82"/>
      <c r="H434" s="82"/>
      <c r="I434" s="82"/>
      <c r="J434" s="82"/>
      <c r="K434" s="82"/>
      <c r="L434" s="82"/>
      <c r="M434" s="82"/>
      <c r="N434" s="82"/>
      <c r="O434" s="82"/>
      <c r="P434" s="82"/>
      <c r="Q434" s="82"/>
      <c r="R434" s="82"/>
      <c r="S434" s="82"/>
      <c r="T434" s="250"/>
      <c r="U434" s="250"/>
      <c r="V434" s="82"/>
      <c r="W434" s="251"/>
      <c r="X434" s="82"/>
      <c r="Y434" s="82"/>
      <c r="Z434" s="250"/>
      <c r="AA434" s="250"/>
      <c r="AB434" s="82"/>
      <c r="AC434" s="251"/>
      <c r="AD434" s="82"/>
      <c r="AE434" s="82"/>
      <c r="AF434" s="250"/>
      <c r="AG434" s="250"/>
      <c r="AH434" s="82"/>
      <c r="AI434" s="251"/>
      <c r="AJ434" s="82"/>
    </row>
    <row r="435" spans="2:36" s="247" customFormat="1" x14ac:dyDescent="0.25">
      <c r="B435" s="250"/>
      <c r="C435" s="250"/>
      <c r="D435" s="82"/>
      <c r="E435" s="82"/>
      <c r="F435" s="82"/>
      <c r="G435" s="82"/>
      <c r="H435" s="82"/>
      <c r="I435" s="82"/>
      <c r="J435" s="82"/>
      <c r="K435" s="82"/>
      <c r="L435" s="82"/>
      <c r="M435" s="82"/>
      <c r="N435" s="82"/>
      <c r="O435" s="82"/>
      <c r="P435" s="82"/>
      <c r="Q435" s="82"/>
      <c r="R435" s="82"/>
      <c r="S435" s="82"/>
      <c r="T435" s="250"/>
      <c r="U435" s="250"/>
      <c r="V435" s="82"/>
      <c r="W435" s="251"/>
      <c r="X435" s="82"/>
      <c r="Y435" s="82"/>
      <c r="Z435" s="250"/>
      <c r="AA435" s="250"/>
      <c r="AB435" s="82"/>
      <c r="AC435" s="251"/>
      <c r="AD435" s="82"/>
      <c r="AE435" s="82"/>
      <c r="AF435" s="250"/>
      <c r="AG435" s="250"/>
      <c r="AH435" s="82"/>
      <c r="AI435" s="251"/>
      <c r="AJ435" s="82"/>
    </row>
    <row r="436" spans="2:36" s="247" customFormat="1" x14ac:dyDescent="0.25">
      <c r="B436" s="250"/>
      <c r="C436" s="250"/>
      <c r="D436" s="82"/>
      <c r="E436" s="82"/>
      <c r="F436" s="82"/>
      <c r="G436" s="82"/>
      <c r="H436" s="82"/>
      <c r="I436" s="82"/>
      <c r="J436" s="82"/>
      <c r="K436" s="82"/>
      <c r="L436" s="82"/>
      <c r="M436" s="82"/>
      <c r="N436" s="82"/>
      <c r="O436" s="82"/>
      <c r="P436" s="82"/>
      <c r="Q436" s="82"/>
      <c r="R436" s="82"/>
      <c r="S436" s="82"/>
      <c r="T436" s="250"/>
      <c r="U436" s="250"/>
      <c r="V436" s="82"/>
      <c r="W436" s="251"/>
      <c r="X436" s="82"/>
      <c r="Y436" s="82"/>
      <c r="Z436" s="250"/>
      <c r="AA436" s="250"/>
      <c r="AB436" s="82"/>
      <c r="AC436" s="251"/>
      <c r="AD436" s="82"/>
      <c r="AE436" s="82"/>
      <c r="AF436" s="250"/>
      <c r="AG436" s="250"/>
      <c r="AH436" s="82"/>
      <c r="AI436" s="251"/>
      <c r="AJ436" s="82"/>
    </row>
    <row r="437" spans="2:36" s="247" customFormat="1" x14ac:dyDescent="0.25">
      <c r="B437" s="250"/>
      <c r="C437" s="250"/>
      <c r="D437" s="82"/>
      <c r="E437" s="82"/>
      <c r="F437" s="82"/>
      <c r="G437" s="82"/>
      <c r="H437" s="82"/>
      <c r="I437" s="82"/>
      <c r="J437" s="82"/>
      <c r="K437" s="82"/>
      <c r="L437" s="82"/>
      <c r="M437" s="82"/>
      <c r="N437" s="82"/>
      <c r="O437" s="82"/>
      <c r="P437" s="82"/>
      <c r="Q437" s="82"/>
      <c r="R437" s="82"/>
      <c r="S437" s="82"/>
      <c r="T437" s="250"/>
      <c r="U437" s="250"/>
      <c r="V437" s="82"/>
      <c r="W437" s="251"/>
      <c r="X437" s="82"/>
      <c r="Y437" s="82"/>
      <c r="Z437" s="250"/>
      <c r="AA437" s="250"/>
      <c r="AB437" s="82"/>
      <c r="AC437" s="251"/>
      <c r="AD437" s="82"/>
      <c r="AE437" s="82"/>
      <c r="AF437" s="250"/>
      <c r="AG437" s="250"/>
      <c r="AH437" s="82"/>
      <c r="AI437" s="251"/>
      <c r="AJ437" s="82"/>
    </row>
    <row r="438" spans="2:36" s="247" customFormat="1" x14ac:dyDescent="0.25">
      <c r="B438" s="250"/>
      <c r="C438" s="250"/>
      <c r="D438" s="82"/>
      <c r="E438" s="82"/>
      <c r="F438" s="82"/>
      <c r="G438" s="82"/>
      <c r="H438" s="82"/>
      <c r="I438" s="82"/>
      <c r="J438" s="82"/>
      <c r="K438" s="82"/>
      <c r="L438" s="82"/>
      <c r="M438" s="82"/>
      <c r="N438" s="82"/>
      <c r="O438" s="82"/>
      <c r="P438" s="82"/>
      <c r="Q438" s="82"/>
      <c r="R438" s="82"/>
      <c r="S438" s="82"/>
      <c r="T438" s="250"/>
      <c r="U438" s="250"/>
      <c r="V438" s="82"/>
      <c r="W438" s="251"/>
      <c r="X438" s="82"/>
      <c r="Y438" s="82"/>
      <c r="Z438" s="250"/>
      <c r="AA438" s="250"/>
      <c r="AB438" s="82"/>
      <c r="AC438" s="251"/>
      <c r="AD438" s="82"/>
      <c r="AE438" s="82"/>
      <c r="AF438" s="250"/>
      <c r="AG438" s="250"/>
      <c r="AH438" s="82"/>
      <c r="AI438" s="251"/>
      <c r="AJ438" s="82"/>
    </row>
    <row r="439" spans="2:36" s="247" customFormat="1" x14ac:dyDescent="0.25">
      <c r="B439" s="250"/>
      <c r="C439" s="250"/>
      <c r="D439" s="82"/>
      <c r="E439" s="82"/>
      <c r="F439" s="82"/>
      <c r="G439" s="82"/>
      <c r="H439" s="82"/>
      <c r="I439" s="82"/>
      <c r="J439" s="82"/>
      <c r="K439" s="82"/>
      <c r="L439" s="82"/>
      <c r="M439" s="82"/>
      <c r="N439" s="82"/>
      <c r="O439" s="82"/>
      <c r="P439" s="82"/>
      <c r="Q439" s="82"/>
      <c r="R439" s="82"/>
      <c r="S439" s="82"/>
      <c r="T439" s="250"/>
      <c r="U439" s="250"/>
      <c r="V439" s="82"/>
      <c r="W439" s="251"/>
      <c r="X439" s="82"/>
      <c r="Y439" s="82"/>
      <c r="Z439" s="250"/>
      <c r="AA439" s="250"/>
      <c r="AB439" s="82"/>
      <c r="AC439" s="251"/>
      <c r="AD439" s="82"/>
      <c r="AE439" s="82"/>
      <c r="AF439" s="250"/>
      <c r="AG439" s="250"/>
      <c r="AH439" s="82"/>
      <c r="AI439" s="251"/>
      <c r="AJ439" s="82"/>
    </row>
    <row r="440" spans="2:36" s="247" customFormat="1" x14ac:dyDescent="0.25">
      <c r="B440" s="250"/>
      <c r="C440" s="250"/>
      <c r="D440" s="82"/>
      <c r="E440" s="82"/>
      <c r="F440" s="82"/>
      <c r="G440" s="82"/>
      <c r="H440" s="82"/>
      <c r="I440" s="82"/>
      <c r="J440" s="82"/>
      <c r="K440" s="82"/>
      <c r="L440" s="82"/>
      <c r="M440" s="82"/>
      <c r="N440" s="82"/>
      <c r="O440" s="82"/>
      <c r="P440" s="82"/>
      <c r="Q440" s="82"/>
      <c r="R440" s="82"/>
      <c r="S440" s="82"/>
      <c r="T440" s="250"/>
      <c r="U440" s="250"/>
      <c r="V440" s="82"/>
      <c r="W440" s="251"/>
      <c r="X440" s="82"/>
      <c r="Y440" s="82"/>
      <c r="Z440" s="250"/>
      <c r="AA440" s="250"/>
      <c r="AB440" s="82"/>
      <c r="AC440" s="251"/>
      <c r="AD440" s="82"/>
      <c r="AE440" s="82"/>
      <c r="AF440" s="250"/>
      <c r="AG440" s="250"/>
      <c r="AH440" s="82"/>
      <c r="AI440" s="251"/>
      <c r="AJ440" s="82"/>
    </row>
    <row r="441" spans="2:36" s="247" customFormat="1" x14ac:dyDescent="0.25">
      <c r="B441" s="250"/>
      <c r="C441" s="250"/>
      <c r="D441" s="82"/>
      <c r="E441" s="82"/>
      <c r="F441" s="82"/>
      <c r="G441" s="82"/>
      <c r="H441" s="82"/>
      <c r="I441" s="82"/>
      <c r="J441" s="82"/>
      <c r="K441" s="82"/>
      <c r="L441" s="82"/>
      <c r="M441" s="82"/>
      <c r="N441" s="82"/>
      <c r="O441" s="82"/>
      <c r="P441" s="82"/>
      <c r="Q441" s="82"/>
      <c r="R441" s="82"/>
      <c r="S441" s="82"/>
      <c r="T441" s="250"/>
      <c r="U441" s="250"/>
      <c r="V441" s="82"/>
      <c r="W441" s="251"/>
      <c r="X441" s="82"/>
      <c r="Y441" s="82"/>
      <c r="Z441" s="250"/>
      <c r="AA441" s="250"/>
      <c r="AB441" s="82"/>
      <c r="AC441" s="251"/>
      <c r="AD441" s="82"/>
      <c r="AE441" s="82"/>
      <c r="AF441" s="250"/>
      <c r="AG441" s="250"/>
      <c r="AH441" s="82"/>
      <c r="AI441" s="251"/>
      <c r="AJ441" s="82"/>
    </row>
    <row r="442" spans="2:36" s="247" customFormat="1" x14ac:dyDescent="0.25">
      <c r="B442" s="250"/>
      <c r="C442" s="250"/>
      <c r="D442" s="82"/>
      <c r="E442" s="82"/>
      <c r="F442" s="82"/>
      <c r="G442" s="82"/>
      <c r="H442" s="82"/>
      <c r="I442" s="82"/>
      <c r="J442" s="82"/>
      <c r="K442" s="82"/>
      <c r="L442" s="82"/>
      <c r="M442" s="82"/>
      <c r="N442" s="82"/>
      <c r="O442" s="82"/>
      <c r="P442" s="82"/>
      <c r="Q442" s="82"/>
      <c r="R442" s="82"/>
      <c r="S442" s="82"/>
      <c r="T442" s="250"/>
      <c r="U442" s="250"/>
      <c r="V442" s="82"/>
      <c r="W442" s="251"/>
      <c r="X442" s="82"/>
      <c r="Y442" s="82"/>
      <c r="Z442" s="250"/>
      <c r="AA442" s="250"/>
      <c r="AB442" s="82"/>
      <c r="AC442" s="251"/>
      <c r="AD442" s="82"/>
      <c r="AE442" s="82"/>
      <c r="AF442" s="250"/>
      <c r="AG442" s="250"/>
      <c r="AH442" s="82"/>
      <c r="AI442" s="251"/>
      <c r="AJ442" s="82"/>
    </row>
    <row r="443" spans="2:36" s="247" customFormat="1" x14ac:dyDescent="0.25">
      <c r="B443" s="250"/>
      <c r="C443" s="250"/>
      <c r="D443" s="82"/>
      <c r="E443" s="82"/>
      <c r="F443" s="82"/>
      <c r="G443" s="82"/>
      <c r="H443" s="82"/>
      <c r="I443" s="82"/>
      <c r="J443" s="82"/>
      <c r="K443" s="82"/>
      <c r="L443" s="82"/>
      <c r="M443" s="82"/>
      <c r="N443" s="82"/>
      <c r="O443" s="82"/>
      <c r="P443" s="82"/>
      <c r="Q443" s="82"/>
      <c r="R443" s="82"/>
      <c r="S443" s="82"/>
      <c r="T443" s="250"/>
      <c r="U443" s="250"/>
      <c r="V443" s="82"/>
      <c r="W443" s="251"/>
      <c r="X443" s="82"/>
      <c r="Y443" s="82"/>
      <c r="Z443" s="250"/>
      <c r="AA443" s="250"/>
      <c r="AB443" s="82"/>
      <c r="AC443" s="251"/>
      <c r="AD443" s="82"/>
      <c r="AE443" s="82"/>
      <c r="AF443" s="250"/>
      <c r="AG443" s="250"/>
      <c r="AH443" s="82"/>
      <c r="AI443" s="251"/>
      <c r="AJ443" s="82"/>
    </row>
    <row r="444" spans="2:36" s="247" customFormat="1" x14ac:dyDescent="0.25">
      <c r="B444" s="250"/>
      <c r="C444" s="250"/>
      <c r="D444" s="82"/>
      <c r="E444" s="82"/>
      <c r="F444" s="82"/>
      <c r="G444" s="82"/>
      <c r="H444" s="82"/>
      <c r="I444" s="82"/>
      <c r="J444" s="82"/>
      <c r="K444" s="82"/>
      <c r="L444" s="82"/>
      <c r="M444" s="82"/>
      <c r="N444" s="82"/>
      <c r="O444" s="82"/>
      <c r="P444" s="82"/>
      <c r="Q444" s="82"/>
      <c r="R444" s="82"/>
      <c r="S444" s="82"/>
      <c r="T444" s="250"/>
      <c r="U444" s="250"/>
      <c r="V444" s="82"/>
      <c r="W444" s="251"/>
      <c r="X444" s="82"/>
      <c r="Y444" s="82"/>
      <c r="Z444" s="250"/>
      <c r="AA444" s="250"/>
      <c r="AB444" s="82"/>
      <c r="AC444" s="251"/>
      <c r="AD444" s="82"/>
      <c r="AE444" s="82"/>
      <c r="AF444" s="250"/>
      <c r="AG444" s="250"/>
      <c r="AH444" s="82"/>
      <c r="AI444" s="251"/>
      <c r="AJ444" s="82"/>
    </row>
    <row r="445" spans="2:36" s="247" customFormat="1" x14ac:dyDescent="0.25">
      <c r="B445" s="250"/>
      <c r="C445" s="250"/>
      <c r="D445" s="82"/>
      <c r="E445" s="82"/>
      <c r="F445" s="82"/>
      <c r="G445" s="82"/>
      <c r="H445" s="82"/>
      <c r="I445" s="82"/>
      <c r="J445" s="82"/>
      <c r="K445" s="82"/>
      <c r="L445" s="82"/>
      <c r="M445" s="82"/>
      <c r="N445" s="82"/>
      <c r="O445" s="82"/>
      <c r="P445" s="82"/>
      <c r="Q445" s="82"/>
      <c r="R445" s="82"/>
      <c r="S445" s="82"/>
      <c r="T445" s="250"/>
      <c r="U445" s="250"/>
      <c r="V445" s="82"/>
      <c r="W445" s="251"/>
      <c r="X445" s="82"/>
      <c r="Y445" s="82"/>
      <c r="Z445" s="250"/>
      <c r="AA445" s="250"/>
      <c r="AB445" s="82"/>
      <c r="AC445" s="251"/>
      <c r="AD445" s="82"/>
      <c r="AE445" s="82"/>
      <c r="AF445" s="250"/>
      <c r="AG445" s="250"/>
      <c r="AH445" s="82"/>
      <c r="AI445" s="251"/>
      <c r="AJ445" s="82"/>
    </row>
    <row r="446" spans="2:36" s="247" customFormat="1" x14ac:dyDescent="0.25">
      <c r="B446" s="250"/>
      <c r="C446" s="250"/>
      <c r="D446" s="82"/>
      <c r="E446" s="82"/>
      <c r="F446" s="82"/>
      <c r="G446" s="82"/>
      <c r="H446" s="82"/>
      <c r="I446" s="82"/>
      <c r="J446" s="82"/>
      <c r="K446" s="82"/>
      <c r="L446" s="82"/>
      <c r="M446" s="82"/>
      <c r="N446" s="82"/>
      <c r="O446" s="82"/>
      <c r="P446" s="82"/>
      <c r="Q446" s="82"/>
      <c r="R446" s="82"/>
      <c r="S446" s="82"/>
      <c r="T446" s="250"/>
      <c r="U446" s="250"/>
      <c r="V446" s="82"/>
      <c r="W446" s="251"/>
      <c r="X446" s="82"/>
      <c r="Y446" s="82"/>
      <c r="Z446" s="250"/>
      <c r="AA446" s="250"/>
      <c r="AB446" s="82"/>
      <c r="AC446" s="251"/>
      <c r="AD446" s="82"/>
      <c r="AE446" s="82"/>
      <c r="AF446" s="250"/>
      <c r="AG446" s="250"/>
      <c r="AH446" s="82"/>
      <c r="AI446" s="251"/>
      <c r="AJ446" s="82"/>
    </row>
    <row r="447" spans="2:36" s="247" customFormat="1" x14ac:dyDescent="0.25">
      <c r="B447" s="250"/>
      <c r="C447" s="250"/>
      <c r="D447" s="82"/>
      <c r="E447" s="82"/>
      <c r="F447" s="82"/>
      <c r="G447" s="82"/>
      <c r="H447" s="82"/>
      <c r="I447" s="82"/>
      <c r="J447" s="82"/>
      <c r="K447" s="82"/>
      <c r="L447" s="82"/>
      <c r="M447" s="82"/>
      <c r="N447" s="82"/>
      <c r="O447" s="82"/>
      <c r="P447" s="82"/>
      <c r="Q447" s="82"/>
      <c r="R447" s="82"/>
      <c r="S447" s="82"/>
      <c r="T447" s="250"/>
      <c r="U447" s="250"/>
      <c r="V447" s="82"/>
      <c r="W447" s="251"/>
      <c r="X447" s="82"/>
      <c r="Y447" s="82"/>
      <c r="Z447" s="250"/>
      <c r="AA447" s="250"/>
      <c r="AB447" s="82"/>
      <c r="AC447" s="251"/>
      <c r="AD447" s="82"/>
      <c r="AE447" s="82"/>
      <c r="AF447" s="250"/>
      <c r="AG447" s="250"/>
      <c r="AH447" s="82"/>
      <c r="AI447" s="251"/>
      <c r="AJ447" s="82"/>
    </row>
    <row r="448" spans="2:36" s="247" customFormat="1" x14ac:dyDescent="0.25">
      <c r="B448" s="250"/>
      <c r="C448" s="250"/>
      <c r="D448" s="82"/>
      <c r="E448" s="82"/>
      <c r="F448" s="82"/>
      <c r="G448" s="82"/>
      <c r="H448" s="82"/>
      <c r="I448" s="82"/>
      <c r="J448" s="82"/>
      <c r="K448" s="82"/>
      <c r="L448" s="82"/>
      <c r="M448" s="82"/>
      <c r="N448" s="82"/>
      <c r="O448" s="82"/>
      <c r="P448" s="82"/>
      <c r="Q448" s="82"/>
      <c r="R448" s="82"/>
      <c r="S448" s="82"/>
      <c r="T448" s="250"/>
      <c r="U448" s="250"/>
      <c r="V448" s="82"/>
      <c r="W448" s="251"/>
      <c r="X448" s="82"/>
      <c r="Y448" s="82"/>
      <c r="Z448" s="250"/>
      <c r="AA448" s="250"/>
      <c r="AB448" s="82"/>
      <c r="AC448" s="251"/>
      <c r="AD448" s="82"/>
      <c r="AE448" s="82"/>
      <c r="AF448" s="250"/>
      <c r="AG448" s="250"/>
      <c r="AH448" s="82"/>
      <c r="AI448" s="251"/>
      <c r="AJ448" s="82"/>
    </row>
    <row r="449" spans="2:36" s="247" customFormat="1" x14ac:dyDescent="0.25">
      <c r="B449" s="250"/>
      <c r="C449" s="250"/>
      <c r="D449" s="82"/>
      <c r="E449" s="82"/>
      <c r="F449" s="82"/>
      <c r="G449" s="82"/>
      <c r="H449" s="82"/>
      <c r="I449" s="82"/>
      <c r="J449" s="82"/>
      <c r="K449" s="82"/>
      <c r="L449" s="82"/>
      <c r="M449" s="82"/>
      <c r="N449" s="82"/>
      <c r="O449" s="82"/>
      <c r="P449" s="82"/>
      <c r="Q449" s="82"/>
      <c r="R449" s="82"/>
      <c r="S449" s="82"/>
      <c r="T449" s="250"/>
      <c r="U449" s="250"/>
      <c r="V449" s="82"/>
      <c r="W449" s="251"/>
      <c r="X449" s="82"/>
      <c r="Y449" s="82"/>
      <c r="Z449" s="250"/>
      <c r="AA449" s="250"/>
      <c r="AB449" s="82"/>
      <c r="AC449" s="251"/>
      <c r="AD449" s="82"/>
      <c r="AE449" s="82"/>
      <c r="AF449" s="250"/>
      <c r="AG449" s="250"/>
      <c r="AH449" s="82"/>
      <c r="AI449" s="251"/>
      <c r="AJ449" s="82"/>
    </row>
    <row r="450" spans="2:36" s="247" customFormat="1" x14ac:dyDescent="0.25">
      <c r="B450" s="250"/>
      <c r="C450" s="250"/>
      <c r="D450" s="82"/>
      <c r="E450" s="82"/>
      <c r="F450" s="82"/>
      <c r="G450" s="82"/>
      <c r="H450" s="82"/>
      <c r="I450" s="82"/>
      <c r="J450" s="82"/>
      <c r="K450" s="82"/>
      <c r="L450" s="82"/>
      <c r="M450" s="82"/>
      <c r="N450" s="82"/>
      <c r="O450" s="82"/>
      <c r="P450" s="82"/>
      <c r="Q450" s="82"/>
      <c r="R450" s="82"/>
      <c r="S450" s="82"/>
      <c r="T450" s="250"/>
      <c r="U450" s="250"/>
      <c r="V450" s="82"/>
      <c r="W450" s="251"/>
      <c r="X450" s="82"/>
      <c r="Y450" s="82"/>
      <c r="Z450" s="250"/>
      <c r="AA450" s="250"/>
      <c r="AB450" s="82"/>
      <c r="AC450" s="251"/>
      <c r="AD450" s="82"/>
      <c r="AE450" s="82"/>
      <c r="AF450" s="250"/>
      <c r="AG450" s="250"/>
      <c r="AH450" s="82"/>
      <c r="AI450" s="251"/>
      <c r="AJ450" s="82"/>
    </row>
    <row r="451" spans="2:36" s="247" customFormat="1" x14ac:dyDescent="0.25">
      <c r="B451" s="250"/>
      <c r="C451" s="250"/>
      <c r="D451" s="82"/>
      <c r="E451" s="82"/>
      <c r="F451" s="82"/>
      <c r="G451" s="82"/>
      <c r="H451" s="82"/>
      <c r="I451" s="82"/>
      <c r="J451" s="82"/>
      <c r="K451" s="82"/>
      <c r="L451" s="82"/>
      <c r="M451" s="82"/>
      <c r="N451" s="82"/>
      <c r="O451" s="82"/>
      <c r="P451" s="82"/>
      <c r="Q451" s="82"/>
      <c r="R451" s="82"/>
      <c r="S451" s="82"/>
      <c r="T451" s="250"/>
      <c r="U451" s="250"/>
      <c r="V451" s="82"/>
      <c r="W451" s="251"/>
      <c r="X451" s="82"/>
      <c r="Y451" s="82"/>
      <c r="Z451" s="250"/>
      <c r="AA451" s="250"/>
      <c r="AB451" s="82"/>
      <c r="AC451" s="251"/>
      <c r="AD451" s="82"/>
      <c r="AE451" s="82"/>
      <c r="AF451" s="250"/>
      <c r="AG451" s="250"/>
      <c r="AH451" s="82"/>
      <c r="AI451" s="251"/>
      <c r="AJ451" s="82"/>
    </row>
    <row r="452" spans="2:36" s="247" customFormat="1" x14ac:dyDescent="0.25">
      <c r="B452" s="250"/>
      <c r="C452" s="250"/>
      <c r="D452" s="82"/>
      <c r="E452" s="82"/>
      <c r="F452" s="82"/>
      <c r="G452" s="82"/>
      <c r="H452" s="82"/>
      <c r="I452" s="82"/>
      <c r="J452" s="82"/>
      <c r="K452" s="82"/>
      <c r="L452" s="82"/>
      <c r="M452" s="82"/>
      <c r="N452" s="82"/>
      <c r="O452" s="82"/>
      <c r="P452" s="82"/>
      <c r="Q452" s="82"/>
      <c r="R452" s="82"/>
      <c r="S452" s="82"/>
      <c r="T452" s="250"/>
      <c r="U452" s="250"/>
      <c r="V452" s="82"/>
      <c r="W452" s="251"/>
      <c r="X452" s="82"/>
      <c r="Y452" s="82"/>
      <c r="Z452" s="250"/>
      <c r="AA452" s="250"/>
      <c r="AB452" s="82"/>
      <c r="AC452" s="251"/>
      <c r="AD452" s="82"/>
      <c r="AE452" s="82"/>
      <c r="AF452" s="250"/>
      <c r="AG452" s="250"/>
      <c r="AH452" s="82"/>
      <c r="AI452" s="251"/>
      <c r="AJ452" s="82"/>
    </row>
    <row r="453" spans="2:36" s="247" customFormat="1" x14ac:dyDescent="0.25">
      <c r="B453" s="250"/>
      <c r="C453" s="250"/>
      <c r="D453" s="82"/>
      <c r="E453" s="82"/>
      <c r="F453" s="82"/>
      <c r="G453" s="82"/>
      <c r="H453" s="82"/>
      <c r="I453" s="82"/>
      <c r="J453" s="82"/>
      <c r="K453" s="82"/>
      <c r="L453" s="82"/>
      <c r="M453" s="82"/>
      <c r="N453" s="82"/>
      <c r="O453" s="82"/>
      <c r="P453" s="82"/>
      <c r="Q453" s="82"/>
      <c r="R453" s="82"/>
      <c r="S453" s="82"/>
      <c r="T453" s="250"/>
      <c r="U453" s="250"/>
      <c r="V453" s="82"/>
      <c r="W453" s="251"/>
      <c r="X453" s="82"/>
      <c r="Y453" s="82"/>
      <c r="Z453" s="250"/>
      <c r="AA453" s="250"/>
      <c r="AB453" s="82"/>
      <c r="AC453" s="251"/>
      <c r="AD453" s="82"/>
      <c r="AE453" s="82"/>
      <c r="AF453" s="250"/>
      <c r="AG453" s="250"/>
      <c r="AH453" s="82"/>
      <c r="AI453" s="251"/>
      <c r="AJ453" s="82"/>
    </row>
    <row r="454" spans="2:36" s="247" customFormat="1" x14ac:dyDescent="0.25">
      <c r="B454" s="250"/>
      <c r="C454" s="250"/>
      <c r="D454" s="82"/>
      <c r="E454" s="82"/>
      <c r="F454" s="82"/>
      <c r="G454" s="82"/>
      <c r="H454" s="82"/>
      <c r="I454" s="82"/>
      <c r="J454" s="82"/>
      <c r="K454" s="82"/>
      <c r="L454" s="82"/>
      <c r="M454" s="82"/>
      <c r="N454" s="82"/>
      <c r="O454" s="82"/>
      <c r="P454" s="82"/>
      <c r="Q454" s="82"/>
      <c r="R454" s="82"/>
      <c r="S454" s="82"/>
      <c r="T454" s="250"/>
      <c r="U454" s="250"/>
      <c r="V454" s="82"/>
      <c r="W454" s="251"/>
      <c r="X454" s="82"/>
      <c r="Y454" s="82"/>
      <c r="Z454" s="250"/>
      <c r="AA454" s="250"/>
      <c r="AB454" s="82"/>
      <c r="AC454" s="251"/>
      <c r="AD454" s="82"/>
      <c r="AE454" s="82"/>
      <c r="AF454" s="250"/>
      <c r="AG454" s="250"/>
      <c r="AH454" s="82"/>
      <c r="AI454" s="251"/>
      <c r="AJ454" s="82"/>
    </row>
    <row r="455" spans="2:36" s="247" customFormat="1" x14ac:dyDescent="0.25">
      <c r="B455" s="250"/>
      <c r="C455" s="250"/>
      <c r="D455" s="82"/>
      <c r="E455" s="82"/>
      <c r="F455" s="82"/>
      <c r="G455" s="82"/>
      <c r="H455" s="82"/>
      <c r="I455" s="82"/>
      <c r="J455" s="82"/>
      <c r="K455" s="82"/>
      <c r="L455" s="82"/>
      <c r="M455" s="82"/>
      <c r="N455" s="82"/>
      <c r="O455" s="82"/>
      <c r="P455" s="82"/>
      <c r="Q455" s="82"/>
      <c r="R455" s="82"/>
      <c r="S455" s="82"/>
      <c r="T455" s="250"/>
      <c r="U455" s="250"/>
      <c r="V455" s="82"/>
      <c r="W455" s="251"/>
      <c r="X455" s="82"/>
      <c r="Y455" s="82"/>
      <c r="Z455" s="250"/>
      <c r="AA455" s="250"/>
      <c r="AB455" s="82"/>
      <c r="AC455" s="251"/>
      <c r="AD455" s="82"/>
      <c r="AE455" s="82"/>
      <c r="AF455" s="250"/>
      <c r="AG455" s="250"/>
      <c r="AH455" s="82"/>
      <c r="AI455" s="251"/>
      <c r="AJ455" s="82"/>
    </row>
    <row r="456" spans="2:36" s="247" customFormat="1" x14ac:dyDescent="0.25">
      <c r="B456" s="250"/>
      <c r="C456" s="250"/>
      <c r="D456" s="82"/>
      <c r="E456" s="82"/>
      <c r="F456" s="82"/>
      <c r="G456" s="82"/>
      <c r="H456" s="82"/>
      <c r="I456" s="82"/>
      <c r="J456" s="82"/>
      <c r="K456" s="82"/>
      <c r="L456" s="82"/>
      <c r="M456" s="82"/>
      <c r="N456" s="82"/>
      <c r="O456" s="82"/>
      <c r="P456" s="82"/>
      <c r="Q456" s="82"/>
      <c r="R456" s="82"/>
      <c r="S456" s="82"/>
      <c r="T456" s="250"/>
      <c r="U456" s="250"/>
      <c r="V456" s="82"/>
      <c r="W456" s="251"/>
      <c r="X456" s="82"/>
      <c r="Y456" s="82"/>
      <c r="Z456" s="250"/>
      <c r="AA456" s="250"/>
      <c r="AB456" s="82"/>
      <c r="AC456" s="251"/>
      <c r="AD456" s="82"/>
      <c r="AE456" s="82"/>
      <c r="AF456" s="250"/>
      <c r="AG456" s="250"/>
      <c r="AH456" s="82"/>
      <c r="AI456" s="251"/>
      <c r="AJ456" s="82"/>
    </row>
    <row r="457" spans="2:36" s="247" customFormat="1" x14ac:dyDescent="0.25">
      <c r="B457" s="250"/>
      <c r="C457" s="250"/>
      <c r="D457" s="82"/>
      <c r="E457" s="82"/>
      <c r="F457" s="82"/>
      <c r="G457" s="82"/>
      <c r="H457" s="82"/>
      <c r="I457" s="82"/>
      <c r="J457" s="82"/>
      <c r="K457" s="82"/>
      <c r="L457" s="82"/>
      <c r="M457" s="82"/>
      <c r="N457" s="82"/>
      <c r="O457" s="82"/>
      <c r="P457" s="82"/>
      <c r="Q457" s="82"/>
      <c r="R457" s="82"/>
      <c r="S457" s="82"/>
      <c r="T457" s="250"/>
      <c r="U457" s="250"/>
      <c r="V457" s="82"/>
      <c r="W457" s="251"/>
      <c r="X457" s="82"/>
      <c r="Y457" s="82"/>
      <c r="Z457" s="250"/>
      <c r="AA457" s="250"/>
      <c r="AB457" s="82"/>
      <c r="AC457" s="251"/>
      <c r="AD457" s="82"/>
      <c r="AE457" s="82"/>
      <c r="AF457" s="250"/>
      <c r="AG457" s="250"/>
      <c r="AH457" s="82"/>
      <c r="AI457" s="251"/>
      <c r="AJ457" s="82"/>
    </row>
    <row r="458" spans="2:36" s="247" customFormat="1" x14ac:dyDescent="0.25">
      <c r="B458" s="250"/>
      <c r="C458" s="250"/>
      <c r="D458" s="82"/>
      <c r="E458" s="82"/>
      <c r="F458" s="82"/>
      <c r="G458" s="82"/>
      <c r="H458" s="82"/>
      <c r="I458" s="82"/>
      <c r="J458" s="82"/>
      <c r="K458" s="82"/>
      <c r="L458" s="82"/>
      <c r="M458" s="82"/>
      <c r="N458" s="82"/>
      <c r="O458" s="82"/>
      <c r="P458" s="82"/>
      <c r="Q458" s="82"/>
      <c r="R458" s="82"/>
      <c r="S458" s="82"/>
      <c r="T458" s="250"/>
      <c r="U458" s="250"/>
      <c r="V458" s="82"/>
      <c r="W458" s="251"/>
      <c r="X458" s="82"/>
      <c r="Y458" s="82"/>
      <c r="Z458" s="250"/>
      <c r="AA458" s="250"/>
      <c r="AB458" s="82"/>
      <c r="AC458" s="251"/>
      <c r="AD458" s="82"/>
      <c r="AE458" s="82"/>
      <c r="AF458" s="250"/>
      <c r="AG458" s="250"/>
      <c r="AH458" s="82"/>
      <c r="AI458" s="251"/>
      <c r="AJ458" s="82"/>
    </row>
    <row r="459" spans="2:36" s="247" customFormat="1" x14ac:dyDescent="0.25">
      <c r="B459" s="250"/>
      <c r="C459" s="250"/>
      <c r="D459" s="82"/>
      <c r="E459" s="82"/>
      <c r="F459" s="82"/>
      <c r="G459" s="82"/>
      <c r="H459" s="82"/>
      <c r="I459" s="82"/>
      <c r="J459" s="82"/>
      <c r="K459" s="82"/>
      <c r="L459" s="82"/>
      <c r="M459" s="82"/>
      <c r="N459" s="82"/>
      <c r="O459" s="82"/>
      <c r="P459" s="82"/>
      <c r="Q459" s="82"/>
      <c r="R459" s="82"/>
      <c r="S459" s="82"/>
      <c r="T459" s="250"/>
      <c r="U459" s="250"/>
      <c r="V459" s="82"/>
      <c r="W459" s="251"/>
      <c r="X459" s="82"/>
      <c r="Y459" s="82"/>
      <c r="Z459" s="250"/>
      <c r="AA459" s="250"/>
      <c r="AB459" s="82"/>
      <c r="AC459" s="251"/>
      <c r="AD459" s="82"/>
      <c r="AE459" s="82"/>
      <c r="AF459" s="250"/>
      <c r="AG459" s="250"/>
      <c r="AH459" s="82"/>
      <c r="AI459" s="251"/>
      <c r="AJ459" s="82"/>
    </row>
    <row r="460" spans="2:36" s="247" customFormat="1" x14ac:dyDescent="0.25">
      <c r="B460" s="250"/>
      <c r="C460" s="250"/>
      <c r="D460" s="82"/>
      <c r="E460" s="82"/>
      <c r="F460" s="82"/>
      <c r="G460" s="82"/>
      <c r="H460" s="82"/>
      <c r="I460" s="82"/>
      <c r="J460" s="82"/>
      <c r="K460" s="82"/>
      <c r="L460" s="82"/>
      <c r="M460" s="82"/>
      <c r="N460" s="82"/>
      <c r="O460" s="82"/>
      <c r="P460" s="82"/>
      <c r="Q460" s="82"/>
      <c r="R460" s="82"/>
      <c r="S460" s="82"/>
      <c r="T460" s="250"/>
      <c r="U460" s="250"/>
      <c r="V460" s="82"/>
      <c r="W460" s="251"/>
      <c r="X460" s="82"/>
      <c r="Y460" s="82"/>
      <c r="Z460" s="250"/>
      <c r="AA460" s="250"/>
      <c r="AB460" s="82"/>
      <c r="AC460" s="251"/>
      <c r="AD460" s="82"/>
      <c r="AE460" s="82"/>
      <c r="AF460" s="250"/>
      <c r="AG460" s="250"/>
      <c r="AH460" s="82"/>
      <c r="AI460" s="251"/>
      <c r="AJ460" s="82"/>
    </row>
    <row r="461" spans="2:36" s="247" customFormat="1" x14ac:dyDescent="0.25">
      <c r="B461" s="250"/>
      <c r="C461" s="250"/>
      <c r="D461" s="82"/>
      <c r="E461" s="82"/>
      <c r="F461" s="82"/>
      <c r="G461" s="82"/>
      <c r="H461" s="82"/>
      <c r="I461" s="82"/>
      <c r="J461" s="82"/>
      <c r="K461" s="82"/>
      <c r="L461" s="82"/>
      <c r="M461" s="82"/>
      <c r="N461" s="82"/>
      <c r="O461" s="82"/>
      <c r="P461" s="82"/>
      <c r="Q461" s="82"/>
      <c r="R461" s="82"/>
      <c r="S461" s="82"/>
      <c r="T461" s="250"/>
      <c r="U461" s="250"/>
      <c r="V461" s="82"/>
      <c r="W461" s="251"/>
      <c r="X461" s="82"/>
      <c r="Y461" s="82"/>
      <c r="Z461" s="250"/>
      <c r="AA461" s="250"/>
      <c r="AB461" s="82"/>
      <c r="AC461" s="251"/>
      <c r="AD461" s="82"/>
      <c r="AE461" s="82"/>
      <c r="AF461" s="250"/>
      <c r="AG461" s="250"/>
      <c r="AH461" s="82"/>
      <c r="AI461" s="251"/>
      <c r="AJ461" s="82"/>
    </row>
    <row r="462" spans="2:36" s="247" customFormat="1" x14ac:dyDescent="0.25">
      <c r="B462" s="250"/>
      <c r="C462" s="250"/>
      <c r="D462" s="82"/>
      <c r="E462" s="82"/>
      <c r="F462" s="82"/>
      <c r="G462" s="82"/>
      <c r="H462" s="82"/>
      <c r="I462" s="82"/>
      <c r="J462" s="82"/>
      <c r="K462" s="82"/>
      <c r="L462" s="82"/>
      <c r="M462" s="82"/>
      <c r="N462" s="82"/>
      <c r="O462" s="82"/>
      <c r="P462" s="82"/>
      <c r="Q462" s="82"/>
      <c r="R462" s="82"/>
      <c r="S462" s="82"/>
      <c r="T462" s="250"/>
      <c r="U462" s="250"/>
      <c r="V462" s="82"/>
      <c r="W462" s="251"/>
      <c r="X462" s="82"/>
      <c r="Y462" s="82"/>
      <c r="Z462" s="250"/>
      <c r="AA462" s="250"/>
      <c r="AB462" s="82"/>
      <c r="AC462" s="251"/>
      <c r="AD462" s="82"/>
      <c r="AE462" s="82"/>
      <c r="AF462" s="250"/>
      <c r="AG462" s="250"/>
      <c r="AH462" s="82"/>
      <c r="AI462" s="251"/>
      <c r="AJ462" s="82"/>
    </row>
    <row r="463" spans="2:36" s="247" customFormat="1" x14ac:dyDescent="0.25">
      <c r="B463" s="250"/>
      <c r="C463" s="250"/>
      <c r="D463" s="82"/>
      <c r="E463" s="82"/>
      <c r="F463" s="82"/>
      <c r="G463" s="82"/>
      <c r="H463" s="82"/>
      <c r="I463" s="82"/>
      <c r="J463" s="82"/>
      <c r="K463" s="82"/>
      <c r="L463" s="82"/>
      <c r="M463" s="82"/>
      <c r="N463" s="82"/>
      <c r="O463" s="82"/>
      <c r="P463" s="82"/>
      <c r="Q463" s="82"/>
      <c r="R463" s="82"/>
      <c r="S463" s="82"/>
      <c r="T463" s="250"/>
      <c r="U463" s="250"/>
      <c r="V463" s="82"/>
      <c r="W463" s="251"/>
      <c r="X463" s="82"/>
      <c r="Y463" s="82"/>
      <c r="Z463" s="250"/>
      <c r="AA463" s="250"/>
      <c r="AB463" s="82"/>
      <c r="AC463" s="251"/>
      <c r="AD463" s="82"/>
      <c r="AE463" s="82"/>
      <c r="AF463" s="250"/>
      <c r="AG463" s="250"/>
      <c r="AH463" s="82"/>
      <c r="AI463" s="251"/>
      <c r="AJ463" s="82"/>
    </row>
    <row r="464" spans="2:36" s="247" customFormat="1" x14ac:dyDescent="0.25">
      <c r="B464" s="250"/>
      <c r="C464" s="250"/>
      <c r="D464" s="82"/>
      <c r="E464" s="82"/>
      <c r="F464" s="82"/>
      <c r="G464" s="82"/>
      <c r="H464" s="82"/>
      <c r="I464" s="82"/>
      <c r="J464" s="82"/>
      <c r="K464" s="82"/>
      <c r="L464" s="82"/>
      <c r="M464" s="82"/>
      <c r="N464" s="82"/>
      <c r="O464" s="82"/>
      <c r="P464" s="82"/>
      <c r="Q464" s="82"/>
      <c r="R464" s="82"/>
      <c r="S464" s="82"/>
      <c r="T464" s="250"/>
      <c r="U464" s="250"/>
      <c r="V464" s="82"/>
      <c r="W464" s="251"/>
      <c r="X464" s="82"/>
      <c r="Y464" s="82"/>
      <c r="Z464" s="250"/>
      <c r="AA464" s="250"/>
      <c r="AB464" s="82"/>
      <c r="AC464" s="251"/>
      <c r="AD464" s="82"/>
      <c r="AE464" s="82"/>
      <c r="AF464" s="250"/>
      <c r="AG464" s="250"/>
      <c r="AH464" s="82"/>
      <c r="AI464" s="251"/>
      <c r="AJ464" s="82"/>
    </row>
    <row r="465" spans="2:36" s="247" customFormat="1" x14ac:dyDescent="0.25">
      <c r="B465" s="250"/>
      <c r="C465" s="250"/>
      <c r="D465" s="82"/>
      <c r="E465" s="82"/>
      <c r="F465" s="82"/>
      <c r="G465" s="82"/>
      <c r="H465" s="82"/>
      <c r="I465" s="82"/>
      <c r="J465" s="82"/>
      <c r="K465" s="82"/>
      <c r="L465" s="82"/>
      <c r="M465" s="82"/>
      <c r="N465" s="82"/>
      <c r="O465" s="82"/>
      <c r="P465" s="82"/>
      <c r="Q465" s="82"/>
      <c r="R465" s="82"/>
      <c r="S465" s="82"/>
      <c r="T465" s="250"/>
      <c r="U465" s="250"/>
      <c r="V465" s="82"/>
      <c r="W465" s="251"/>
      <c r="X465" s="82"/>
      <c r="Y465" s="82"/>
      <c r="Z465" s="250"/>
      <c r="AA465" s="250"/>
      <c r="AB465" s="82"/>
      <c r="AC465" s="251"/>
      <c r="AD465" s="82"/>
      <c r="AE465" s="82"/>
      <c r="AF465" s="250"/>
      <c r="AG465" s="250"/>
      <c r="AH465" s="82"/>
      <c r="AI465" s="251"/>
      <c r="AJ465" s="82"/>
    </row>
    <row r="466" spans="2:36" s="247" customFormat="1" x14ac:dyDescent="0.25">
      <c r="B466" s="250"/>
      <c r="C466" s="250"/>
      <c r="D466" s="82"/>
      <c r="E466" s="82"/>
      <c r="F466" s="82"/>
      <c r="G466" s="82"/>
      <c r="H466" s="82"/>
      <c r="I466" s="82"/>
      <c r="J466" s="82"/>
      <c r="K466" s="82"/>
      <c r="L466" s="82"/>
      <c r="M466" s="82"/>
      <c r="N466" s="82"/>
      <c r="O466" s="82"/>
      <c r="P466" s="82"/>
      <c r="Q466" s="82"/>
      <c r="R466" s="82"/>
      <c r="S466" s="82"/>
      <c r="T466" s="250"/>
      <c r="U466" s="250"/>
      <c r="V466" s="82"/>
      <c r="W466" s="251"/>
      <c r="X466" s="82"/>
      <c r="Y466" s="82"/>
      <c r="Z466" s="250"/>
      <c r="AA466" s="250"/>
      <c r="AB466" s="82"/>
      <c r="AC466" s="251"/>
      <c r="AD466" s="82"/>
      <c r="AE466" s="82"/>
      <c r="AF466" s="250"/>
      <c r="AG466" s="250"/>
      <c r="AH466" s="82"/>
      <c r="AI466" s="251"/>
      <c r="AJ466" s="82"/>
    </row>
    <row r="467" spans="2:36" s="247" customFormat="1" x14ac:dyDescent="0.25">
      <c r="B467" s="250"/>
      <c r="C467" s="250"/>
      <c r="D467" s="82"/>
      <c r="E467" s="82"/>
      <c r="F467" s="82"/>
      <c r="G467" s="82"/>
      <c r="H467" s="82"/>
      <c r="I467" s="82"/>
      <c r="J467" s="82"/>
      <c r="K467" s="82"/>
      <c r="L467" s="82"/>
      <c r="M467" s="82"/>
      <c r="N467" s="82"/>
      <c r="O467" s="82"/>
      <c r="P467" s="82"/>
      <c r="Q467" s="82"/>
      <c r="R467" s="82"/>
      <c r="S467" s="82"/>
      <c r="T467" s="250"/>
      <c r="U467" s="250"/>
      <c r="V467" s="82"/>
      <c r="W467" s="251"/>
      <c r="X467" s="82"/>
      <c r="Y467" s="82"/>
      <c r="Z467" s="250"/>
      <c r="AA467" s="250"/>
      <c r="AB467" s="82"/>
      <c r="AC467" s="251"/>
      <c r="AD467" s="82"/>
      <c r="AE467" s="82"/>
      <c r="AF467" s="250"/>
      <c r="AG467" s="250"/>
      <c r="AH467" s="82"/>
      <c r="AI467" s="251"/>
      <c r="AJ467" s="82"/>
    </row>
    <row r="468" spans="2:36" s="247" customFormat="1" x14ac:dyDescent="0.25">
      <c r="B468" s="250"/>
      <c r="C468" s="250"/>
      <c r="D468" s="82"/>
      <c r="E468" s="82"/>
      <c r="F468" s="82"/>
      <c r="G468" s="82"/>
      <c r="H468" s="82"/>
      <c r="I468" s="82"/>
      <c r="J468" s="82"/>
      <c r="K468" s="82"/>
      <c r="L468" s="82"/>
      <c r="M468" s="82"/>
      <c r="N468" s="82"/>
      <c r="O468" s="82"/>
      <c r="P468" s="82"/>
      <c r="Q468" s="82"/>
      <c r="R468" s="82"/>
      <c r="S468" s="82"/>
      <c r="T468" s="250"/>
      <c r="U468" s="250"/>
      <c r="V468" s="82"/>
      <c r="W468" s="251"/>
      <c r="X468" s="82"/>
      <c r="Y468" s="82"/>
      <c r="Z468" s="250"/>
      <c r="AA468" s="250"/>
      <c r="AB468" s="82"/>
      <c r="AC468" s="251"/>
      <c r="AD468" s="82"/>
      <c r="AE468" s="82"/>
      <c r="AF468" s="250"/>
      <c r="AG468" s="250"/>
      <c r="AH468" s="82"/>
      <c r="AI468" s="251"/>
      <c r="AJ468" s="82"/>
    </row>
    <row r="469" spans="2:36" s="247" customFormat="1" x14ac:dyDescent="0.25">
      <c r="B469" s="250"/>
      <c r="C469" s="250"/>
      <c r="D469" s="82"/>
      <c r="E469" s="82"/>
      <c r="F469" s="82"/>
      <c r="G469" s="82"/>
      <c r="H469" s="82"/>
      <c r="I469" s="82"/>
      <c r="J469" s="82"/>
      <c r="K469" s="82"/>
      <c r="L469" s="82"/>
      <c r="M469" s="82"/>
      <c r="N469" s="82"/>
      <c r="O469" s="82"/>
      <c r="P469" s="82"/>
      <c r="Q469" s="82"/>
      <c r="R469" s="82"/>
      <c r="S469" s="82"/>
      <c r="T469" s="250"/>
      <c r="U469" s="250"/>
      <c r="V469" s="82"/>
      <c r="W469" s="251"/>
      <c r="X469" s="82"/>
      <c r="Y469" s="82"/>
      <c r="Z469" s="250"/>
      <c r="AA469" s="250"/>
      <c r="AB469" s="82"/>
      <c r="AC469" s="251"/>
      <c r="AD469" s="82"/>
      <c r="AE469" s="82"/>
      <c r="AF469" s="250"/>
      <c r="AG469" s="250"/>
      <c r="AH469" s="82"/>
      <c r="AI469" s="251"/>
      <c r="AJ469" s="82"/>
    </row>
    <row r="470" spans="2:36" s="247" customFormat="1" x14ac:dyDescent="0.25">
      <c r="B470" s="250"/>
      <c r="C470" s="250"/>
      <c r="D470" s="82"/>
      <c r="E470" s="82"/>
      <c r="F470" s="82"/>
      <c r="G470" s="82"/>
      <c r="H470" s="82"/>
      <c r="I470" s="82"/>
      <c r="J470" s="82"/>
      <c r="K470" s="82"/>
      <c r="L470" s="82"/>
      <c r="M470" s="82"/>
      <c r="N470" s="82"/>
      <c r="O470" s="82"/>
      <c r="P470" s="82"/>
      <c r="Q470" s="82"/>
      <c r="R470" s="82"/>
      <c r="S470" s="82"/>
      <c r="T470" s="250"/>
      <c r="U470" s="250"/>
      <c r="V470" s="82"/>
      <c r="W470" s="251"/>
      <c r="X470" s="82"/>
      <c r="Y470" s="82"/>
      <c r="Z470" s="250"/>
      <c r="AA470" s="250"/>
      <c r="AB470" s="82"/>
      <c r="AC470" s="251"/>
      <c r="AD470" s="82"/>
      <c r="AE470" s="82"/>
      <c r="AF470" s="250"/>
      <c r="AG470" s="250"/>
      <c r="AH470" s="82"/>
      <c r="AI470" s="251"/>
      <c r="AJ470" s="82"/>
    </row>
    <row r="471" spans="2:36" s="247" customFormat="1" x14ac:dyDescent="0.25">
      <c r="B471" s="250"/>
      <c r="C471" s="250"/>
      <c r="D471" s="82"/>
      <c r="E471" s="82"/>
      <c r="F471" s="82"/>
      <c r="G471" s="82"/>
      <c r="H471" s="82"/>
      <c r="I471" s="82"/>
      <c r="J471" s="82"/>
      <c r="K471" s="82"/>
      <c r="L471" s="82"/>
      <c r="M471" s="82"/>
      <c r="N471" s="82"/>
      <c r="O471" s="82"/>
      <c r="P471" s="82"/>
      <c r="Q471" s="82"/>
      <c r="R471" s="82"/>
      <c r="S471" s="82"/>
      <c r="T471" s="250"/>
      <c r="U471" s="250"/>
      <c r="V471" s="82"/>
      <c r="W471" s="251"/>
      <c r="X471" s="82"/>
      <c r="Y471" s="82"/>
      <c r="Z471" s="250"/>
      <c r="AA471" s="250"/>
      <c r="AB471" s="82"/>
      <c r="AC471" s="251"/>
      <c r="AD471" s="82"/>
      <c r="AE471" s="82"/>
      <c r="AF471" s="250"/>
      <c r="AG471" s="250"/>
      <c r="AH471" s="82"/>
      <c r="AI471" s="251"/>
      <c r="AJ471" s="82"/>
    </row>
    <row r="472" spans="2:36" s="247" customFormat="1" x14ac:dyDescent="0.25">
      <c r="B472" s="250"/>
      <c r="C472" s="250"/>
      <c r="D472" s="82"/>
      <c r="E472" s="82"/>
      <c r="F472" s="82"/>
      <c r="G472" s="82"/>
      <c r="H472" s="82"/>
      <c r="I472" s="82"/>
      <c r="J472" s="82"/>
      <c r="K472" s="82"/>
      <c r="L472" s="82"/>
      <c r="M472" s="82"/>
      <c r="N472" s="82"/>
      <c r="O472" s="82"/>
      <c r="P472" s="82"/>
      <c r="Q472" s="82"/>
      <c r="R472" s="82"/>
      <c r="S472" s="82"/>
      <c r="T472" s="250"/>
      <c r="U472" s="250"/>
      <c r="V472" s="82"/>
      <c r="W472" s="251"/>
      <c r="X472" s="82"/>
      <c r="Y472" s="82"/>
      <c r="Z472" s="250"/>
      <c r="AA472" s="250"/>
      <c r="AB472" s="82"/>
      <c r="AC472" s="251"/>
      <c r="AD472" s="82"/>
      <c r="AE472" s="82"/>
      <c r="AF472" s="250"/>
      <c r="AG472" s="250"/>
      <c r="AH472" s="82"/>
      <c r="AI472" s="251"/>
      <c r="AJ472" s="82"/>
    </row>
    <row r="473" spans="2:36" s="247" customFormat="1" x14ac:dyDescent="0.25">
      <c r="B473" s="250"/>
      <c r="C473" s="250"/>
      <c r="D473" s="82"/>
      <c r="E473" s="82"/>
      <c r="F473" s="82"/>
      <c r="G473" s="82"/>
      <c r="H473" s="82"/>
      <c r="I473" s="82"/>
      <c r="J473" s="82"/>
      <c r="K473" s="82"/>
      <c r="L473" s="82"/>
      <c r="M473" s="82"/>
      <c r="N473" s="82"/>
      <c r="O473" s="82"/>
      <c r="P473" s="82"/>
      <c r="Q473" s="82"/>
      <c r="R473" s="82"/>
      <c r="S473" s="82"/>
      <c r="T473" s="250"/>
      <c r="U473" s="250"/>
      <c r="V473" s="82"/>
      <c r="W473" s="251"/>
      <c r="X473" s="82"/>
      <c r="Y473" s="82"/>
      <c r="Z473" s="250"/>
      <c r="AA473" s="250"/>
      <c r="AB473" s="82"/>
      <c r="AC473" s="251"/>
      <c r="AD473" s="82"/>
      <c r="AE473" s="82"/>
      <c r="AF473" s="250"/>
      <c r="AG473" s="250"/>
      <c r="AH473" s="82"/>
      <c r="AI473" s="251"/>
      <c r="AJ473" s="82"/>
    </row>
    <row r="474" spans="2:36" s="247" customFormat="1" x14ac:dyDescent="0.25">
      <c r="B474" s="250"/>
      <c r="C474" s="250"/>
      <c r="D474" s="82"/>
      <c r="E474" s="82"/>
      <c r="F474" s="82"/>
      <c r="G474" s="82"/>
      <c r="H474" s="82"/>
      <c r="I474" s="82"/>
      <c r="J474" s="82"/>
      <c r="K474" s="82"/>
      <c r="L474" s="82"/>
      <c r="M474" s="82"/>
      <c r="N474" s="82"/>
      <c r="O474" s="82"/>
      <c r="P474" s="82"/>
      <c r="Q474" s="82"/>
      <c r="R474" s="82"/>
      <c r="S474" s="82"/>
      <c r="T474" s="250"/>
      <c r="U474" s="250"/>
      <c r="V474" s="82"/>
      <c r="W474" s="251"/>
      <c r="X474" s="82"/>
      <c r="Y474" s="82"/>
      <c r="Z474" s="250"/>
      <c r="AA474" s="250"/>
      <c r="AB474" s="82"/>
      <c r="AC474" s="251"/>
      <c r="AD474" s="82"/>
      <c r="AE474" s="82"/>
      <c r="AF474" s="250"/>
      <c r="AG474" s="250"/>
      <c r="AH474" s="82"/>
      <c r="AI474" s="251"/>
      <c r="AJ474" s="82"/>
    </row>
    <row r="475" spans="2:36" s="247" customFormat="1" x14ac:dyDescent="0.25">
      <c r="B475" s="250"/>
      <c r="C475" s="250"/>
      <c r="D475" s="82"/>
      <c r="E475" s="82"/>
      <c r="F475" s="82"/>
      <c r="G475" s="82"/>
      <c r="H475" s="82"/>
      <c r="I475" s="82"/>
      <c r="J475" s="82"/>
      <c r="K475" s="82"/>
      <c r="L475" s="82"/>
      <c r="M475" s="82"/>
      <c r="N475" s="82"/>
      <c r="O475" s="82"/>
      <c r="P475" s="82"/>
      <c r="Q475" s="82"/>
      <c r="R475" s="82"/>
      <c r="S475" s="82"/>
      <c r="T475" s="250"/>
      <c r="U475" s="250"/>
      <c r="V475" s="82"/>
      <c r="W475" s="251"/>
      <c r="X475" s="82"/>
      <c r="Y475" s="82"/>
      <c r="Z475" s="250"/>
      <c r="AA475" s="250"/>
      <c r="AB475" s="82"/>
      <c r="AC475" s="251"/>
      <c r="AD475" s="82"/>
      <c r="AE475" s="82"/>
      <c r="AF475" s="250"/>
      <c r="AG475" s="250"/>
      <c r="AH475" s="82"/>
      <c r="AI475" s="251"/>
      <c r="AJ475" s="82"/>
    </row>
    <row r="476" spans="2:36" s="247" customFormat="1" x14ac:dyDescent="0.25">
      <c r="B476" s="250"/>
      <c r="C476" s="250"/>
      <c r="D476" s="82"/>
      <c r="E476" s="82"/>
      <c r="F476" s="82"/>
      <c r="G476" s="82"/>
      <c r="H476" s="82"/>
      <c r="I476" s="82"/>
      <c r="J476" s="82"/>
      <c r="K476" s="82"/>
      <c r="L476" s="82"/>
      <c r="M476" s="82"/>
      <c r="N476" s="82"/>
      <c r="O476" s="82"/>
      <c r="P476" s="82"/>
      <c r="Q476" s="82"/>
      <c r="R476" s="82"/>
      <c r="S476" s="82"/>
      <c r="T476" s="250"/>
      <c r="U476" s="250"/>
      <c r="V476" s="82"/>
      <c r="W476" s="251"/>
      <c r="X476" s="82"/>
      <c r="Y476" s="82"/>
      <c r="Z476" s="250"/>
      <c r="AA476" s="250"/>
      <c r="AB476" s="82"/>
      <c r="AC476" s="251"/>
      <c r="AD476" s="82"/>
      <c r="AE476" s="82"/>
      <c r="AF476" s="250"/>
      <c r="AG476" s="250"/>
      <c r="AH476" s="82"/>
      <c r="AI476" s="251"/>
      <c r="AJ476" s="82"/>
    </row>
    <row r="477" spans="2:36" s="247" customFormat="1" x14ac:dyDescent="0.25">
      <c r="B477" s="250"/>
      <c r="C477" s="250"/>
      <c r="D477" s="82"/>
      <c r="E477" s="82"/>
      <c r="F477" s="82"/>
      <c r="G477" s="82"/>
      <c r="H477" s="82"/>
      <c r="I477" s="82"/>
      <c r="J477" s="82"/>
      <c r="K477" s="82"/>
      <c r="L477" s="82"/>
      <c r="M477" s="82"/>
      <c r="N477" s="82"/>
      <c r="O477" s="82"/>
      <c r="P477" s="82"/>
      <c r="Q477" s="82"/>
      <c r="R477" s="82"/>
      <c r="S477" s="82"/>
      <c r="T477" s="250"/>
      <c r="U477" s="250"/>
      <c r="V477" s="82"/>
      <c r="W477" s="251"/>
      <c r="X477" s="82"/>
      <c r="Y477" s="82"/>
      <c r="Z477" s="250"/>
      <c r="AA477" s="250"/>
      <c r="AB477" s="82"/>
      <c r="AC477" s="251"/>
      <c r="AD477" s="82"/>
      <c r="AE477" s="82"/>
      <c r="AF477" s="250"/>
      <c r="AG477" s="250"/>
      <c r="AH477" s="82"/>
      <c r="AI477" s="251"/>
      <c r="AJ477" s="82"/>
    </row>
    <row r="478" spans="2:36" s="247" customFormat="1" x14ac:dyDescent="0.25">
      <c r="B478" s="250"/>
      <c r="C478" s="250"/>
      <c r="D478" s="82"/>
      <c r="E478" s="82"/>
      <c r="F478" s="82"/>
      <c r="G478" s="82"/>
      <c r="H478" s="82"/>
      <c r="I478" s="82"/>
      <c r="J478" s="82"/>
      <c r="K478" s="82"/>
      <c r="L478" s="82"/>
      <c r="M478" s="82"/>
      <c r="N478" s="82"/>
      <c r="O478" s="82"/>
      <c r="P478" s="82"/>
      <c r="Q478" s="82"/>
      <c r="R478" s="82"/>
      <c r="S478" s="82"/>
      <c r="T478" s="250"/>
      <c r="U478" s="250"/>
      <c r="V478" s="82"/>
      <c r="W478" s="251"/>
      <c r="X478" s="82"/>
      <c r="Y478" s="82"/>
      <c r="Z478" s="250"/>
      <c r="AA478" s="250"/>
      <c r="AB478" s="82"/>
      <c r="AC478" s="251"/>
      <c r="AD478" s="82"/>
      <c r="AE478" s="82"/>
      <c r="AF478" s="250"/>
      <c r="AG478" s="250"/>
      <c r="AH478" s="82"/>
      <c r="AI478" s="251"/>
      <c r="AJ478" s="82"/>
    </row>
    <row r="479" spans="2:36" s="247" customFormat="1" x14ac:dyDescent="0.25">
      <c r="B479" s="250"/>
      <c r="C479" s="250"/>
      <c r="D479" s="82"/>
      <c r="E479" s="82"/>
      <c r="F479" s="82"/>
      <c r="G479" s="82"/>
      <c r="H479" s="82"/>
      <c r="I479" s="82"/>
      <c r="J479" s="82"/>
      <c r="K479" s="82"/>
      <c r="L479" s="82"/>
      <c r="M479" s="82"/>
      <c r="N479" s="82"/>
      <c r="O479" s="82"/>
      <c r="P479" s="82"/>
      <c r="Q479" s="82"/>
      <c r="R479" s="82"/>
      <c r="S479" s="82"/>
      <c r="T479" s="250"/>
      <c r="U479" s="250"/>
      <c r="V479" s="82"/>
      <c r="W479" s="251"/>
      <c r="X479" s="82"/>
      <c r="Y479" s="82"/>
      <c r="Z479" s="250"/>
      <c r="AA479" s="250"/>
      <c r="AB479" s="82"/>
      <c r="AC479" s="251"/>
      <c r="AD479" s="82"/>
      <c r="AE479" s="82"/>
      <c r="AF479" s="250"/>
      <c r="AG479" s="250"/>
      <c r="AH479" s="82"/>
      <c r="AI479" s="251"/>
      <c r="AJ479" s="82"/>
    </row>
    <row r="480" spans="2:36" s="247" customFormat="1" x14ac:dyDescent="0.25">
      <c r="B480" s="250"/>
      <c r="C480" s="250"/>
      <c r="D480" s="82"/>
      <c r="E480" s="82"/>
      <c r="F480" s="82"/>
      <c r="G480" s="82"/>
      <c r="H480" s="82"/>
      <c r="I480" s="82"/>
      <c r="J480" s="82"/>
      <c r="K480" s="82"/>
      <c r="L480" s="82"/>
      <c r="M480" s="82"/>
      <c r="N480" s="82"/>
      <c r="O480" s="82"/>
      <c r="P480" s="82"/>
      <c r="Q480" s="82"/>
      <c r="R480" s="82"/>
      <c r="S480" s="82"/>
      <c r="T480" s="250"/>
      <c r="U480" s="250"/>
      <c r="V480" s="82"/>
      <c r="W480" s="251"/>
      <c r="X480" s="82"/>
      <c r="Y480" s="82"/>
      <c r="Z480" s="250"/>
      <c r="AA480" s="250"/>
      <c r="AB480" s="82"/>
      <c r="AC480" s="251"/>
      <c r="AD480" s="82"/>
      <c r="AE480" s="82"/>
      <c r="AF480" s="250"/>
      <c r="AG480" s="250"/>
      <c r="AH480" s="82"/>
      <c r="AI480" s="251"/>
      <c r="AJ480" s="82"/>
    </row>
    <row r="481" spans="2:36" s="247" customFormat="1" x14ac:dyDescent="0.25">
      <c r="B481" s="250"/>
      <c r="C481" s="250"/>
      <c r="D481" s="82"/>
      <c r="E481" s="82"/>
      <c r="F481" s="82"/>
      <c r="G481" s="82"/>
      <c r="H481" s="82"/>
      <c r="I481" s="82"/>
      <c r="J481" s="82"/>
      <c r="K481" s="82"/>
      <c r="L481" s="82"/>
      <c r="M481" s="82"/>
      <c r="N481" s="82"/>
      <c r="O481" s="82"/>
      <c r="P481" s="82"/>
      <c r="Q481" s="82"/>
      <c r="R481" s="82"/>
      <c r="S481" s="82"/>
      <c r="T481" s="250"/>
      <c r="U481" s="250"/>
      <c r="V481" s="82"/>
      <c r="W481" s="251"/>
      <c r="X481" s="82"/>
      <c r="Y481" s="82"/>
      <c r="Z481" s="250"/>
      <c r="AA481" s="250"/>
      <c r="AB481" s="82"/>
      <c r="AC481" s="251"/>
      <c r="AD481" s="82"/>
      <c r="AE481" s="82"/>
      <c r="AF481" s="250"/>
      <c r="AG481" s="250"/>
      <c r="AH481" s="82"/>
      <c r="AI481" s="251"/>
      <c r="AJ481" s="82"/>
    </row>
    <row r="482" spans="2:36" s="247" customFormat="1" x14ac:dyDescent="0.25">
      <c r="B482" s="250"/>
      <c r="C482" s="250"/>
      <c r="D482" s="82"/>
      <c r="E482" s="82"/>
      <c r="F482" s="82"/>
      <c r="G482" s="82"/>
      <c r="H482" s="82"/>
      <c r="I482" s="82"/>
      <c r="J482" s="82"/>
      <c r="K482" s="82"/>
      <c r="L482" s="82"/>
      <c r="M482" s="82"/>
      <c r="N482" s="82"/>
      <c r="O482" s="82"/>
      <c r="P482" s="82"/>
      <c r="Q482" s="82"/>
      <c r="R482" s="82"/>
      <c r="S482" s="82"/>
      <c r="T482" s="250"/>
      <c r="U482" s="250"/>
      <c r="V482" s="82"/>
      <c r="W482" s="251"/>
      <c r="X482" s="82"/>
      <c r="Y482" s="82"/>
      <c r="Z482" s="250"/>
      <c r="AA482" s="250"/>
      <c r="AB482" s="82"/>
      <c r="AC482" s="251"/>
      <c r="AD482" s="82"/>
      <c r="AE482" s="82"/>
      <c r="AF482" s="250"/>
      <c r="AG482" s="250"/>
      <c r="AH482" s="82"/>
      <c r="AI482" s="251"/>
      <c r="AJ482" s="82"/>
    </row>
    <row r="483" spans="2:36" s="247" customFormat="1" x14ac:dyDescent="0.25">
      <c r="B483" s="250"/>
      <c r="C483" s="250"/>
      <c r="D483" s="82"/>
      <c r="E483" s="82"/>
      <c r="F483" s="82"/>
      <c r="G483" s="82"/>
      <c r="H483" s="82"/>
      <c r="I483" s="82"/>
      <c r="J483" s="82"/>
      <c r="K483" s="82"/>
      <c r="L483" s="82"/>
      <c r="M483" s="82"/>
      <c r="N483" s="82"/>
      <c r="O483" s="82"/>
      <c r="P483" s="82"/>
      <c r="Q483" s="82"/>
      <c r="R483" s="82"/>
      <c r="S483" s="82"/>
      <c r="T483" s="250"/>
      <c r="U483" s="250"/>
      <c r="V483" s="82"/>
      <c r="W483" s="251"/>
      <c r="X483" s="82"/>
      <c r="Y483" s="82"/>
      <c r="Z483" s="250"/>
      <c r="AA483" s="250"/>
      <c r="AB483" s="82"/>
      <c r="AC483" s="251"/>
      <c r="AD483" s="82"/>
      <c r="AE483" s="82"/>
      <c r="AF483" s="250"/>
      <c r="AG483" s="250"/>
      <c r="AH483" s="82"/>
      <c r="AI483" s="251"/>
      <c r="AJ483" s="82"/>
    </row>
    <row r="484" spans="2:36" s="247" customFormat="1" x14ac:dyDescent="0.25">
      <c r="B484" s="250"/>
      <c r="C484" s="250"/>
      <c r="D484" s="82"/>
      <c r="E484" s="82"/>
      <c r="F484" s="82"/>
      <c r="G484" s="82"/>
      <c r="H484" s="82"/>
      <c r="I484" s="82"/>
      <c r="J484" s="82"/>
      <c r="K484" s="82"/>
      <c r="L484" s="82"/>
      <c r="M484" s="82"/>
      <c r="N484" s="82"/>
      <c r="O484" s="82"/>
      <c r="P484" s="82"/>
      <c r="Q484" s="82"/>
      <c r="R484" s="82"/>
      <c r="S484" s="82"/>
      <c r="T484" s="250"/>
      <c r="U484" s="250"/>
      <c r="V484" s="82"/>
      <c r="W484" s="251"/>
      <c r="X484" s="82"/>
      <c r="Y484" s="82"/>
      <c r="Z484" s="250"/>
      <c r="AA484" s="250"/>
      <c r="AB484" s="82"/>
      <c r="AC484" s="251"/>
      <c r="AD484" s="82"/>
      <c r="AE484" s="82"/>
      <c r="AF484" s="250"/>
      <c r="AG484" s="250"/>
      <c r="AH484" s="82"/>
      <c r="AI484" s="251"/>
      <c r="AJ484" s="82"/>
    </row>
    <row r="485" spans="2:36" s="247" customFormat="1" x14ac:dyDescent="0.25">
      <c r="B485" s="250"/>
      <c r="C485" s="250"/>
      <c r="D485" s="82"/>
      <c r="E485" s="82"/>
      <c r="F485" s="82"/>
      <c r="G485" s="82"/>
      <c r="H485" s="82"/>
      <c r="I485" s="82"/>
      <c r="J485" s="82"/>
      <c r="K485" s="82"/>
      <c r="L485" s="82"/>
      <c r="M485" s="82"/>
      <c r="N485" s="82"/>
      <c r="O485" s="82"/>
      <c r="P485" s="82"/>
      <c r="Q485" s="82"/>
      <c r="R485" s="82"/>
      <c r="S485" s="82"/>
      <c r="T485" s="250"/>
      <c r="U485" s="250"/>
      <c r="V485" s="82"/>
      <c r="W485" s="251"/>
      <c r="X485" s="82"/>
      <c r="Y485" s="82"/>
      <c r="Z485" s="250"/>
      <c r="AA485" s="250"/>
      <c r="AB485" s="82"/>
      <c r="AC485" s="251"/>
      <c r="AD485" s="82"/>
      <c r="AE485" s="82"/>
      <c r="AF485" s="250"/>
      <c r="AG485" s="250"/>
      <c r="AH485" s="82"/>
      <c r="AI485" s="251"/>
      <c r="AJ485" s="82"/>
    </row>
    <row r="486" spans="2:36" s="247" customFormat="1" x14ac:dyDescent="0.25">
      <c r="B486" s="250"/>
      <c r="C486" s="250"/>
      <c r="D486" s="82"/>
      <c r="E486" s="82"/>
      <c r="F486" s="82"/>
      <c r="G486" s="82"/>
      <c r="H486" s="82"/>
      <c r="I486" s="82"/>
      <c r="J486" s="82"/>
      <c r="K486" s="82"/>
      <c r="L486" s="82"/>
      <c r="M486" s="82"/>
      <c r="N486" s="82"/>
      <c r="O486" s="82"/>
      <c r="P486" s="82"/>
      <c r="Q486" s="82"/>
      <c r="R486" s="82"/>
      <c r="S486" s="82"/>
      <c r="T486" s="250"/>
      <c r="U486" s="250"/>
      <c r="V486" s="82"/>
      <c r="W486" s="251"/>
      <c r="X486" s="82"/>
      <c r="Y486" s="82"/>
      <c r="Z486" s="250"/>
      <c r="AA486" s="250"/>
      <c r="AB486" s="82"/>
      <c r="AC486" s="251"/>
      <c r="AD486" s="82"/>
      <c r="AE486" s="82"/>
      <c r="AF486" s="250"/>
      <c r="AG486" s="250"/>
      <c r="AH486" s="82"/>
      <c r="AI486" s="251"/>
      <c r="AJ486" s="82"/>
    </row>
    <row r="487" spans="2:36" s="247" customFormat="1" x14ac:dyDescent="0.25">
      <c r="B487" s="250"/>
      <c r="C487" s="250"/>
      <c r="D487" s="82"/>
      <c r="E487" s="82"/>
      <c r="F487" s="82"/>
      <c r="G487" s="82"/>
      <c r="H487" s="82"/>
      <c r="I487" s="82"/>
      <c r="J487" s="82"/>
      <c r="K487" s="82"/>
      <c r="L487" s="82"/>
      <c r="M487" s="82"/>
      <c r="N487" s="82"/>
      <c r="O487" s="82"/>
      <c r="P487" s="82"/>
      <c r="Q487" s="82"/>
      <c r="R487" s="82"/>
      <c r="S487" s="82"/>
      <c r="T487" s="250"/>
      <c r="U487" s="250"/>
      <c r="V487" s="82"/>
      <c r="W487" s="251"/>
      <c r="X487" s="82"/>
      <c r="Y487" s="82"/>
      <c r="Z487" s="250"/>
      <c r="AA487" s="250"/>
      <c r="AB487" s="82"/>
      <c r="AC487" s="251"/>
      <c r="AD487" s="82"/>
      <c r="AE487" s="82"/>
      <c r="AF487" s="250"/>
      <c r="AG487" s="250"/>
      <c r="AH487" s="82"/>
      <c r="AI487" s="251"/>
      <c r="AJ487" s="82"/>
    </row>
    <row r="488" spans="2:36" s="247" customFormat="1" x14ac:dyDescent="0.25">
      <c r="B488" s="250"/>
      <c r="C488" s="250"/>
      <c r="D488" s="82"/>
      <c r="E488" s="82"/>
      <c r="F488" s="82"/>
      <c r="G488" s="82"/>
      <c r="H488" s="82"/>
      <c r="I488" s="82"/>
      <c r="J488" s="82"/>
      <c r="K488" s="82"/>
      <c r="L488" s="82"/>
      <c r="M488" s="82"/>
      <c r="N488" s="82"/>
      <c r="O488" s="82"/>
      <c r="P488" s="82"/>
      <c r="Q488" s="82"/>
      <c r="R488" s="82"/>
      <c r="S488" s="82"/>
      <c r="T488" s="250"/>
      <c r="U488" s="250"/>
      <c r="V488" s="82"/>
      <c r="W488" s="251"/>
      <c r="X488" s="82"/>
      <c r="Y488" s="82"/>
      <c r="Z488" s="250"/>
      <c r="AA488" s="250"/>
      <c r="AB488" s="82"/>
      <c r="AC488" s="251"/>
      <c r="AD488" s="82"/>
      <c r="AE488" s="82"/>
      <c r="AF488" s="250"/>
      <c r="AG488" s="250"/>
      <c r="AH488" s="82"/>
      <c r="AI488" s="251"/>
      <c r="AJ488" s="82"/>
    </row>
    <row r="489" spans="2:36" s="247" customFormat="1" x14ac:dyDescent="0.25">
      <c r="B489" s="250"/>
      <c r="C489" s="250"/>
      <c r="D489" s="82"/>
      <c r="E489" s="82"/>
      <c r="F489" s="82"/>
      <c r="G489" s="82"/>
      <c r="H489" s="82"/>
      <c r="I489" s="82"/>
      <c r="J489" s="82"/>
      <c r="K489" s="82"/>
      <c r="L489" s="82"/>
      <c r="M489" s="82"/>
      <c r="N489" s="82"/>
      <c r="O489" s="82"/>
      <c r="P489" s="82"/>
      <c r="Q489" s="82"/>
      <c r="R489" s="82"/>
      <c r="S489" s="82"/>
      <c r="T489" s="250"/>
      <c r="U489" s="250"/>
      <c r="V489" s="82"/>
      <c r="W489" s="251"/>
      <c r="X489" s="82"/>
      <c r="Y489" s="82"/>
      <c r="Z489" s="250"/>
      <c r="AA489" s="250"/>
      <c r="AB489" s="82"/>
      <c r="AC489" s="251"/>
      <c r="AD489" s="82"/>
      <c r="AE489" s="82"/>
      <c r="AF489" s="250"/>
      <c r="AG489" s="250"/>
      <c r="AH489" s="82"/>
      <c r="AI489" s="251"/>
      <c r="AJ489" s="82"/>
    </row>
    <row r="490" spans="2:36" s="247" customFormat="1" x14ac:dyDescent="0.25">
      <c r="B490" s="250"/>
      <c r="C490" s="250"/>
      <c r="D490" s="82"/>
      <c r="E490" s="82"/>
      <c r="F490" s="82"/>
      <c r="G490" s="82"/>
      <c r="H490" s="82"/>
      <c r="I490" s="82"/>
      <c r="J490" s="82"/>
      <c r="K490" s="82"/>
      <c r="L490" s="82"/>
      <c r="M490" s="82"/>
      <c r="N490" s="82"/>
      <c r="O490" s="82"/>
      <c r="P490" s="82"/>
      <c r="Q490" s="82"/>
      <c r="R490" s="82"/>
      <c r="S490" s="82"/>
      <c r="T490" s="250"/>
      <c r="U490" s="250"/>
      <c r="V490" s="82"/>
      <c r="W490" s="251"/>
      <c r="X490" s="82"/>
      <c r="Y490" s="82"/>
      <c r="Z490" s="250"/>
      <c r="AA490" s="250"/>
      <c r="AB490" s="82"/>
      <c r="AC490" s="251"/>
      <c r="AD490" s="82"/>
      <c r="AE490" s="82"/>
      <c r="AF490" s="250"/>
      <c r="AG490" s="250"/>
      <c r="AH490" s="82"/>
      <c r="AI490" s="251"/>
      <c r="AJ490" s="82"/>
    </row>
    <row r="491" spans="2:36" s="247" customFormat="1" x14ac:dyDescent="0.25">
      <c r="B491" s="250"/>
      <c r="C491" s="250"/>
      <c r="D491" s="82"/>
      <c r="E491" s="82"/>
      <c r="F491" s="82"/>
      <c r="G491" s="82"/>
      <c r="H491" s="82"/>
      <c r="I491" s="82"/>
      <c r="J491" s="82"/>
      <c r="K491" s="82"/>
      <c r="L491" s="82"/>
      <c r="M491" s="82"/>
      <c r="N491" s="82"/>
      <c r="O491" s="82"/>
      <c r="P491" s="82"/>
      <c r="Q491" s="82"/>
      <c r="R491" s="82"/>
      <c r="S491" s="82"/>
      <c r="T491" s="250"/>
      <c r="U491" s="250"/>
      <c r="V491" s="82"/>
      <c r="W491" s="251"/>
      <c r="X491" s="82"/>
      <c r="Y491" s="82"/>
      <c r="Z491" s="250"/>
      <c r="AA491" s="250"/>
      <c r="AB491" s="82"/>
      <c r="AC491" s="251"/>
      <c r="AD491" s="82"/>
      <c r="AE491" s="82"/>
      <c r="AF491" s="250"/>
      <c r="AG491" s="250"/>
      <c r="AH491" s="82"/>
      <c r="AI491" s="251"/>
      <c r="AJ491" s="82"/>
    </row>
    <row r="492" spans="2:36" s="247" customFormat="1" x14ac:dyDescent="0.25">
      <c r="B492" s="250"/>
      <c r="C492" s="250"/>
      <c r="D492" s="82"/>
      <c r="E492" s="82"/>
      <c r="F492" s="82"/>
      <c r="G492" s="82"/>
      <c r="H492" s="82"/>
      <c r="I492" s="82"/>
      <c r="J492" s="82"/>
      <c r="K492" s="82"/>
      <c r="L492" s="82"/>
      <c r="M492" s="82"/>
      <c r="N492" s="82"/>
      <c r="O492" s="82"/>
      <c r="P492" s="82"/>
      <c r="Q492" s="82"/>
      <c r="R492" s="82"/>
      <c r="S492" s="82"/>
      <c r="T492" s="250"/>
      <c r="U492" s="250"/>
      <c r="V492" s="82"/>
      <c r="W492" s="251"/>
      <c r="X492" s="82"/>
      <c r="Y492" s="82"/>
      <c r="Z492" s="250"/>
      <c r="AA492" s="250"/>
      <c r="AB492" s="82"/>
      <c r="AC492" s="251"/>
      <c r="AD492" s="82"/>
      <c r="AE492" s="82"/>
      <c r="AF492" s="250"/>
      <c r="AG492" s="250"/>
      <c r="AH492" s="82"/>
      <c r="AI492" s="251"/>
      <c r="AJ492" s="82"/>
    </row>
    <row r="493" spans="2:36" s="247" customFormat="1" x14ac:dyDescent="0.25">
      <c r="B493" s="250"/>
      <c r="C493" s="250"/>
      <c r="D493" s="82"/>
      <c r="E493" s="82"/>
      <c r="F493" s="82"/>
      <c r="G493" s="82"/>
      <c r="H493" s="82"/>
      <c r="I493" s="82"/>
      <c r="J493" s="82"/>
      <c r="K493" s="82"/>
      <c r="L493" s="82"/>
      <c r="M493" s="82"/>
      <c r="N493" s="82"/>
      <c r="O493" s="82"/>
      <c r="P493" s="82"/>
      <c r="Q493" s="82"/>
      <c r="R493" s="82"/>
      <c r="S493" s="82"/>
      <c r="T493" s="250"/>
      <c r="U493" s="250"/>
      <c r="V493" s="82"/>
      <c r="W493" s="251"/>
      <c r="X493" s="82"/>
      <c r="Y493" s="82"/>
      <c r="Z493" s="250"/>
      <c r="AA493" s="250"/>
      <c r="AB493" s="82"/>
      <c r="AC493" s="251"/>
      <c r="AD493" s="82"/>
      <c r="AE493" s="82"/>
      <c r="AF493" s="250"/>
      <c r="AG493" s="250"/>
      <c r="AH493" s="82"/>
      <c r="AI493" s="251"/>
      <c r="AJ493" s="82"/>
    </row>
    <row r="494" spans="2:36" s="247" customFormat="1" x14ac:dyDescent="0.25">
      <c r="B494" s="250"/>
      <c r="C494" s="250"/>
      <c r="D494" s="82"/>
      <c r="E494" s="82"/>
      <c r="F494" s="82"/>
      <c r="G494" s="82"/>
      <c r="H494" s="82"/>
      <c r="I494" s="82"/>
      <c r="J494" s="82"/>
      <c r="K494" s="82"/>
      <c r="L494" s="82"/>
      <c r="M494" s="82"/>
      <c r="N494" s="82"/>
      <c r="O494" s="82"/>
      <c r="P494" s="82"/>
      <c r="Q494" s="82"/>
      <c r="R494" s="82"/>
      <c r="S494" s="82"/>
      <c r="T494" s="250"/>
      <c r="U494" s="250"/>
      <c r="V494" s="82"/>
      <c r="W494" s="251"/>
      <c r="X494" s="82"/>
      <c r="Y494" s="82"/>
      <c r="Z494" s="250"/>
      <c r="AA494" s="250"/>
      <c r="AB494" s="82"/>
      <c r="AC494" s="251"/>
      <c r="AD494" s="82"/>
      <c r="AE494" s="82"/>
      <c r="AF494" s="250"/>
      <c r="AG494" s="250"/>
      <c r="AH494" s="82"/>
      <c r="AI494" s="251"/>
      <c r="AJ494" s="82"/>
    </row>
    <row r="495" spans="2:36" s="247" customFormat="1" x14ac:dyDescent="0.25">
      <c r="B495" s="250"/>
      <c r="C495" s="250"/>
      <c r="D495" s="82"/>
      <c r="E495" s="82"/>
      <c r="F495" s="82"/>
      <c r="G495" s="82"/>
      <c r="H495" s="82"/>
      <c r="I495" s="82"/>
      <c r="J495" s="82"/>
      <c r="K495" s="82"/>
      <c r="L495" s="82"/>
      <c r="M495" s="82"/>
      <c r="N495" s="82"/>
      <c r="O495" s="82"/>
      <c r="P495" s="82"/>
      <c r="Q495" s="82"/>
      <c r="R495" s="82"/>
      <c r="S495" s="82"/>
      <c r="T495" s="250"/>
      <c r="U495" s="250"/>
      <c r="V495" s="82"/>
      <c r="W495" s="251"/>
      <c r="X495" s="82"/>
      <c r="Y495" s="82"/>
      <c r="Z495" s="250"/>
      <c r="AA495" s="250"/>
      <c r="AB495" s="82"/>
      <c r="AC495" s="251"/>
      <c r="AD495" s="82"/>
      <c r="AE495" s="82"/>
      <c r="AF495" s="250"/>
      <c r="AG495" s="250"/>
      <c r="AH495" s="82"/>
      <c r="AI495" s="251"/>
      <c r="AJ495" s="82"/>
    </row>
    <row r="496" spans="2:36" s="247" customFormat="1" x14ac:dyDescent="0.25">
      <c r="B496" s="250"/>
      <c r="C496" s="250"/>
      <c r="D496" s="82"/>
      <c r="E496" s="82"/>
      <c r="F496" s="82"/>
      <c r="G496" s="82"/>
      <c r="H496" s="82"/>
      <c r="I496" s="82"/>
      <c r="J496" s="82"/>
      <c r="K496" s="82"/>
      <c r="L496" s="82"/>
      <c r="M496" s="82"/>
      <c r="N496" s="82"/>
      <c r="O496" s="82"/>
      <c r="P496" s="82"/>
      <c r="Q496" s="82"/>
      <c r="R496" s="82"/>
      <c r="S496" s="82"/>
      <c r="T496" s="250"/>
      <c r="U496" s="250"/>
      <c r="V496" s="82"/>
      <c r="W496" s="251"/>
      <c r="X496" s="82"/>
      <c r="Y496" s="82"/>
      <c r="Z496" s="250"/>
      <c r="AA496" s="250"/>
      <c r="AB496" s="82"/>
      <c r="AC496" s="251"/>
      <c r="AD496" s="82"/>
      <c r="AE496" s="82"/>
      <c r="AF496" s="250"/>
      <c r="AG496" s="250"/>
      <c r="AH496" s="82"/>
      <c r="AI496" s="251"/>
      <c r="AJ496" s="82"/>
    </row>
    <row r="497" spans="2:36" s="247" customFormat="1" x14ac:dyDescent="0.25">
      <c r="B497" s="250"/>
      <c r="C497" s="250"/>
      <c r="D497" s="82"/>
      <c r="E497" s="82"/>
      <c r="F497" s="82"/>
      <c r="G497" s="82"/>
      <c r="H497" s="82"/>
      <c r="I497" s="82"/>
      <c r="J497" s="82"/>
      <c r="K497" s="82"/>
      <c r="L497" s="82"/>
      <c r="M497" s="82"/>
      <c r="N497" s="82"/>
      <c r="O497" s="82"/>
      <c r="P497" s="82"/>
      <c r="Q497" s="82"/>
      <c r="R497" s="82"/>
      <c r="S497" s="82"/>
      <c r="T497" s="250"/>
      <c r="U497" s="250"/>
      <c r="V497" s="82"/>
      <c r="W497" s="251"/>
      <c r="X497" s="82"/>
      <c r="Y497" s="82"/>
      <c r="Z497" s="250"/>
      <c r="AA497" s="250"/>
      <c r="AB497" s="82"/>
      <c r="AC497" s="251"/>
      <c r="AD497" s="82"/>
      <c r="AE497" s="82"/>
      <c r="AF497" s="250"/>
      <c r="AG497" s="250"/>
      <c r="AH497" s="82"/>
      <c r="AI497" s="251"/>
      <c r="AJ497" s="82"/>
    </row>
    <row r="498" spans="2:36" s="247" customFormat="1" x14ac:dyDescent="0.25">
      <c r="B498" s="250"/>
      <c r="C498" s="250"/>
      <c r="D498" s="82"/>
      <c r="E498" s="82"/>
      <c r="F498" s="82"/>
      <c r="G498" s="82"/>
      <c r="H498" s="82"/>
      <c r="I498" s="82"/>
      <c r="J498" s="82"/>
      <c r="K498" s="82"/>
      <c r="L498" s="82"/>
      <c r="M498" s="82"/>
      <c r="N498" s="82"/>
      <c r="O498" s="82"/>
      <c r="P498" s="82"/>
      <c r="Q498" s="82"/>
      <c r="R498" s="82"/>
      <c r="S498" s="82"/>
      <c r="T498" s="250"/>
      <c r="U498" s="250"/>
      <c r="V498" s="82"/>
      <c r="W498" s="251"/>
      <c r="X498" s="82"/>
      <c r="Y498" s="82"/>
      <c r="Z498" s="250"/>
      <c r="AA498" s="250"/>
      <c r="AB498" s="82"/>
      <c r="AC498" s="251"/>
      <c r="AD498" s="82"/>
      <c r="AE498" s="82"/>
      <c r="AF498" s="250"/>
      <c r="AG498" s="250"/>
      <c r="AH498" s="82"/>
      <c r="AI498" s="251"/>
      <c r="AJ498" s="82"/>
    </row>
    <row r="499" spans="2:36" s="247" customFormat="1" x14ac:dyDescent="0.25">
      <c r="B499" s="250"/>
      <c r="C499" s="250"/>
      <c r="D499" s="82"/>
      <c r="E499" s="82"/>
      <c r="F499" s="82"/>
      <c r="G499" s="82"/>
      <c r="H499" s="82"/>
      <c r="I499" s="82"/>
      <c r="J499" s="82"/>
      <c r="K499" s="82"/>
      <c r="L499" s="82"/>
      <c r="M499" s="82"/>
      <c r="N499" s="82"/>
      <c r="O499" s="82"/>
      <c r="P499" s="82"/>
      <c r="Q499" s="82"/>
      <c r="R499" s="82"/>
      <c r="S499" s="82"/>
      <c r="T499" s="250"/>
      <c r="U499" s="250"/>
      <c r="V499" s="82"/>
      <c r="W499" s="251"/>
      <c r="X499" s="82"/>
      <c r="Y499" s="82"/>
      <c r="Z499" s="250"/>
      <c r="AA499" s="250"/>
      <c r="AB499" s="82"/>
      <c r="AC499" s="251"/>
      <c r="AD499" s="82"/>
      <c r="AE499" s="82"/>
      <c r="AF499" s="250"/>
      <c r="AG499" s="250"/>
      <c r="AH499" s="82"/>
      <c r="AI499" s="251"/>
      <c r="AJ499" s="82"/>
    </row>
  </sheetData>
  <sheetProtection algorithmName="SHA-512" hashValue="eQlVunQu00QO5Q3WSNG1h81tprCJdpyZ094QaVbHDPYuIAy95HiUKvF/HVAsP8sBofZezepdMfArG58SSQ6M2g==" saltValue="uze/AjwsV2n9mJxB5MfXSA==" spinCount="100000" sheet="1" formatCells="0" formatColumns="0" formatRows="0" insertColumns="0" insertRows="0" insertHyperlinks="0" deleteColumns="0" deleteRows="0" sort="0" autoFilter="0" pivotTables="0"/>
  <mergeCells count="18">
    <mergeCell ref="AH13:AI13"/>
    <mergeCell ref="Z12:AD12"/>
    <mergeCell ref="AF12:AJ12"/>
    <mergeCell ref="B8:C8"/>
    <mergeCell ref="B10:C10"/>
    <mergeCell ref="AB13:AC13"/>
    <mergeCell ref="P13:Q13"/>
    <mergeCell ref="V13:W13"/>
    <mergeCell ref="N12:R12"/>
    <mergeCell ref="T12:X12"/>
    <mergeCell ref="B2:C2"/>
    <mergeCell ref="B4:C4"/>
    <mergeCell ref="D13:E13"/>
    <mergeCell ref="J13:K13"/>
    <mergeCell ref="B11:F11"/>
    <mergeCell ref="B12:F12"/>
    <mergeCell ref="H12:L12"/>
    <mergeCell ref="B6:C6"/>
  </mergeCells>
  <conditionalFormatting sqref="I3:I14 F11 I1">
    <cfRule type="duplicateValues" dxfId="0" priority="53"/>
  </conditionalFormatting>
  <dataValidations disablePrompts="1" count="1">
    <dataValidation allowBlank="1" showInputMessage="1" showErrorMessage="1" promptTitle="Fecha aaaa/mm/dd" prompt="Agrega la fecha de la prueba de acuerdo al día" sqref="F13 AD13 L13 R13 X13 AJ13" xr:uid="{00000000-0002-0000-0700-000000000000}"/>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8" id="{148D2E1C-9925-474B-AE5D-2C3866ABE72D}">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E2</xm:sqref>
        </x14:conditionalFormatting>
        <x14:conditionalFormatting xmlns:xm="http://schemas.microsoft.com/office/excel/2006/main">
          <x14:cfRule type="iconSet" priority="7" id="{228AF1F1-BE51-48B2-978A-DBE5C7922F70}">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K2</xm:sqref>
        </x14:conditionalFormatting>
        <x14:conditionalFormatting xmlns:xm="http://schemas.microsoft.com/office/excel/2006/main">
          <x14:cfRule type="iconSet" priority="6" id="{DAC79001-CE41-42B0-A21B-42A704905904}">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Q2</xm:sqref>
        </x14:conditionalFormatting>
        <x14:conditionalFormatting xmlns:xm="http://schemas.microsoft.com/office/excel/2006/main">
          <x14:cfRule type="iconSet" priority="5" id="{3C9062E6-4404-415D-AA35-8D7D9114A8DC}">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W2</xm:sqref>
        </x14:conditionalFormatting>
        <x14:conditionalFormatting xmlns:xm="http://schemas.microsoft.com/office/excel/2006/main">
          <x14:cfRule type="iconSet" priority="4" id="{6CCBE4AF-35E4-4B5E-BBEA-8B08428664C7}">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AC2</xm:sqref>
        </x14:conditionalFormatting>
        <x14:conditionalFormatting xmlns:xm="http://schemas.microsoft.com/office/excel/2006/main">
          <x14:cfRule type="iconSet" priority="3" id="{0C1D3E62-824D-45C2-A399-59BFA8132AEE}">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AI2</xm:sqref>
        </x14:conditionalFormatting>
        <x14:conditionalFormatting xmlns:xm="http://schemas.microsoft.com/office/excel/2006/main">
          <x14:cfRule type="iconSet" priority="1" id="{DF4D2039-257A-4332-946E-1DC670C54D2E}">
            <x14:iconSet iconSet="3Symbols2" custom="1">
              <x14:cfvo type="percent">
                <xm:f>0</xm:f>
              </x14:cfvo>
              <x14:cfvo type="num">
                <xm:f>288</xm:f>
              </x14:cfvo>
              <x14:cfvo type="num" gte="0">
                <xm:f>288</xm:f>
              </x14:cfvo>
              <x14:cfIcon iconSet="3Symbols2" iconId="0"/>
              <x14:cfIcon iconSet="3Symbols2" iconId="2"/>
              <x14:cfIcon iconSet="3Symbols2" iconId="0"/>
            </x14:iconSet>
          </x14:cfRule>
          <xm:sqref>E4:E5</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4"/>
  <dimension ref="B1:AJ550"/>
  <sheetViews>
    <sheetView showGridLines="0" zoomScaleNormal="100" workbookViewId="0">
      <selection activeCell="L7" sqref="L7"/>
    </sheetView>
  </sheetViews>
  <sheetFormatPr baseColWidth="10" defaultRowHeight="15" x14ac:dyDescent="0.25"/>
  <cols>
    <col min="1" max="1" width="3" customWidth="1"/>
    <col min="2" max="2" width="14.140625" customWidth="1"/>
    <col min="3" max="3" width="6.85546875" bestFit="1" customWidth="1"/>
    <col min="4" max="4" width="7.85546875" customWidth="1"/>
    <col min="5" max="5" width="10.140625" bestFit="1" customWidth="1"/>
    <col min="6" max="6" width="11.7109375" customWidth="1"/>
    <col min="7" max="7" width="10.28515625" bestFit="1" customWidth="1"/>
    <col min="8" max="8" width="10.7109375" customWidth="1"/>
    <col min="9" max="9" width="14" customWidth="1"/>
    <col min="10" max="10" width="16.42578125" customWidth="1"/>
    <col min="11" max="12" width="11.42578125" customWidth="1"/>
    <col min="13" max="13" width="12.28515625" bestFit="1" customWidth="1"/>
    <col min="14" max="14" width="11.28515625" customWidth="1"/>
    <col min="15" max="15" width="10.85546875" style="12" customWidth="1"/>
    <col min="16" max="17" width="11" customWidth="1"/>
    <col min="18" max="18" width="18" customWidth="1"/>
    <col min="19" max="20" width="16.42578125" bestFit="1" customWidth="1"/>
    <col min="21" max="21" width="11.42578125" bestFit="1" customWidth="1"/>
    <col min="22" max="22" width="12.7109375" customWidth="1"/>
    <col min="23" max="23" width="12.42578125" customWidth="1"/>
    <col min="24" max="24" width="13" bestFit="1" customWidth="1"/>
    <col min="25" max="25" width="12.85546875" bestFit="1" customWidth="1"/>
    <col min="26" max="26" width="11.42578125" bestFit="1" customWidth="1"/>
  </cols>
  <sheetData>
    <row r="1" spans="2:36" x14ac:dyDescent="0.25">
      <c r="R1" s="12"/>
      <c r="S1" s="12"/>
      <c r="T1" s="10"/>
      <c r="U1" s="10"/>
      <c r="V1" s="12"/>
    </row>
    <row r="2" spans="2:36" x14ac:dyDescent="0.25">
      <c r="J2" s="1050" t="s">
        <v>233</v>
      </c>
      <c r="K2" s="1050"/>
      <c r="L2" s="1050"/>
      <c r="R2" s="12"/>
      <c r="S2" s="12"/>
      <c r="T2" s="10"/>
      <c r="U2" s="12"/>
    </row>
    <row r="3" spans="2:36" ht="18.75" x14ac:dyDescent="0.3">
      <c r="F3" s="245"/>
      <c r="J3" s="131"/>
      <c r="K3" s="73" t="s">
        <v>136</v>
      </c>
      <c r="L3" s="73" t="s">
        <v>235</v>
      </c>
      <c r="R3" s="12"/>
      <c r="S3" s="12"/>
      <c r="T3" s="10"/>
      <c r="U3" s="10"/>
      <c r="V3" s="12"/>
    </row>
    <row r="4" spans="2:36" ht="15.75" thickBot="1" x14ac:dyDescent="0.3">
      <c r="J4" s="356" t="s">
        <v>234</v>
      </c>
      <c r="K4" s="73">
        <v>2</v>
      </c>
      <c r="L4" s="357">
        <v>2</v>
      </c>
      <c r="N4" s="1051" t="s">
        <v>165</v>
      </c>
      <c r="O4" s="1051"/>
      <c r="R4" s="12"/>
      <c r="S4" s="12"/>
      <c r="T4" s="10"/>
      <c r="U4" s="12"/>
    </row>
    <row r="5" spans="2:36" ht="15.75" thickBot="1" x14ac:dyDescent="0.3">
      <c r="H5" s="1052" t="s">
        <v>374</v>
      </c>
      <c r="I5" s="1053"/>
      <c r="J5" s="201" t="s">
        <v>231</v>
      </c>
      <c r="K5" s="200" t="str">
        <f>+IF(LEN(K6)-2 =K4,"OK","ERROR")</f>
        <v>OK</v>
      </c>
      <c r="L5" s="202" t="str">
        <f>+IF(AND(LEN(L6)-2&lt;=L4, K5="OK"),"OK","ERROR")</f>
        <v>OK</v>
      </c>
      <c r="M5" s="27" t="s">
        <v>375</v>
      </c>
      <c r="N5" s="190" t="s">
        <v>373</v>
      </c>
      <c r="O5" s="191" t="s">
        <v>93</v>
      </c>
      <c r="R5" s="12"/>
      <c r="S5" s="12"/>
      <c r="T5" s="10"/>
      <c r="U5" s="10"/>
      <c r="V5" s="12"/>
    </row>
    <row r="6" spans="2:36" ht="15.75" thickBot="1" x14ac:dyDescent="0.3">
      <c r="C6" s="1046" t="s">
        <v>77</v>
      </c>
      <c r="D6" s="1047"/>
      <c r="E6" s="1047"/>
      <c r="F6" s="1047"/>
      <c r="G6" s="1047"/>
      <c r="H6" s="1048"/>
      <c r="I6" s="358">
        <v>3.3E-3</v>
      </c>
      <c r="J6" s="254">
        <v>0.28000000000000003</v>
      </c>
      <c r="K6" s="253">
        <v>0.01</v>
      </c>
      <c r="L6" s="291">
        <v>1</v>
      </c>
      <c r="M6">
        <v>2</v>
      </c>
      <c r="N6" s="354">
        <v>5.4999999999999997E-3</v>
      </c>
      <c r="O6" s="355">
        <v>0.44</v>
      </c>
      <c r="R6" s="12"/>
      <c r="S6" s="12"/>
      <c r="T6" s="10"/>
      <c r="U6" s="12"/>
      <c r="X6" s="12"/>
      <c r="Y6" s="12"/>
      <c r="Z6" s="32"/>
      <c r="AA6" s="32"/>
      <c r="AB6" s="10"/>
    </row>
    <row r="7" spans="2:36" ht="15.75" thickBot="1" x14ac:dyDescent="0.3">
      <c r="B7" s="352" t="s">
        <v>78</v>
      </c>
      <c r="C7" s="27" t="s">
        <v>79</v>
      </c>
      <c r="D7" s="28" t="s">
        <v>80</v>
      </c>
      <c r="E7" s="28" t="s">
        <v>81</v>
      </c>
      <c r="F7" s="28" t="s">
        <v>82</v>
      </c>
      <c r="G7" s="28" t="s">
        <v>83</v>
      </c>
      <c r="H7" s="29" t="s">
        <v>84</v>
      </c>
      <c r="I7" s="27" t="s">
        <v>85</v>
      </c>
      <c r="J7" s="124" t="s">
        <v>86</v>
      </c>
      <c r="K7" s="124" t="s">
        <v>136</v>
      </c>
      <c r="L7" s="124" t="s">
        <v>235</v>
      </c>
      <c r="M7" s="27" t="s">
        <v>166</v>
      </c>
      <c r="N7" s="189" t="s">
        <v>236</v>
      </c>
      <c r="O7" s="189" t="s">
        <v>153</v>
      </c>
      <c r="P7" s="189" t="s">
        <v>152</v>
      </c>
      <c r="Q7" s="189" t="s">
        <v>376</v>
      </c>
      <c r="R7" s="30" t="s">
        <v>172</v>
      </c>
      <c r="S7" s="29" t="s">
        <v>377</v>
      </c>
      <c r="T7" s="30" t="s">
        <v>167</v>
      </c>
      <c r="U7" s="12"/>
      <c r="V7" s="10"/>
      <c r="W7" s="10"/>
      <c r="X7" s="12"/>
      <c r="Y7" s="12"/>
      <c r="Z7" s="47"/>
      <c r="AA7" s="47"/>
      <c r="AB7" s="44"/>
      <c r="AC7" s="10"/>
      <c r="AD7" s="31"/>
      <c r="AG7" s="32"/>
      <c r="AH7" s="32"/>
      <c r="AI7" s="31"/>
      <c r="AJ7" s="33"/>
    </row>
    <row r="8" spans="2:36" ht="15.75" thickBot="1" x14ac:dyDescent="0.3">
      <c r="B8" s="359">
        <f>IFERROR(SLOPE(E8:E19,D8:D19),"-")</f>
        <v>1.0036872488405026</v>
      </c>
      <c r="C8" s="34">
        <v>0</v>
      </c>
      <c r="D8" s="138">
        <f>+Resumen!B79</f>
        <v>0.11520033333333334</v>
      </c>
      <c r="E8" s="138">
        <f>+Resumen!C79</f>
        <v>0.25</v>
      </c>
      <c r="F8" s="75">
        <f>IFERROR(((E8-($B$11+D8*$B$8))),"-")</f>
        <v>0.15838527614449482</v>
      </c>
      <c r="G8" s="76">
        <f>+(E8-$D$20)</f>
        <v>-204.35638129513893</v>
      </c>
      <c r="H8" s="668">
        <f>+(($G$24/$B$8)*(SQRT(1/$B$17+1/$B$14+G8^2/$G$30)))</f>
        <v>0.10740067167459473</v>
      </c>
      <c r="I8" s="669">
        <f>+BD_Ciclos!$E$10</f>
        <v>3.5587553129246066E-2</v>
      </c>
      <c r="J8" s="670">
        <f t="shared" ref="J8:J19" si="0">SQRT(($J$6)^2+($I$6*D8)^2)</f>
        <v>0.280000258075706</v>
      </c>
      <c r="K8" s="671">
        <f>$K$6/SQRT(12)</f>
        <v>2.886751345948129E-3</v>
      </c>
      <c r="L8" s="671">
        <f t="shared" ref="L8:L19" si="1">$L$6/SQRT(12)</f>
        <v>0.28867513459481292</v>
      </c>
      <c r="M8" s="77">
        <f>IFERROR((SQRT(SUMSQ(H8:L8))),"-")</f>
        <v>0.41778366339890516</v>
      </c>
      <c r="N8" s="672">
        <f t="shared" ref="N8:N19" si="2">IFERROR((M8*$M$6),"-")</f>
        <v>0.83556732679781032</v>
      </c>
      <c r="O8" s="673">
        <f t="shared" ref="O8:O19" si="3">($N$6*E8+$O$6)</f>
        <v>0.44137500000000002</v>
      </c>
      <c r="P8" s="128" t="str">
        <f t="shared" ref="P8:P19" si="4">+IF(O8&lt;=N8,"OK","ERROR")</f>
        <v>OK</v>
      </c>
      <c r="Q8" s="674">
        <f>+IF(P8="OK",N8,O8)</f>
        <v>0.83556732679781032</v>
      </c>
      <c r="R8" s="360">
        <f>+$R$22*E8+$R$23</f>
        <v>0.67127500000000007</v>
      </c>
      <c r="S8" s="78" t="str">
        <f>+IF(R8&gt;O8,"OK","ERROR")</f>
        <v>OK</v>
      </c>
      <c r="T8" s="361" t="str">
        <f>IF(AND(R8&gt;=O8,R9&gt;=O9,R10&gt;=O10,R11&gt;=O11,R12&gt;=O12,R13&gt;=O13,R14&gt;=O14,R15&gt;=O15,R16&gt;=O16,R17&gt;=O17,R18&gt;=O18,R19&gt;=O19),"Si","No")</f>
        <v>Si</v>
      </c>
      <c r="U8" s="12"/>
      <c r="V8" s="10"/>
      <c r="W8" s="32"/>
      <c r="X8" s="12"/>
      <c r="Y8" s="12"/>
      <c r="Z8" s="47"/>
      <c r="AA8" s="47"/>
      <c r="AB8" s="44"/>
      <c r="AC8" s="10"/>
      <c r="AD8" s="31"/>
      <c r="AG8" s="32"/>
      <c r="AH8" s="32"/>
      <c r="AI8" s="31"/>
      <c r="AJ8" s="33"/>
    </row>
    <row r="9" spans="2:36" ht="15.75" thickBot="1" x14ac:dyDescent="0.3">
      <c r="C9" s="34">
        <v>1</v>
      </c>
      <c r="D9" s="667">
        <f>+Resumen!B80</f>
        <v>44.12818166666667</v>
      </c>
      <c r="E9" s="138">
        <f>+Resumen!C80</f>
        <v>44.416666666666664</v>
      </c>
      <c r="F9" s="75">
        <f>IFERROR(((E9-($B$11+D9*$B$8))),"-")</f>
        <v>0.14978379508942652</v>
      </c>
      <c r="G9" s="76">
        <f t="shared" ref="G9:G19" si="5">+(E9-$D$20)</f>
        <v>-160.18971462847227</v>
      </c>
      <c r="H9" s="668">
        <f t="shared" ref="H9:H19" si="6">+(($G$24/$B$8)*(SQRT(1/$B$17+1/$B$14+G9^2/$G$30)))</f>
        <v>9.8087686707952801E-2</v>
      </c>
      <c r="I9" s="669">
        <f>+BD_Ciclos!$E$10</f>
        <v>3.5587553129246066E-2</v>
      </c>
      <c r="J9" s="670">
        <f t="shared" si="0"/>
        <v>0.31560427434269173</v>
      </c>
      <c r="K9" s="671">
        <f t="shared" ref="K9:K19" si="7">$K$6/SQRT(12)</f>
        <v>2.886751345948129E-3</v>
      </c>
      <c r="L9" s="671">
        <f t="shared" si="1"/>
        <v>0.28867513459481292</v>
      </c>
      <c r="M9" s="77">
        <f>IFERROR((SQRT(SUMSQ(H9:L9))),"-")</f>
        <v>0.44026741063981567</v>
      </c>
      <c r="N9" s="672">
        <f t="shared" si="2"/>
        <v>0.88053482127963134</v>
      </c>
      <c r="O9" s="673">
        <f t="shared" si="3"/>
        <v>0.68429166666666663</v>
      </c>
      <c r="P9" s="128" t="str">
        <f t="shared" si="4"/>
        <v>OK</v>
      </c>
      <c r="Q9" s="674">
        <f>+IF(P9="OK",N9,O9)</f>
        <v>0.88053482127963134</v>
      </c>
      <c r="R9" s="360">
        <f>+$R$22*E9+$R$23</f>
        <v>0.89652500000000002</v>
      </c>
      <c r="S9" s="78" t="str">
        <f t="shared" ref="S9:S19" si="8">+IF(R9&gt;O9,"OK","ERROR")</f>
        <v>OK</v>
      </c>
      <c r="T9" s="12"/>
      <c r="U9" s="12"/>
      <c r="V9" s="10"/>
      <c r="AB9" s="32"/>
      <c r="AC9" s="10"/>
      <c r="AD9" s="31"/>
      <c r="AG9" s="32"/>
      <c r="AH9" s="32"/>
      <c r="AI9" s="31"/>
      <c r="AJ9" s="33"/>
    </row>
    <row r="10" spans="2:36" ht="15.75" thickBot="1" x14ac:dyDescent="0.3">
      <c r="B10" s="352" t="s">
        <v>87</v>
      </c>
      <c r="C10" s="34">
        <v>2</v>
      </c>
      <c r="D10" s="138">
        <f>+Resumen!B81</f>
        <v>91.210500374999995</v>
      </c>
      <c r="E10" s="138">
        <f>+Resumen!C81</f>
        <v>91.083333333333329</v>
      </c>
      <c r="F10" s="75">
        <f>IFERROR(((E10-($B$11+D10*$B$8))),"-")</f>
        <v>-0.4394724716427163</v>
      </c>
      <c r="G10" s="76">
        <f t="shared" si="5"/>
        <v>-113.5230479618056</v>
      </c>
      <c r="H10" s="668">
        <f t="shared" si="6"/>
        <v>9.0016596647619837E-2</v>
      </c>
      <c r="I10" s="669">
        <f>+BD_Ciclos!$E$10</f>
        <v>3.5587553129246066E-2</v>
      </c>
      <c r="J10" s="670">
        <f t="shared" si="0"/>
        <v>0.41109339580390275</v>
      </c>
      <c r="K10" s="671">
        <f t="shared" si="7"/>
        <v>2.886751345948129E-3</v>
      </c>
      <c r="L10" s="671">
        <f t="shared" si="1"/>
        <v>0.28867513459481292</v>
      </c>
      <c r="M10" s="77">
        <f t="shared" ref="M10:M19" si="9">IFERROR((SQRT(SUMSQ(H10:L10))),"-")</f>
        <v>0.51157492936030213</v>
      </c>
      <c r="N10" s="672">
        <f t="shared" si="2"/>
        <v>1.0231498587206043</v>
      </c>
      <c r="O10" s="673">
        <f t="shared" si="3"/>
        <v>0.94095833333333334</v>
      </c>
      <c r="P10" s="128" t="str">
        <f t="shared" si="4"/>
        <v>OK</v>
      </c>
      <c r="Q10" s="674">
        <f t="shared" ref="Q10:Q19" si="10">+IF(P10="OK",N10,O10)</f>
        <v>1.0231498587206043</v>
      </c>
      <c r="R10" s="360">
        <f>+$R$22*E10+$R$23</f>
        <v>1.134525</v>
      </c>
      <c r="S10" s="78" t="str">
        <f t="shared" si="8"/>
        <v>OK</v>
      </c>
      <c r="T10" s="12"/>
      <c r="U10" s="12"/>
      <c r="V10" s="10"/>
      <c r="AB10" s="32"/>
      <c r="AC10" s="10"/>
      <c r="AD10" s="31"/>
      <c r="AG10" s="32"/>
      <c r="AH10" s="32"/>
      <c r="AI10" s="31"/>
      <c r="AJ10" s="33"/>
    </row>
    <row r="11" spans="2:36" ht="15.75" thickBot="1" x14ac:dyDescent="0.3">
      <c r="B11" s="359">
        <f>IFERROR(INTERCEPT(E8:E19,D8:D19),"-")</f>
        <v>-2.4010381773337031E-2</v>
      </c>
      <c r="C11" s="34">
        <v>3</v>
      </c>
      <c r="D11" s="138">
        <f>+Resumen!B82</f>
        <v>133.49398975</v>
      </c>
      <c r="E11" s="138">
        <f>+Resumen!C82</f>
        <v>133.95833333333334</v>
      </c>
      <c r="F11" s="75">
        <f>IFERROR(((E11-($B$11+D11*$B$8))),"-")</f>
        <v>-3.8715938130735594E-3</v>
      </c>
      <c r="G11" s="76">
        <f t="shared" si="5"/>
        <v>-70.648047961805588</v>
      </c>
      <c r="H11" s="668">
        <f t="shared" si="6"/>
        <v>8.4643036540219457E-2</v>
      </c>
      <c r="I11" s="669">
        <f>+BD_Ciclos!$E$10</f>
        <v>3.5587553129246066E-2</v>
      </c>
      <c r="J11" s="670">
        <f t="shared" si="0"/>
        <v>0.52198355080421177</v>
      </c>
      <c r="K11" s="671">
        <f t="shared" si="7"/>
        <v>2.886751345948129E-3</v>
      </c>
      <c r="L11" s="671">
        <f t="shared" si="1"/>
        <v>0.28867513459481292</v>
      </c>
      <c r="M11" s="77">
        <f t="shared" si="9"/>
        <v>0.60352250293532195</v>
      </c>
      <c r="N11" s="672">
        <f t="shared" si="2"/>
        <v>1.2070450058706439</v>
      </c>
      <c r="O11" s="673">
        <f t="shared" si="3"/>
        <v>1.1767708333333333</v>
      </c>
      <c r="P11" s="128" t="str">
        <f t="shared" si="4"/>
        <v>OK</v>
      </c>
      <c r="Q11" s="674">
        <f t="shared" si="10"/>
        <v>1.2070450058706439</v>
      </c>
      <c r="R11" s="360">
        <f>+$R$22*E11+$R$23</f>
        <v>1.3531875000000002</v>
      </c>
      <c r="S11" s="78" t="str">
        <f t="shared" si="8"/>
        <v>OK</v>
      </c>
      <c r="T11" s="12"/>
      <c r="U11" s="12"/>
      <c r="V11" s="10"/>
      <c r="W11" s="32"/>
      <c r="X11" s="32"/>
      <c r="Y11" s="10"/>
      <c r="Z11" s="31"/>
      <c r="AB11" s="32"/>
      <c r="AC11" s="10"/>
      <c r="AD11" s="31"/>
      <c r="AG11" s="32"/>
      <c r="AH11" s="32"/>
      <c r="AI11" s="31"/>
      <c r="AJ11" s="33"/>
    </row>
    <row r="12" spans="2:36" ht="15.75" thickBot="1" x14ac:dyDescent="0.3">
      <c r="C12" s="34">
        <v>4</v>
      </c>
      <c r="D12" s="138">
        <f>+Resumen!B83</f>
        <v>177.33871066666666</v>
      </c>
      <c r="E12" s="138">
        <f>+Resumen!C83</f>
        <v>178.04166666666666</v>
      </c>
      <c r="F12" s="75">
        <f t="shared" ref="F12:F19" si="11">IFERROR(((E12-($B$11+D12*$B$8))),"-")</f>
        <v>7.307442649144491E-2</v>
      </c>
      <c r="G12" s="76">
        <f t="shared" si="5"/>
        <v>-26.564714628472274</v>
      </c>
      <c r="H12" s="668">
        <f t="shared" si="6"/>
        <v>8.157868213330427E-2</v>
      </c>
      <c r="I12" s="669">
        <f>+BD_Ciclos!$E$10</f>
        <v>3.5587553129246066E-2</v>
      </c>
      <c r="J12" s="670">
        <f t="shared" si="0"/>
        <v>0.64875250234351467</v>
      </c>
      <c r="K12" s="671">
        <f t="shared" si="7"/>
        <v>2.886751345948129E-3</v>
      </c>
      <c r="L12" s="671">
        <f t="shared" si="1"/>
        <v>0.28867513459481292</v>
      </c>
      <c r="M12" s="77">
        <f t="shared" si="9"/>
        <v>0.71564169196600913</v>
      </c>
      <c r="N12" s="672">
        <f t="shared" si="2"/>
        <v>1.4312833839320183</v>
      </c>
      <c r="O12" s="673">
        <f t="shared" si="3"/>
        <v>1.4192291666666665</v>
      </c>
      <c r="P12" s="128" t="str">
        <f t="shared" si="4"/>
        <v>OK</v>
      </c>
      <c r="Q12" s="674">
        <f t="shared" si="10"/>
        <v>1.4312833839320183</v>
      </c>
      <c r="R12" s="360">
        <f>+$R$22*E12+$R$23</f>
        <v>1.5780125</v>
      </c>
      <c r="S12" s="78" t="str">
        <f t="shared" si="8"/>
        <v>OK</v>
      </c>
      <c r="T12" s="12"/>
      <c r="U12" s="12"/>
      <c r="V12" s="10"/>
      <c r="W12" s="10"/>
      <c r="X12" s="31"/>
      <c r="Y12" s="12"/>
      <c r="Z12" s="12"/>
      <c r="AA12" s="32"/>
      <c r="AB12" s="32"/>
      <c r="AC12" s="10"/>
      <c r="AD12" s="31"/>
      <c r="AG12" s="32"/>
      <c r="AH12" s="32"/>
      <c r="AI12" s="31"/>
      <c r="AJ12" s="33"/>
    </row>
    <row r="13" spans="2:36" ht="15.75" thickBot="1" x14ac:dyDescent="0.3">
      <c r="B13" s="352" t="s">
        <v>88</v>
      </c>
      <c r="C13" s="34">
        <v>5</v>
      </c>
      <c r="D13" s="138">
        <f>+Resumen!B84</f>
        <v>221.99620120833333</v>
      </c>
      <c r="E13" s="138">
        <f>+Resumen!C84</f>
        <v>223</v>
      </c>
      <c r="F13" s="75">
        <f t="shared" si="11"/>
        <v>0.20925393793859826</v>
      </c>
      <c r="G13" s="76">
        <f t="shared" si="5"/>
        <v>18.393618704861069</v>
      </c>
      <c r="H13" s="668">
        <f t="shared" si="6"/>
        <v>8.1310625237087486E-2</v>
      </c>
      <c r="I13" s="669">
        <f>+BD_Ciclos!$E$10</f>
        <v>3.5587553129246066E-2</v>
      </c>
      <c r="J13" s="670">
        <f t="shared" si="0"/>
        <v>0.78427316184581797</v>
      </c>
      <c r="K13" s="671">
        <f t="shared" si="7"/>
        <v>2.886751345948129E-3</v>
      </c>
      <c r="L13" s="671">
        <f t="shared" si="1"/>
        <v>0.28867513459481292</v>
      </c>
      <c r="M13" s="77">
        <f t="shared" si="9"/>
        <v>0.84041891385931833</v>
      </c>
      <c r="N13" s="672">
        <f t="shared" si="2"/>
        <v>1.6808378277186367</v>
      </c>
      <c r="O13" s="673">
        <f t="shared" si="3"/>
        <v>1.6664999999999999</v>
      </c>
      <c r="P13" s="128" t="str">
        <f t="shared" si="4"/>
        <v>OK</v>
      </c>
      <c r="Q13" s="674">
        <f t="shared" si="10"/>
        <v>1.6808378277186367</v>
      </c>
      <c r="R13" s="360">
        <f t="shared" ref="R13:R19" si="12">+$R$22*E13+$R$23</f>
        <v>1.8073000000000001</v>
      </c>
      <c r="S13" s="78" t="str">
        <f t="shared" si="8"/>
        <v>OK</v>
      </c>
      <c r="T13" s="12"/>
      <c r="U13" s="12"/>
      <c r="V13" s="10"/>
      <c r="W13" s="10"/>
      <c r="X13" s="12"/>
      <c r="Y13" s="12"/>
      <c r="Z13" s="12"/>
      <c r="AA13" s="47"/>
      <c r="AB13" s="47"/>
      <c r="AC13" s="10"/>
      <c r="AD13" s="31"/>
      <c r="AG13" s="32"/>
      <c r="AH13" s="32"/>
      <c r="AI13" s="31"/>
      <c r="AJ13" s="33"/>
    </row>
    <row r="14" spans="2:36" ht="15.75" thickBot="1" x14ac:dyDescent="0.3">
      <c r="B14" s="362">
        <v>12</v>
      </c>
      <c r="C14" s="34">
        <v>6</v>
      </c>
      <c r="D14" s="138">
        <f>+Resumen!B85</f>
        <v>267.0146901666667</v>
      </c>
      <c r="E14" s="138">
        <f>+Resumen!C85</f>
        <v>267.95833333333331</v>
      </c>
      <c r="F14" s="75">
        <f t="shared" si="11"/>
        <v>-1.6896058274255665E-2</v>
      </c>
      <c r="G14" s="76">
        <f t="shared" si="5"/>
        <v>63.351952038194383</v>
      </c>
      <c r="H14" s="668">
        <f t="shared" si="6"/>
        <v>8.3953789374646731E-2</v>
      </c>
      <c r="I14" s="669">
        <f>+BD_Ciclos!$E$10</f>
        <v>3.5587553129246066E-2</v>
      </c>
      <c r="J14" s="670">
        <f t="shared" si="0"/>
        <v>0.92456618989052541</v>
      </c>
      <c r="K14" s="671">
        <f t="shared" si="7"/>
        <v>2.886751345948129E-3</v>
      </c>
      <c r="L14" s="671">
        <f t="shared" si="1"/>
        <v>0.28867513459481292</v>
      </c>
      <c r="M14" s="77">
        <f t="shared" si="9"/>
        <v>0.97287153254858849</v>
      </c>
      <c r="N14" s="672">
        <f t="shared" si="2"/>
        <v>1.945743065097177</v>
      </c>
      <c r="O14" s="673">
        <f t="shared" si="3"/>
        <v>1.9137708333333332</v>
      </c>
      <c r="P14" s="128" t="str">
        <f t="shared" si="4"/>
        <v>OK</v>
      </c>
      <c r="Q14" s="674">
        <f t="shared" si="10"/>
        <v>1.945743065097177</v>
      </c>
      <c r="R14" s="360">
        <f t="shared" si="12"/>
        <v>2.0365875</v>
      </c>
      <c r="S14" s="78" t="str">
        <f t="shared" si="8"/>
        <v>OK</v>
      </c>
      <c r="T14" s="12"/>
      <c r="U14" s="12"/>
      <c r="V14" s="10"/>
      <c r="W14" s="12"/>
      <c r="Y14" s="12"/>
      <c r="Z14" s="12"/>
      <c r="AA14" s="47"/>
      <c r="AB14" s="47"/>
      <c r="AC14" s="10"/>
      <c r="AD14" s="31"/>
      <c r="AG14" s="32"/>
      <c r="AH14" s="32"/>
      <c r="AI14" s="31"/>
      <c r="AJ14" s="33"/>
    </row>
    <row r="15" spans="2:36" ht="15.75" thickBot="1" x14ac:dyDescent="0.3">
      <c r="C15" s="34">
        <v>7</v>
      </c>
      <c r="D15" s="138">
        <f>+Resumen!B86</f>
        <v>313.15915975000001</v>
      </c>
      <c r="E15" s="138">
        <f>+Resumen!C86</f>
        <v>314.375</v>
      </c>
      <c r="F15" s="75">
        <f t="shared" si="11"/>
        <v>8.5154883092343425E-2</v>
      </c>
      <c r="G15" s="76">
        <f t="shared" si="5"/>
        <v>109.76861870486107</v>
      </c>
      <c r="H15" s="668">
        <f t="shared" si="6"/>
        <v>8.9461416103650757E-2</v>
      </c>
      <c r="I15" s="669">
        <f>+BD_Ciclos!$E$10</f>
        <v>3.5587553129246066E-2</v>
      </c>
      <c r="J15" s="670">
        <f t="shared" si="0"/>
        <v>1.0706856215349585</v>
      </c>
      <c r="K15" s="671">
        <f t="shared" si="7"/>
        <v>2.886751345948129E-3</v>
      </c>
      <c r="L15" s="671">
        <f t="shared" si="1"/>
        <v>0.28867513459481292</v>
      </c>
      <c r="M15" s="77">
        <f t="shared" si="9"/>
        <v>1.1130944190576846</v>
      </c>
      <c r="N15" s="672">
        <f t="shared" si="2"/>
        <v>2.2261888381153692</v>
      </c>
      <c r="O15" s="673">
        <f t="shared" si="3"/>
        <v>2.1690624999999999</v>
      </c>
      <c r="P15" s="128" t="str">
        <f t="shared" si="4"/>
        <v>OK</v>
      </c>
      <c r="Q15" s="674">
        <f t="shared" si="10"/>
        <v>2.2261888381153692</v>
      </c>
      <c r="R15" s="360">
        <f t="shared" si="12"/>
        <v>2.2733125000000003</v>
      </c>
      <c r="S15" s="78" t="str">
        <f t="shared" si="8"/>
        <v>OK</v>
      </c>
      <c r="T15" s="12"/>
      <c r="U15" s="12"/>
      <c r="V15" s="10"/>
      <c r="W15" s="12"/>
      <c r="X15" s="12"/>
      <c r="Y15" s="12"/>
      <c r="Z15" s="12"/>
      <c r="AA15" s="32"/>
      <c r="AB15" s="32"/>
      <c r="AC15" s="10"/>
      <c r="AD15" s="31"/>
      <c r="AG15" s="32"/>
      <c r="AH15" s="32"/>
      <c r="AI15" s="31"/>
      <c r="AJ15" s="33"/>
    </row>
    <row r="16" spans="2:36" ht="15.75" thickBot="1" x14ac:dyDescent="0.3">
      <c r="B16" s="352" t="s">
        <v>89</v>
      </c>
      <c r="C16" s="34">
        <v>8</v>
      </c>
      <c r="D16" s="138">
        <f>+Resumen!B87</f>
        <v>357.31660250000004</v>
      </c>
      <c r="E16" s="138">
        <f>+Resumen!C87</f>
        <v>358.5</v>
      </c>
      <c r="F16" s="75">
        <f t="shared" si="11"/>
        <v>-0.1101073464871547</v>
      </c>
      <c r="G16" s="76">
        <f t="shared" si="5"/>
        <v>153.89361870486107</v>
      </c>
      <c r="H16" s="668">
        <f t="shared" si="6"/>
        <v>9.6882157234193286E-2</v>
      </c>
      <c r="I16" s="669">
        <f>+BD_Ciclos!$E$10</f>
        <v>3.5587553129246066E-2</v>
      </c>
      <c r="J16" s="670">
        <f t="shared" si="0"/>
        <v>1.2119333445603093</v>
      </c>
      <c r="K16" s="671">
        <f t="shared" si="7"/>
        <v>2.886751345948129E-3</v>
      </c>
      <c r="L16" s="671">
        <f t="shared" si="1"/>
        <v>0.28867513459481292</v>
      </c>
      <c r="M16" s="77">
        <f t="shared" si="9"/>
        <v>1.2501106849602885</v>
      </c>
      <c r="N16" s="672">
        <f t="shared" si="2"/>
        <v>2.5002213699205771</v>
      </c>
      <c r="O16" s="673">
        <f t="shared" si="3"/>
        <v>2.4117500000000001</v>
      </c>
      <c r="P16" s="128" t="str">
        <f t="shared" si="4"/>
        <v>OK</v>
      </c>
      <c r="Q16" s="674">
        <f t="shared" si="10"/>
        <v>2.5002213699205771</v>
      </c>
      <c r="R16" s="360">
        <f t="shared" si="12"/>
        <v>2.4983500000000003</v>
      </c>
      <c r="S16" s="78" t="str">
        <f t="shared" si="8"/>
        <v>OK</v>
      </c>
      <c r="T16" s="12"/>
      <c r="U16" s="12"/>
      <c r="V16" s="10"/>
      <c r="W16" s="12"/>
      <c r="X16" s="12"/>
      <c r="Y16" s="12"/>
      <c r="Z16" s="12"/>
      <c r="AA16" s="32"/>
      <c r="AB16" s="32"/>
      <c r="AC16" s="10"/>
      <c r="AD16" s="31"/>
      <c r="AG16" s="32"/>
      <c r="AH16" s="32"/>
      <c r="AI16" s="31"/>
      <c r="AJ16" s="33"/>
    </row>
    <row r="17" spans="2:36" ht="15.75" thickBot="1" x14ac:dyDescent="0.3">
      <c r="B17" s="362">
        <v>8</v>
      </c>
      <c r="C17" s="34">
        <v>9</v>
      </c>
      <c r="D17" s="138">
        <f>+Resumen!B88</f>
        <v>402.36721483333332</v>
      </c>
      <c r="E17" s="138">
        <f>+Resumen!C88</f>
        <v>403.83333333333331</v>
      </c>
      <c r="F17" s="75">
        <f t="shared" si="11"/>
        <v>6.5008354228552889E-3</v>
      </c>
      <c r="G17" s="76">
        <f t="shared" si="5"/>
        <v>199.22695203819438</v>
      </c>
      <c r="H17" s="668">
        <f t="shared" si="6"/>
        <v>0.10624899892878276</v>
      </c>
      <c r="I17" s="669">
        <f>+BD_Ciclos!$E$10</f>
        <v>3.5587553129246066E-2</v>
      </c>
      <c r="J17" s="670">
        <f t="shared" si="0"/>
        <v>1.3570129697195497</v>
      </c>
      <c r="K17" s="671">
        <f t="shared" si="7"/>
        <v>2.886751345948129E-3</v>
      </c>
      <c r="L17" s="671">
        <f t="shared" si="1"/>
        <v>0.28867513459481292</v>
      </c>
      <c r="M17" s="77">
        <f t="shared" si="9"/>
        <v>1.3918984123724092</v>
      </c>
      <c r="N17" s="672">
        <f t="shared" si="2"/>
        <v>2.7837968247448184</v>
      </c>
      <c r="O17" s="673">
        <f t="shared" si="3"/>
        <v>2.661083333333333</v>
      </c>
      <c r="P17" s="128" t="str">
        <f t="shared" si="4"/>
        <v>OK</v>
      </c>
      <c r="Q17" s="674">
        <f t="shared" si="10"/>
        <v>2.7837968247448184</v>
      </c>
      <c r="R17" s="360">
        <f t="shared" si="12"/>
        <v>2.7295500000000001</v>
      </c>
      <c r="S17" s="78" t="str">
        <f t="shared" si="8"/>
        <v>OK</v>
      </c>
      <c r="T17" s="12"/>
      <c r="U17" s="12"/>
      <c r="V17" s="10"/>
      <c r="W17" s="12"/>
      <c r="X17" s="12"/>
      <c r="Y17" s="12"/>
      <c r="Z17" s="12"/>
      <c r="AA17" s="47"/>
      <c r="AB17" s="47"/>
      <c r="AC17" s="10"/>
      <c r="AD17" s="31"/>
      <c r="AG17" s="32"/>
      <c r="AH17" s="32"/>
      <c r="AI17" s="31"/>
      <c r="AJ17" s="33"/>
    </row>
    <row r="18" spans="2:36" ht="15.75" thickBot="1" x14ac:dyDescent="0.3">
      <c r="C18" s="34">
        <v>10</v>
      </c>
      <c r="D18" s="138">
        <f>+Resumen!B89</f>
        <v>447.19108395833337</v>
      </c>
      <c r="E18" s="138">
        <f>+Resumen!C89</f>
        <v>448.79166666666669</v>
      </c>
      <c r="F18" s="75">
        <f t="shared" si="11"/>
        <v>-2.4311715701855974E-2</v>
      </c>
      <c r="G18" s="76">
        <f t="shared" si="5"/>
        <v>244.18528537152775</v>
      </c>
      <c r="H18" s="668">
        <f t="shared" si="6"/>
        <v>0.11686871430067895</v>
      </c>
      <c r="I18" s="669">
        <f>+BD_Ciclos!$E$10</f>
        <v>3.5587553129246066E-2</v>
      </c>
      <c r="J18" s="670">
        <f t="shared" si="0"/>
        <v>1.5020588324287498</v>
      </c>
      <c r="K18" s="671">
        <f t="shared" si="7"/>
        <v>2.886751345948129E-3</v>
      </c>
      <c r="L18" s="671">
        <f t="shared" si="1"/>
        <v>0.28867513459481292</v>
      </c>
      <c r="M18" s="77">
        <f t="shared" si="9"/>
        <v>1.5344207940014065</v>
      </c>
      <c r="N18" s="672">
        <f t="shared" si="2"/>
        <v>3.068841588002813</v>
      </c>
      <c r="O18" s="673">
        <f t="shared" si="3"/>
        <v>2.9083541666666668</v>
      </c>
      <c r="P18" s="128" t="str">
        <f t="shared" si="4"/>
        <v>OK</v>
      </c>
      <c r="Q18" s="674">
        <f t="shared" si="10"/>
        <v>3.068841588002813</v>
      </c>
      <c r="R18" s="360">
        <f t="shared" si="12"/>
        <v>2.9588375</v>
      </c>
      <c r="S18" s="78" t="str">
        <f t="shared" si="8"/>
        <v>OK</v>
      </c>
      <c r="T18" s="12"/>
      <c r="U18" s="12"/>
      <c r="V18" s="10"/>
      <c r="W18" s="12"/>
      <c r="X18" s="12"/>
      <c r="Y18" s="12"/>
      <c r="Z18" s="12"/>
      <c r="AA18" s="47"/>
      <c r="AB18" s="47"/>
      <c r="AC18" s="10"/>
      <c r="AD18" s="31"/>
      <c r="AG18" s="32"/>
      <c r="AH18" s="32"/>
      <c r="AI18" s="31"/>
      <c r="AJ18" s="33"/>
    </row>
    <row r="19" spans="2:36" ht="15.75" thickBot="1" x14ac:dyDescent="0.3">
      <c r="B19" s="352" t="s">
        <v>90</v>
      </c>
      <c r="C19" s="34">
        <v>11</v>
      </c>
      <c r="D19" s="138">
        <f>+Resumen!B90</f>
        <v>-5.4959666666666664E-2</v>
      </c>
      <c r="E19" s="138">
        <f>+Resumen!C90</f>
        <v>-0.16666666666666666</v>
      </c>
      <c r="F19" s="75">
        <f t="shared" si="11"/>
        <v>-8.7493968259471894E-2</v>
      </c>
      <c r="G19" s="76">
        <f t="shared" si="5"/>
        <v>-204.77304796180559</v>
      </c>
      <c r="H19" s="668">
        <f t="shared" si="6"/>
        <v>0.10749495848479151</v>
      </c>
      <c r="I19" s="669">
        <f>+BD_Ciclos!$E$10</f>
        <v>3.5587553129246066E-2</v>
      </c>
      <c r="J19" s="670">
        <f t="shared" si="0"/>
        <v>0.28000005873919459</v>
      </c>
      <c r="K19" s="671">
        <f t="shared" si="7"/>
        <v>2.886751345948129E-3</v>
      </c>
      <c r="L19" s="671">
        <f t="shared" si="1"/>
        <v>0.28867513459481292</v>
      </c>
      <c r="M19" s="77">
        <f t="shared" si="9"/>
        <v>0.41780777828804611</v>
      </c>
      <c r="N19" s="672">
        <f t="shared" si="2"/>
        <v>0.83561555657609221</v>
      </c>
      <c r="O19" s="673">
        <f t="shared" si="3"/>
        <v>0.43908333333333333</v>
      </c>
      <c r="P19" s="128" t="str">
        <f t="shared" si="4"/>
        <v>OK</v>
      </c>
      <c r="Q19" s="674">
        <f t="shared" si="10"/>
        <v>0.83561555657609221</v>
      </c>
      <c r="R19" s="360">
        <f t="shared" si="12"/>
        <v>0.66915000000000002</v>
      </c>
      <c r="S19" s="78" t="str">
        <f t="shared" si="8"/>
        <v>OK</v>
      </c>
      <c r="T19" s="12"/>
      <c r="U19" s="12"/>
      <c r="V19" s="10"/>
      <c r="W19" s="12"/>
      <c r="X19" s="12"/>
      <c r="Y19" s="12"/>
      <c r="Z19" s="12"/>
      <c r="AA19" s="47"/>
      <c r="AB19" s="47"/>
      <c r="AC19" s="10"/>
      <c r="AD19" s="31"/>
      <c r="AG19" s="32"/>
      <c r="AH19" s="32"/>
      <c r="AI19" s="31"/>
      <c r="AJ19" s="33"/>
    </row>
    <row r="20" spans="2:36" ht="15.75" thickBot="1" x14ac:dyDescent="0.3">
      <c r="B20" s="37">
        <f>IFERROR(RSQ(E8:E19,D8:D19),"-")</f>
        <v>0.9999988114196855</v>
      </c>
      <c r="C20" s="38" t="s">
        <v>91</v>
      </c>
      <c r="D20" s="363">
        <f>+AVERAGE(D8:D19)</f>
        <v>204.60638129513893</v>
      </c>
      <c r="G20" s="39"/>
      <c r="H20" s="40"/>
      <c r="I20" s="31"/>
      <c r="M20" s="36"/>
      <c r="N20" s="41"/>
      <c r="O20" s="47"/>
      <c r="P20" s="35"/>
      <c r="S20" s="10"/>
      <c r="T20" s="12"/>
      <c r="U20" s="12"/>
      <c r="V20" s="10"/>
      <c r="W20" s="12"/>
      <c r="X20" s="12"/>
      <c r="Y20" s="12"/>
      <c r="Z20" s="12"/>
      <c r="AA20" s="47"/>
      <c r="AB20" s="47"/>
      <c r="AC20" s="10"/>
      <c r="AD20" s="31"/>
      <c r="AG20" s="32"/>
      <c r="AH20" s="32"/>
      <c r="AI20" s="31"/>
      <c r="AJ20" s="33"/>
    </row>
    <row r="21" spans="2:36" x14ac:dyDescent="0.25">
      <c r="D21" s="10"/>
      <c r="G21" s="39"/>
      <c r="H21" s="40"/>
      <c r="I21" s="31"/>
      <c r="M21" s="364" t="s">
        <v>378</v>
      </c>
      <c r="N21" s="365"/>
      <c r="O21" s="47"/>
      <c r="P21" s="1049" t="s">
        <v>379</v>
      </c>
      <c r="Q21" s="1049"/>
      <c r="R21" s="366" t="s">
        <v>380</v>
      </c>
      <c r="S21" s="367" t="s">
        <v>381</v>
      </c>
      <c r="T21" s="12"/>
      <c r="U21" s="12"/>
      <c r="V21" s="10"/>
      <c r="W21" s="44"/>
      <c r="X21" s="48"/>
      <c r="Y21" s="12"/>
      <c r="Z21" s="12"/>
      <c r="AA21" s="47"/>
      <c r="AB21" s="47"/>
      <c r="AC21" s="10"/>
      <c r="AD21" s="31"/>
      <c r="AG21" s="32"/>
      <c r="AH21" s="32"/>
      <c r="AI21" s="31"/>
      <c r="AJ21" s="33"/>
    </row>
    <row r="22" spans="2:36" x14ac:dyDescent="0.25">
      <c r="D22" s="10"/>
      <c r="H22" s="10"/>
      <c r="I22" s="31"/>
      <c r="M22" s="368" t="s">
        <v>373</v>
      </c>
      <c r="N22" s="369">
        <f>+SLOPE(N8:N19,E8:E19)</f>
        <v>5.0498970171122788E-3</v>
      </c>
      <c r="O22" s="47"/>
      <c r="P22" s="370" t="s">
        <v>373</v>
      </c>
      <c r="Q22" s="369">
        <f>+SLOPE(Q8:Q19,E8:E19)</f>
        <v>5.0498970171122788E-3</v>
      </c>
      <c r="R22" s="371">
        <f>+ROUNDUP(Q22,S22)</f>
        <v>5.1000000000000004E-3</v>
      </c>
      <c r="S22" s="372">
        <v>4</v>
      </c>
      <c r="T22" s="12"/>
      <c r="U22" s="12"/>
      <c r="V22" s="10"/>
      <c r="W22" s="44"/>
      <c r="X22" s="48"/>
      <c r="Y22" s="12"/>
      <c r="Z22" s="12"/>
      <c r="AA22" s="47"/>
      <c r="AB22" s="47"/>
      <c r="AC22" s="10"/>
      <c r="AD22" s="31"/>
      <c r="AG22" s="32"/>
      <c r="AH22" s="32"/>
      <c r="AI22" s="31"/>
      <c r="AJ22" s="33"/>
    </row>
    <row r="23" spans="2:36" ht="15.75" thickBot="1" x14ac:dyDescent="0.3">
      <c r="B23" s="42"/>
      <c r="D23" s="10"/>
      <c r="H23" s="10"/>
      <c r="I23" s="31"/>
      <c r="M23" s="368" t="s">
        <v>93</v>
      </c>
      <c r="N23" s="369">
        <f>+INTERCEPT(N8:N19,E8:E19)</f>
        <v>0.66463906701965203</v>
      </c>
      <c r="O23" s="47"/>
      <c r="P23" s="370" t="s">
        <v>93</v>
      </c>
      <c r="Q23" s="369">
        <f>+INTERCEPT(Q8:Q19,E8:E19)</f>
        <v>0.66463906701965203</v>
      </c>
      <c r="R23" s="675">
        <f>+ROUNDUP(Q23,S23)</f>
        <v>0.67</v>
      </c>
      <c r="S23" s="372">
        <v>2</v>
      </c>
      <c r="T23" s="12"/>
      <c r="U23" s="12"/>
      <c r="V23" s="10"/>
      <c r="W23" s="32"/>
      <c r="X23" s="32"/>
      <c r="Y23" s="10"/>
      <c r="Z23" s="31"/>
      <c r="AB23" s="32"/>
      <c r="AC23" s="10"/>
      <c r="AD23" s="31"/>
      <c r="AG23" s="32"/>
      <c r="AH23" s="32"/>
      <c r="AI23" s="31"/>
      <c r="AJ23" s="33"/>
    </row>
    <row r="24" spans="2:36" ht="18" thickBot="1" x14ac:dyDescent="0.3">
      <c r="B24" s="42"/>
      <c r="D24" s="10"/>
      <c r="F24" s="38" t="s">
        <v>92</v>
      </c>
      <c r="G24" s="373">
        <f>+SQRT(SUMSQ(F8:F19)/(B14-2))</f>
        <v>0.17825492402862467</v>
      </c>
      <c r="H24" s="10"/>
      <c r="I24" s="31"/>
      <c r="M24" s="368" t="s">
        <v>382</v>
      </c>
      <c r="N24" s="369">
        <f>+RSQ(N8:N19,E8:E19)</f>
        <v>0.97873061327573285</v>
      </c>
      <c r="O24" s="47"/>
      <c r="P24" s="370" t="s">
        <v>382</v>
      </c>
      <c r="Q24" s="374">
        <f>+RSQ(Q8:Q19,E8:E19)</f>
        <v>0.97873061327573285</v>
      </c>
      <c r="R24" s="9"/>
      <c r="S24" s="9"/>
      <c r="T24" s="12"/>
      <c r="U24" s="12"/>
      <c r="V24" s="10"/>
      <c r="W24" s="10"/>
      <c r="X24" s="31"/>
      <c r="Y24" s="12"/>
      <c r="Z24" s="12"/>
      <c r="AA24" s="32"/>
      <c r="AB24" s="32"/>
      <c r="AC24" s="10"/>
      <c r="AD24" s="31"/>
      <c r="AG24" s="32"/>
      <c r="AH24" s="32"/>
      <c r="AI24" s="31"/>
      <c r="AJ24" s="33"/>
    </row>
    <row r="25" spans="2:36" x14ac:dyDescent="0.25">
      <c r="B25" s="42"/>
      <c r="D25" s="10"/>
      <c r="G25" s="9"/>
      <c r="H25" s="10"/>
      <c r="I25" s="31"/>
      <c r="N25" s="32"/>
      <c r="O25" s="47"/>
      <c r="P25" s="12"/>
      <c r="Q25" s="12"/>
      <c r="R25" s="12"/>
      <c r="S25" s="12"/>
      <c r="T25" s="12"/>
      <c r="U25" s="12"/>
      <c r="V25" s="10"/>
      <c r="W25" s="10"/>
      <c r="X25" s="12"/>
      <c r="Y25" s="12"/>
      <c r="Z25" s="12"/>
      <c r="AA25" s="47"/>
      <c r="AB25" s="47"/>
      <c r="AC25" s="44"/>
      <c r="AD25" s="31"/>
      <c r="AG25" s="32"/>
      <c r="AH25" s="32"/>
      <c r="AI25" s="31"/>
      <c r="AJ25" s="33"/>
    </row>
    <row r="26" spans="2:36" x14ac:dyDescent="0.25">
      <c r="B26" s="42"/>
      <c r="D26" s="10"/>
      <c r="G26" s="9"/>
      <c r="H26" s="10"/>
      <c r="I26" s="31"/>
      <c r="N26" s="32"/>
      <c r="O26" s="47"/>
      <c r="P26" s="12"/>
      <c r="Q26" s="12"/>
      <c r="R26" s="12"/>
      <c r="S26" s="12"/>
      <c r="T26" s="12"/>
      <c r="U26" s="12"/>
      <c r="V26" s="10"/>
      <c r="W26" s="12"/>
      <c r="Y26" s="12"/>
      <c r="Z26" s="12"/>
      <c r="AA26" s="47"/>
      <c r="AB26" s="47"/>
      <c r="AC26" s="44"/>
      <c r="AD26" s="31"/>
      <c r="AG26" s="32"/>
      <c r="AH26" s="32"/>
      <c r="AI26" s="31"/>
      <c r="AJ26" s="33"/>
    </row>
    <row r="27" spans="2:36" x14ac:dyDescent="0.25">
      <c r="B27" s="42"/>
      <c r="D27" s="10"/>
      <c r="G27" s="9"/>
      <c r="H27" s="10"/>
      <c r="I27" s="31"/>
      <c r="N27" s="32"/>
      <c r="O27" s="47"/>
      <c r="W27" s="12"/>
      <c r="X27" s="12"/>
      <c r="Y27" s="12"/>
      <c r="Z27" s="12"/>
      <c r="AA27" s="32"/>
      <c r="AB27" s="32"/>
      <c r="AC27" s="10"/>
      <c r="AD27" s="31"/>
      <c r="AG27" s="32"/>
      <c r="AH27" s="32"/>
      <c r="AI27" s="31"/>
      <c r="AJ27" s="33"/>
    </row>
    <row r="28" spans="2:36" x14ac:dyDescent="0.25">
      <c r="B28" s="42"/>
      <c r="D28" s="10"/>
      <c r="G28" s="43"/>
      <c r="H28" s="10"/>
      <c r="I28" s="31"/>
      <c r="N28" s="32"/>
      <c r="O28" s="47"/>
      <c r="P28" s="10"/>
      <c r="W28" s="12"/>
      <c r="X28" s="12"/>
      <c r="Y28" s="12"/>
      <c r="Z28" s="12"/>
      <c r="AA28" s="32"/>
      <c r="AB28" s="32"/>
      <c r="AC28" s="10"/>
      <c r="AD28" s="31"/>
      <c r="AG28" s="32"/>
      <c r="AH28" s="32"/>
      <c r="AI28" s="31"/>
      <c r="AJ28" s="33"/>
    </row>
    <row r="29" spans="2:36" s="12" customFormat="1" ht="15.75" thickBot="1" x14ac:dyDescent="0.3">
      <c r="D29" s="44"/>
      <c r="G29" s="45"/>
      <c r="H29" s="44"/>
      <c r="I29" s="46"/>
      <c r="N29" s="47"/>
      <c r="O29" s="47"/>
      <c r="P29" s="44"/>
      <c r="AA29" s="47"/>
      <c r="AB29" s="47"/>
      <c r="AC29" s="44"/>
      <c r="AD29" s="48"/>
      <c r="AG29" s="47"/>
      <c r="AH29" s="47"/>
      <c r="AI29" s="48"/>
      <c r="AJ29" s="49"/>
    </row>
    <row r="30" spans="2:36" s="12" customFormat="1" ht="15.75" thickBot="1" x14ac:dyDescent="0.3">
      <c r="D30" s="44"/>
      <c r="F30" s="38" t="s">
        <v>94</v>
      </c>
      <c r="G30" s="373">
        <f>IFERROR((SUMSQ(D8:D19)-(SUM(D8:D19)^2/B14)),"-")</f>
        <v>265373.28950529726</v>
      </c>
      <c r="H30" s="44"/>
      <c r="I30" s="48"/>
      <c r="N30" s="47"/>
      <c r="O30" s="47"/>
      <c r="P30" s="44"/>
      <c r="Q30" s="48"/>
      <c r="AA30" s="47"/>
      <c r="AB30" s="47"/>
      <c r="AC30" s="44"/>
      <c r="AD30" s="48"/>
      <c r="AG30" s="47"/>
      <c r="AH30" s="47"/>
      <c r="AI30" s="48"/>
      <c r="AJ30" s="49"/>
    </row>
    <row r="31" spans="2:36" s="12" customFormat="1" x14ac:dyDescent="0.25">
      <c r="D31" s="44"/>
      <c r="F31" s="50"/>
      <c r="G31" s="45"/>
      <c r="H31" s="44"/>
      <c r="I31" s="48"/>
      <c r="N31" s="47"/>
      <c r="O31" s="47"/>
      <c r="P31" s="44"/>
      <c r="Q31" s="48"/>
      <c r="AA31" s="47"/>
      <c r="AB31" s="47"/>
      <c r="AC31" s="44"/>
      <c r="AD31" s="48"/>
      <c r="AG31" s="47"/>
      <c r="AH31" s="47"/>
      <c r="AI31" s="48"/>
      <c r="AJ31" s="49"/>
    </row>
    <row r="32" spans="2:36" s="12" customFormat="1" ht="15.75" thickBot="1" x14ac:dyDescent="0.3">
      <c r="D32" s="44"/>
      <c r="E32" s="48"/>
      <c r="F32" s="50"/>
      <c r="G32" s="45"/>
      <c r="H32" s="44"/>
      <c r="I32" s="48"/>
      <c r="N32" s="47"/>
      <c r="O32" s="47"/>
      <c r="P32" s="44"/>
      <c r="Q32" s="48"/>
      <c r="AA32" s="47"/>
      <c r="AB32" s="47"/>
      <c r="AC32" s="44"/>
      <c r="AD32" s="48"/>
      <c r="AG32" s="47"/>
      <c r="AH32" s="47"/>
      <c r="AI32" s="48"/>
      <c r="AJ32" s="49"/>
    </row>
    <row r="33" spans="2:36" s="12" customFormat="1" ht="15.75" thickBot="1" x14ac:dyDescent="0.3">
      <c r="D33" s="44"/>
      <c r="F33" s="38" t="s">
        <v>94</v>
      </c>
      <c r="G33" s="373">
        <f>+(SUMSQ(D8-D20,D9-D20,D10-D20,D11-D20,D12-D20,D13-D20,D14-D20,D15-D20,D16-D20,D17-D20,D18-D20,D19-D20))</f>
        <v>265373.28950529749</v>
      </c>
      <c r="H33" s="44"/>
      <c r="I33" s="48"/>
      <c r="N33" s="47"/>
      <c r="O33" s="47"/>
      <c r="P33" s="44"/>
      <c r="Q33" s="48"/>
      <c r="U33" s="47"/>
      <c r="V33" s="47"/>
      <c r="W33" s="44"/>
      <c r="X33" s="48"/>
      <c r="AA33" s="47"/>
      <c r="AB33" s="47"/>
      <c r="AC33" s="44"/>
      <c r="AD33" s="48"/>
      <c r="AG33" s="47"/>
      <c r="AH33" s="47"/>
      <c r="AI33" s="48"/>
      <c r="AJ33" s="49"/>
    </row>
    <row r="34" spans="2:36" s="12" customFormat="1" x14ac:dyDescent="0.25">
      <c r="D34" s="44"/>
      <c r="E34" s="48"/>
      <c r="G34" s="47"/>
      <c r="H34" s="44"/>
      <c r="I34" s="48"/>
      <c r="N34" s="47"/>
      <c r="O34" s="47"/>
      <c r="P34" s="44"/>
      <c r="Q34" s="48"/>
      <c r="T34" s="47"/>
      <c r="U34" s="47"/>
      <c r="V34" s="47"/>
      <c r="W34" s="44"/>
      <c r="X34" s="48"/>
      <c r="AA34" s="47"/>
      <c r="AB34" s="47"/>
      <c r="AC34" s="44"/>
      <c r="AD34" s="48"/>
      <c r="AG34" s="47"/>
      <c r="AH34" s="47"/>
      <c r="AI34" s="48"/>
      <c r="AJ34" s="49"/>
    </row>
    <row r="35" spans="2:36" s="12" customFormat="1" x14ac:dyDescent="0.25">
      <c r="D35" s="44"/>
      <c r="E35" s="48"/>
      <c r="H35" s="44"/>
      <c r="I35" s="48"/>
      <c r="N35" s="47"/>
      <c r="O35" s="47"/>
      <c r="P35" s="44"/>
      <c r="Q35" s="48"/>
      <c r="T35" s="47"/>
      <c r="U35" s="47"/>
      <c r="V35" s="47"/>
      <c r="W35" s="44"/>
      <c r="X35" s="48"/>
      <c r="AA35" s="47"/>
      <c r="AB35" s="47"/>
      <c r="AC35" s="44"/>
      <c r="AD35" s="48"/>
      <c r="AG35" s="47"/>
      <c r="AH35" s="47"/>
      <c r="AI35" s="48"/>
      <c r="AJ35" s="49"/>
    </row>
    <row r="36" spans="2:36" x14ac:dyDescent="0.25">
      <c r="D36" s="10"/>
      <c r="E36" s="31"/>
      <c r="G36" s="32"/>
      <c r="H36" s="10"/>
      <c r="I36" s="31"/>
      <c r="N36" s="32"/>
      <c r="O36" s="47"/>
      <c r="P36" s="10"/>
      <c r="Q36" s="31"/>
      <c r="T36" s="32"/>
      <c r="U36" s="32"/>
      <c r="V36" s="32"/>
      <c r="W36" s="10"/>
      <c r="X36" s="31"/>
      <c r="AA36" s="32"/>
      <c r="AB36" s="32"/>
      <c r="AC36" s="10"/>
      <c r="AD36" s="31"/>
      <c r="AG36" s="32"/>
      <c r="AH36" s="32"/>
      <c r="AI36" s="31"/>
      <c r="AJ36" s="33"/>
    </row>
    <row r="37" spans="2:36" x14ac:dyDescent="0.25">
      <c r="D37" s="10"/>
      <c r="E37" s="31"/>
      <c r="G37" s="32"/>
      <c r="H37" s="10"/>
      <c r="I37" s="31"/>
      <c r="N37" s="32"/>
      <c r="O37" s="47"/>
      <c r="P37" s="10"/>
      <c r="Q37" s="31"/>
      <c r="T37" s="32"/>
      <c r="U37" s="32"/>
      <c r="V37" s="32"/>
      <c r="W37" s="10"/>
      <c r="X37" s="31"/>
      <c r="AA37" s="32"/>
      <c r="AB37" s="32"/>
      <c r="AC37" s="10"/>
      <c r="AD37" s="31"/>
      <c r="AG37" s="32"/>
      <c r="AH37" s="32"/>
      <c r="AI37" s="31"/>
      <c r="AJ37" s="33"/>
    </row>
    <row r="38" spans="2:36" x14ac:dyDescent="0.25">
      <c r="D38" s="10"/>
      <c r="E38" s="31"/>
      <c r="G38" s="32"/>
      <c r="H38" s="10"/>
      <c r="I38" s="31"/>
      <c r="N38" s="32"/>
      <c r="O38" s="47"/>
      <c r="P38" s="10"/>
      <c r="Q38" s="31"/>
      <c r="T38" s="32"/>
      <c r="U38" s="32"/>
      <c r="V38" s="32"/>
      <c r="W38" s="10"/>
      <c r="X38" s="31"/>
      <c r="AA38" s="32"/>
      <c r="AB38" s="32"/>
      <c r="AC38" s="10"/>
      <c r="AD38" s="31"/>
      <c r="AG38" s="32"/>
      <c r="AH38" s="32"/>
      <c r="AI38" s="31"/>
      <c r="AJ38" s="33"/>
    </row>
    <row r="39" spans="2:36" x14ac:dyDescent="0.25">
      <c r="D39" s="10"/>
      <c r="E39" s="31"/>
      <c r="G39" s="32"/>
      <c r="H39" s="10"/>
      <c r="I39" s="31"/>
      <c r="N39" s="32"/>
      <c r="O39" s="47"/>
      <c r="P39" s="10"/>
      <c r="Q39" s="31"/>
      <c r="T39" s="32"/>
      <c r="U39" s="32"/>
      <c r="V39" s="32"/>
      <c r="W39" s="10"/>
      <c r="X39" s="31"/>
      <c r="AA39" s="32"/>
      <c r="AB39" s="32"/>
      <c r="AC39" s="10"/>
      <c r="AD39" s="31"/>
      <c r="AG39" s="32"/>
      <c r="AH39" s="32"/>
      <c r="AI39" s="31"/>
      <c r="AJ39" s="33"/>
    </row>
    <row r="40" spans="2:36" x14ac:dyDescent="0.25">
      <c r="D40" s="10"/>
      <c r="E40" s="31"/>
      <c r="G40" s="32"/>
      <c r="H40" s="10"/>
      <c r="I40" s="31"/>
      <c r="N40" s="32"/>
      <c r="O40" s="47"/>
      <c r="P40" s="10"/>
      <c r="Q40" s="31"/>
      <c r="T40" s="32"/>
      <c r="U40" s="32"/>
      <c r="V40" s="32"/>
      <c r="W40" s="10"/>
      <c r="X40" s="31"/>
      <c r="AA40" s="32"/>
      <c r="AB40" s="32"/>
      <c r="AC40" s="10"/>
      <c r="AD40" s="31"/>
      <c r="AG40" s="32"/>
      <c r="AH40" s="32"/>
      <c r="AI40" s="31"/>
      <c r="AJ40" s="33"/>
    </row>
    <row r="41" spans="2:36" x14ac:dyDescent="0.25">
      <c r="B41" s="32"/>
      <c r="C41" s="32"/>
      <c r="D41" s="10"/>
      <c r="E41" s="44"/>
      <c r="G41" s="32"/>
      <c r="H41" s="10"/>
      <c r="I41" s="31"/>
      <c r="N41" s="32"/>
      <c r="O41" s="47"/>
      <c r="P41" s="10"/>
      <c r="Q41" s="31"/>
      <c r="T41" s="32"/>
      <c r="U41" s="32"/>
      <c r="V41" s="32"/>
      <c r="W41" s="10"/>
      <c r="X41" s="31"/>
      <c r="AA41" s="32"/>
      <c r="AB41" s="32"/>
      <c r="AC41" s="10"/>
      <c r="AD41" s="31"/>
      <c r="AG41" s="32"/>
      <c r="AH41" s="32"/>
      <c r="AI41" s="31"/>
      <c r="AJ41" s="33"/>
    </row>
    <row r="42" spans="2:36" x14ac:dyDescent="0.25">
      <c r="B42" s="32"/>
      <c r="C42" s="32"/>
      <c r="D42" s="10"/>
      <c r="E42" s="44"/>
      <c r="G42" s="32"/>
      <c r="H42" s="10"/>
      <c r="I42" s="31"/>
      <c r="N42" s="32"/>
      <c r="O42" s="47"/>
      <c r="P42" s="10"/>
      <c r="Q42" s="31"/>
      <c r="T42" s="32"/>
      <c r="U42" s="32"/>
      <c r="V42" s="32"/>
      <c r="W42" s="10"/>
      <c r="X42" s="31"/>
      <c r="AA42" s="32"/>
      <c r="AB42" s="32"/>
      <c r="AC42" s="10"/>
      <c r="AD42" s="31"/>
      <c r="AG42" s="32"/>
      <c r="AH42" s="32"/>
      <c r="AI42" s="31"/>
      <c r="AJ42" s="33"/>
    </row>
    <row r="43" spans="2:36" x14ac:dyDescent="0.25">
      <c r="B43" s="32"/>
      <c r="C43" s="32"/>
      <c r="D43" s="10"/>
      <c r="E43" s="44"/>
      <c r="G43" s="32"/>
      <c r="H43" s="10"/>
      <c r="I43" s="31"/>
      <c r="N43" s="32"/>
      <c r="O43" s="47"/>
      <c r="P43" s="10"/>
      <c r="Q43" s="31"/>
      <c r="T43" s="32"/>
      <c r="U43" s="32"/>
      <c r="V43" s="32"/>
      <c r="W43" s="10"/>
      <c r="X43" s="31"/>
      <c r="AA43" s="32"/>
      <c r="AB43" s="32"/>
      <c r="AC43" s="10"/>
      <c r="AD43" s="31"/>
      <c r="AG43" s="32"/>
      <c r="AH43" s="32"/>
      <c r="AI43" s="31"/>
      <c r="AJ43" s="33"/>
    </row>
    <row r="44" spans="2:36" x14ac:dyDescent="0.25">
      <c r="B44" s="32"/>
      <c r="C44" s="32"/>
      <c r="D44" s="10"/>
      <c r="E44" s="44"/>
      <c r="G44" s="32"/>
      <c r="H44" s="10"/>
      <c r="I44" s="31"/>
      <c r="N44" s="32"/>
      <c r="O44" s="47"/>
      <c r="P44" s="10"/>
      <c r="Q44" s="31"/>
      <c r="T44" s="32"/>
      <c r="U44" s="32"/>
      <c r="V44" s="32"/>
      <c r="W44" s="10"/>
      <c r="X44" s="31"/>
      <c r="AA44" s="32"/>
      <c r="AB44" s="32"/>
      <c r="AC44" s="10"/>
      <c r="AD44" s="31"/>
      <c r="AG44" s="32"/>
      <c r="AH44" s="32"/>
      <c r="AI44" s="31"/>
      <c r="AJ44" s="33"/>
    </row>
    <row r="45" spans="2:36" x14ac:dyDescent="0.25">
      <c r="B45" s="32"/>
      <c r="C45" s="32"/>
      <c r="D45" s="10"/>
      <c r="E45" s="44"/>
      <c r="G45" s="32"/>
      <c r="H45" s="10"/>
      <c r="I45" s="31"/>
      <c r="N45" s="32"/>
      <c r="O45" s="47"/>
      <c r="P45" s="10"/>
      <c r="Q45" s="31"/>
      <c r="T45" s="32"/>
      <c r="U45" s="32"/>
      <c r="V45" s="32"/>
      <c r="W45" s="10"/>
      <c r="X45" s="31"/>
      <c r="AA45" s="32"/>
      <c r="AB45" s="32"/>
      <c r="AC45" s="10"/>
      <c r="AD45" s="31"/>
      <c r="AG45" s="32"/>
      <c r="AH45" s="32"/>
      <c r="AI45" s="31"/>
      <c r="AJ45" s="33"/>
    </row>
    <row r="46" spans="2:36" x14ac:dyDescent="0.25">
      <c r="B46" s="32"/>
      <c r="C46" s="32"/>
      <c r="D46" s="10"/>
      <c r="E46" s="44"/>
      <c r="G46" s="32"/>
      <c r="H46" s="10"/>
      <c r="I46" s="31"/>
      <c r="N46" s="32"/>
      <c r="O46" s="47"/>
      <c r="P46" s="10"/>
      <c r="Q46" s="31"/>
      <c r="T46" s="32"/>
      <c r="U46" s="32"/>
      <c r="V46" s="32"/>
      <c r="W46" s="10"/>
      <c r="X46" s="31"/>
      <c r="AA46" s="32"/>
      <c r="AB46" s="32"/>
      <c r="AC46" s="10"/>
      <c r="AD46" s="31"/>
      <c r="AG46" s="32"/>
      <c r="AH46" s="32"/>
      <c r="AI46" s="31"/>
      <c r="AJ46" s="33"/>
    </row>
    <row r="47" spans="2:36" x14ac:dyDescent="0.25">
      <c r="B47" s="32"/>
      <c r="C47" s="32"/>
      <c r="D47" s="10"/>
      <c r="E47" s="44"/>
      <c r="G47" s="32"/>
      <c r="H47" s="10"/>
      <c r="I47" s="31"/>
      <c r="N47" s="32"/>
      <c r="O47" s="47"/>
      <c r="P47" s="10"/>
      <c r="Q47" s="31"/>
      <c r="T47" s="32"/>
      <c r="U47" s="32"/>
      <c r="V47" s="32"/>
      <c r="W47" s="10"/>
      <c r="X47" s="31"/>
      <c r="AA47" s="32"/>
      <c r="AB47" s="32"/>
      <c r="AC47" s="10"/>
      <c r="AD47" s="31"/>
      <c r="AG47" s="32"/>
      <c r="AH47" s="32"/>
      <c r="AI47" s="31"/>
      <c r="AJ47" s="33"/>
    </row>
    <row r="48" spans="2:36" x14ac:dyDescent="0.25">
      <c r="B48" s="32"/>
      <c r="C48" s="32"/>
      <c r="D48" s="10"/>
      <c r="E48" s="44"/>
      <c r="G48" s="32"/>
      <c r="H48" s="10"/>
      <c r="I48" s="31"/>
      <c r="N48" s="32"/>
      <c r="O48" s="47"/>
      <c r="P48" s="10"/>
      <c r="Q48" s="31"/>
      <c r="T48" s="32"/>
      <c r="U48" s="32"/>
      <c r="V48" s="32"/>
      <c r="W48" s="10"/>
      <c r="X48" s="31"/>
      <c r="AA48" s="32"/>
      <c r="AB48" s="32"/>
      <c r="AC48" s="10"/>
      <c r="AD48" s="31"/>
      <c r="AG48" s="32"/>
      <c r="AH48" s="32"/>
      <c r="AI48" s="31"/>
      <c r="AJ48" s="33"/>
    </row>
    <row r="49" spans="2:36" x14ac:dyDescent="0.25">
      <c r="B49" s="32"/>
      <c r="C49" s="32"/>
      <c r="D49" s="10"/>
      <c r="E49" s="44"/>
      <c r="G49" s="32"/>
      <c r="H49" s="10"/>
      <c r="I49" s="31"/>
      <c r="N49" s="32"/>
      <c r="O49" s="47"/>
      <c r="P49" s="10"/>
      <c r="Q49" s="31"/>
      <c r="T49" s="32"/>
      <c r="U49" s="32"/>
      <c r="V49" s="32"/>
      <c r="W49" s="10"/>
      <c r="X49" s="31"/>
      <c r="AA49" s="32"/>
      <c r="AB49" s="32"/>
      <c r="AC49" s="10"/>
      <c r="AD49" s="31"/>
      <c r="AG49" s="32"/>
      <c r="AH49" s="32"/>
      <c r="AI49" s="31"/>
      <c r="AJ49" s="33"/>
    </row>
    <row r="50" spans="2:36" x14ac:dyDescent="0.25">
      <c r="B50" s="32"/>
      <c r="C50" s="32"/>
      <c r="D50" s="10"/>
      <c r="E50" s="44"/>
      <c r="G50" s="32"/>
      <c r="H50" s="10"/>
      <c r="I50" s="31"/>
      <c r="K50" s="73" t="s">
        <v>237</v>
      </c>
      <c r="L50" s="73" t="s">
        <v>383</v>
      </c>
      <c r="N50" s="32"/>
      <c r="O50" s="47"/>
      <c r="P50" s="10"/>
      <c r="Q50" s="31"/>
      <c r="T50" s="32"/>
      <c r="U50" s="32"/>
      <c r="V50" s="32"/>
      <c r="W50" s="10"/>
      <c r="X50" s="31"/>
      <c r="AA50" s="32"/>
      <c r="AB50" s="32"/>
      <c r="AC50" s="10"/>
      <c r="AD50" s="31"/>
      <c r="AG50" s="32"/>
      <c r="AH50" s="32"/>
      <c r="AI50" s="31"/>
      <c r="AJ50" s="33"/>
    </row>
    <row r="51" spans="2:36" x14ac:dyDescent="0.25">
      <c r="B51" s="32"/>
      <c r="C51" s="32"/>
      <c r="D51" s="10"/>
      <c r="E51" s="44"/>
      <c r="G51" s="32"/>
      <c r="H51" s="10"/>
      <c r="I51" s="31"/>
      <c r="K51" s="73">
        <v>1</v>
      </c>
      <c r="L51" s="126">
        <f t="shared" ref="L51:L62" si="13">+$R$22*K51+$R$23</f>
        <v>0.67510000000000003</v>
      </c>
      <c r="N51" s="32"/>
      <c r="O51" s="47"/>
      <c r="P51" s="10"/>
      <c r="Q51" s="31"/>
      <c r="T51" s="32"/>
      <c r="U51" s="32"/>
      <c r="V51" s="32"/>
      <c r="W51" s="10"/>
      <c r="X51" s="31"/>
      <c r="AA51" s="32"/>
      <c r="AB51" s="32"/>
      <c r="AC51" s="10"/>
      <c r="AD51" s="31"/>
      <c r="AG51" s="32"/>
      <c r="AH51" s="32"/>
      <c r="AI51" s="31"/>
      <c r="AJ51" s="33"/>
    </row>
    <row r="52" spans="2:36" x14ac:dyDescent="0.25">
      <c r="B52" s="32"/>
      <c r="C52" s="32"/>
      <c r="D52" s="10"/>
      <c r="E52" s="44"/>
      <c r="G52" s="32"/>
      <c r="H52" s="10"/>
      <c r="I52" s="31"/>
      <c r="K52" s="73">
        <v>2</v>
      </c>
      <c r="L52" s="126">
        <f t="shared" si="13"/>
        <v>0.68020000000000003</v>
      </c>
      <c r="N52" s="32"/>
      <c r="O52" s="47"/>
      <c r="P52" s="10"/>
      <c r="Q52" s="31"/>
      <c r="T52" s="32"/>
      <c r="U52" s="32"/>
      <c r="V52" s="32"/>
      <c r="W52" s="10"/>
      <c r="X52" s="31"/>
      <c r="AA52" s="32"/>
      <c r="AB52" s="32"/>
      <c r="AC52" s="10"/>
      <c r="AD52" s="31"/>
      <c r="AG52" s="32"/>
      <c r="AH52" s="32"/>
      <c r="AI52" s="31"/>
      <c r="AJ52" s="33"/>
    </row>
    <row r="53" spans="2:36" x14ac:dyDescent="0.25">
      <c r="B53" s="32"/>
      <c r="C53" s="32"/>
      <c r="D53" s="10"/>
      <c r="E53" s="44"/>
      <c r="G53" s="32"/>
      <c r="H53" s="10"/>
      <c r="I53" s="31"/>
      <c r="K53" s="73">
        <v>3</v>
      </c>
      <c r="L53" s="126">
        <f t="shared" si="13"/>
        <v>0.68530000000000002</v>
      </c>
      <c r="N53" s="32"/>
      <c r="O53" s="47"/>
      <c r="P53" s="10"/>
      <c r="Q53" s="31"/>
      <c r="T53" s="32"/>
      <c r="U53" s="32"/>
      <c r="V53" s="32"/>
      <c r="W53" s="10"/>
      <c r="X53" s="31"/>
      <c r="AA53" s="32"/>
      <c r="AB53" s="32"/>
      <c r="AC53" s="10"/>
      <c r="AD53" s="31"/>
      <c r="AG53" s="32"/>
      <c r="AH53" s="32"/>
      <c r="AI53" s="31"/>
      <c r="AJ53" s="33"/>
    </row>
    <row r="54" spans="2:36" x14ac:dyDescent="0.25">
      <c r="D54" s="10"/>
      <c r="E54" s="31"/>
      <c r="G54" s="32"/>
      <c r="H54" s="10"/>
      <c r="I54" s="31"/>
      <c r="K54" s="73">
        <v>4</v>
      </c>
      <c r="L54" s="126">
        <f t="shared" si="13"/>
        <v>0.69040000000000001</v>
      </c>
      <c r="N54" s="32"/>
      <c r="O54" s="47"/>
      <c r="P54" s="10"/>
      <c r="Q54" s="31"/>
      <c r="T54" s="32"/>
      <c r="U54" s="32"/>
      <c r="V54" s="32"/>
      <c r="W54" s="10"/>
      <c r="X54" s="31"/>
      <c r="AA54" s="32"/>
      <c r="AB54" s="32"/>
      <c r="AC54" s="10"/>
      <c r="AD54" s="31"/>
      <c r="AG54" s="32"/>
      <c r="AH54" s="32"/>
      <c r="AI54" s="31"/>
      <c r="AJ54" s="33"/>
    </row>
    <row r="55" spans="2:36" x14ac:dyDescent="0.25">
      <c r="B55" s="32"/>
      <c r="C55" s="32"/>
      <c r="D55" s="10"/>
      <c r="E55" s="44"/>
      <c r="G55" s="32"/>
      <c r="H55" s="10"/>
      <c r="I55" s="31"/>
      <c r="K55" s="73">
        <v>5</v>
      </c>
      <c r="L55" s="126">
        <f t="shared" si="13"/>
        <v>0.69550000000000001</v>
      </c>
      <c r="N55" s="32"/>
      <c r="O55" s="47"/>
      <c r="P55" s="10"/>
      <c r="Q55" s="31"/>
      <c r="T55" s="32"/>
      <c r="U55" s="32"/>
      <c r="V55" s="32"/>
      <c r="W55" s="10"/>
      <c r="X55" s="31"/>
      <c r="AA55" s="32"/>
      <c r="AB55" s="32"/>
      <c r="AC55" s="10"/>
      <c r="AD55" s="31"/>
      <c r="AG55" s="32"/>
      <c r="AH55" s="32"/>
      <c r="AI55" s="31"/>
      <c r="AJ55" s="33"/>
    </row>
    <row r="56" spans="2:36" x14ac:dyDescent="0.25">
      <c r="K56" s="73">
        <v>6</v>
      </c>
      <c r="L56" s="126">
        <f t="shared" si="13"/>
        <v>0.7006</v>
      </c>
    </row>
    <row r="57" spans="2:36" x14ac:dyDescent="0.25">
      <c r="K57" s="73">
        <v>7</v>
      </c>
      <c r="L57" s="126">
        <f t="shared" si="13"/>
        <v>0.70569999999999999</v>
      </c>
    </row>
    <row r="58" spans="2:36" x14ac:dyDescent="0.25">
      <c r="K58" s="73">
        <v>8</v>
      </c>
      <c r="L58" s="126">
        <f t="shared" si="13"/>
        <v>0.7108000000000001</v>
      </c>
    </row>
    <row r="59" spans="2:36" x14ac:dyDescent="0.25">
      <c r="K59" s="73">
        <v>9</v>
      </c>
      <c r="L59" s="126">
        <f t="shared" si="13"/>
        <v>0.71590000000000009</v>
      </c>
    </row>
    <row r="60" spans="2:36" x14ac:dyDescent="0.25">
      <c r="K60" s="73">
        <v>10</v>
      </c>
      <c r="L60" s="126">
        <f t="shared" si="13"/>
        <v>0.72100000000000009</v>
      </c>
    </row>
    <row r="61" spans="2:36" x14ac:dyDescent="0.25">
      <c r="K61" s="73">
        <v>11</v>
      </c>
      <c r="L61" s="126">
        <f t="shared" si="13"/>
        <v>0.72610000000000008</v>
      </c>
    </row>
    <row r="62" spans="2:36" x14ac:dyDescent="0.25">
      <c r="K62" s="73">
        <v>12</v>
      </c>
      <c r="L62" s="126">
        <f t="shared" si="13"/>
        <v>0.73120000000000007</v>
      </c>
    </row>
    <row r="63" spans="2:36" x14ac:dyDescent="0.25">
      <c r="K63" s="73">
        <v>13</v>
      </c>
      <c r="L63" s="126">
        <f t="shared" ref="L63:L115" si="14">+$R$22*K63+$R$23</f>
        <v>0.73630000000000007</v>
      </c>
    </row>
    <row r="64" spans="2:36" x14ac:dyDescent="0.25">
      <c r="K64" s="73">
        <v>14</v>
      </c>
      <c r="L64" s="126">
        <f t="shared" si="14"/>
        <v>0.74140000000000006</v>
      </c>
    </row>
    <row r="65" spans="11:12" x14ac:dyDescent="0.25">
      <c r="K65" s="73">
        <v>15</v>
      </c>
      <c r="L65" s="126">
        <f t="shared" si="14"/>
        <v>0.74650000000000005</v>
      </c>
    </row>
    <row r="66" spans="11:12" x14ac:dyDescent="0.25">
      <c r="K66" s="73">
        <v>16</v>
      </c>
      <c r="L66" s="126">
        <f t="shared" si="14"/>
        <v>0.75160000000000005</v>
      </c>
    </row>
    <row r="67" spans="11:12" x14ac:dyDescent="0.25">
      <c r="K67" s="73">
        <v>17</v>
      </c>
      <c r="L67" s="126">
        <f t="shared" si="14"/>
        <v>0.75670000000000004</v>
      </c>
    </row>
    <row r="68" spans="11:12" x14ac:dyDescent="0.25">
      <c r="K68" s="73">
        <v>18</v>
      </c>
      <c r="L68" s="126">
        <f t="shared" si="14"/>
        <v>0.76180000000000003</v>
      </c>
    </row>
    <row r="69" spans="11:12" x14ac:dyDescent="0.25">
      <c r="K69" s="73">
        <v>19</v>
      </c>
      <c r="L69" s="126">
        <f t="shared" si="14"/>
        <v>0.76690000000000003</v>
      </c>
    </row>
    <row r="70" spans="11:12" x14ac:dyDescent="0.25">
      <c r="K70" s="73">
        <v>20</v>
      </c>
      <c r="L70" s="126">
        <f t="shared" si="14"/>
        <v>0.77200000000000002</v>
      </c>
    </row>
    <row r="71" spans="11:12" x14ac:dyDescent="0.25">
      <c r="K71" s="73">
        <v>21</v>
      </c>
      <c r="L71" s="126">
        <f t="shared" si="14"/>
        <v>0.77710000000000001</v>
      </c>
    </row>
    <row r="72" spans="11:12" x14ac:dyDescent="0.25">
      <c r="K72" s="73">
        <v>22</v>
      </c>
      <c r="L72" s="126">
        <f t="shared" si="14"/>
        <v>0.78220000000000001</v>
      </c>
    </row>
    <row r="73" spans="11:12" x14ac:dyDescent="0.25">
      <c r="K73" s="73">
        <v>23</v>
      </c>
      <c r="L73" s="126">
        <f t="shared" si="14"/>
        <v>0.78730000000000011</v>
      </c>
    </row>
    <row r="74" spans="11:12" x14ac:dyDescent="0.25">
      <c r="K74" s="73">
        <v>24</v>
      </c>
      <c r="L74" s="126">
        <f t="shared" si="14"/>
        <v>0.79239999999999999</v>
      </c>
    </row>
    <row r="75" spans="11:12" x14ac:dyDescent="0.25">
      <c r="K75" s="73">
        <v>25</v>
      </c>
      <c r="L75" s="126">
        <f t="shared" si="14"/>
        <v>0.7975000000000001</v>
      </c>
    </row>
    <row r="76" spans="11:12" x14ac:dyDescent="0.25">
      <c r="K76" s="73">
        <v>26</v>
      </c>
      <c r="L76" s="126">
        <f t="shared" si="14"/>
        <v>0.80259999999999998</v>
      </c>
    </row>
    <row r="77" spans="11:12" x14ac:dyDescent="0.25">
      <c r="K77" s="73">
        <v>27</v>
      </c>
      <c r="L77" s="126">
        <f t="shared" si="14"/>
        <v>0.80770000000000008</v>
      </c>
    </row>
    <row r="78" spans="11:12" x14ac:dyDescent="0.25">
      <c r="K78" s="73">
        <v>28</v>
      </c>
      <c r="L78" s="126">
        <f t="shared" si="14"/>
        <v>0.81280000000000008</v>
      </c>
    </row>
    <row r="79" spans="11:12" x14ac:dyDescent="0.25">
      <c r="K79" s="73">
        <v>29</v>
      </c>
      <c r="L79" s="126">
        <f t="shared" si="14"/>
        <v>0.81790000000000007</v>
      </c>
    </row>
    <row r="80" spans="11:12" x14ac:dyDescent="0.25">
      <c r="K80" s="73">
        <v>30</v>
      </c>
      <c r="L80" s="126">
        <f t="shared" si="14"/>
        <v>0.82300000000000006</v>
      </c>
    </row>
    <row r="81" spans="11:12" x14ac:dyDescent="0.25">
      <c r="K81" s="73">
        <v>31</v>
      </c>
      <c r="L81" s="126">
        <f t="shared" si="14"/>
        <v>0.82810000000000006</v>
      </c>
    </row>
    <row r="82" spans="11:12" x14ac:dyDescent="0.25">
      <c r="K82" s="73">
        <v>32</v>
      </c>
      <c r="L82" s="126">
        <f t="shared" si="14"/>
        <v>0.83320000000000005</v>
      </c>
    </row>
    <row r="83" spans="11:12" x14ac:dyDescent="0.25">
      <c r="K83" s="73">
        <v>33</v>
      </c>
      <c r="L83" s="126">
        <f t="shared" si="14"/>
        <v>0.83830000000000005</v>
      </c>
    </row>
    <row r="84" spans="11:12" x14ac:dyDescent="0.25">
      <c r="K84" s="73">
        <v>34</v>
      </c>
      <c r="L84" s="126">
        <f t="shared" si="14"/>
        <v>0.84340000000000004</v>
      </c>
    </row>
    <row r="85" spans="11:12" x14ac:dyDescent="0.25">
      <c r="K85" s="73">
        <v>35</v>
      </c>
      <c r="L85" s="126">
        <f t="shared" si="14"/>
        <v>0.84850000000000003</v>
      </c>
    </row>
    <row r="86" spans="11:12" x14ac:dyDescent="0.25">
      <c r="K86" s="73">
        <v>36</v>
      </c>
      <c r="L86" s="126">
        <f t="shared" si="14"/>
        <v>0.85360000000000003</v>
      </c>
    </row>
    <row r="87" spans="11:12" x14ac:dyDescent="0.25">
      <c r="K87" s="73">
        <v>37</v>
      </c>
      <c r="L87" s="126">
        <f t="shared" si="14"/>
        <v>0.85870000000000002</v>
      </c>
    </row>
    <row r="88" spans="11:12" x14ac:dyDescent="0.25">
      <c r="K88" s="73">
        <v>38</v>
      </c>
      <c r="L88" s="126">
        <f t="shared" si="14"/>
        <v>0.86380000000000012</v>
      </c>
    </row>
    <row r="89" spans="11:12" x14ac:dyDescent="0.25">
      <c r="K89" s="73">
        <v>39</v>
      </c>
      <c r="L89" s="126">
        <f t="shared" si="14"/>
        <v>0.86890000000000001</v>
      </c>
    </row>
    <row r="90" spans="11:12" x14ac:dyDescent="0.25">
      <c r="K90" s="73">
        <v>40</v>
      </c>
      <c r="L90" s="126">
        <f t="shared" si="14"/>
        <v>0.87400000000000011</v>
      </c>
    </row>
    <row r="91" spans="11:12" x14ac:dyDescent="0.25">
      <c r="K91" s="73">
        <v>41</v>
      </c>
      <c r="L91" s="126">
        <f t="shared" si="14"/>
        <v>0.87909999999999999</v>
      </c>
    </row>
    <row r="92" spans="11:12" x14ac:dyDescent="0.25">
      <c r="K92" s="73">
        <v>42</v>
      </c>
      <c r="L92" s="126">
        <f t="shared" si="14"/>
        <v>0.8842000000000001</v>
      </c>
    </row>
    <row r="93" spans="11:12" x14ac:dyDescent="0.25">
      <c r="K93" s="73">
        <v>43</v>
      </c>
      <c r="L93" s="126">
        <f t="shared" si="14"/>
        <v>0.88930000000000009</v>
      </c>
    </row>
    <row r="94" spans="11:12" x14ac:dyDescent="0.25">
      <c r="K94" s="73">
        <v>44</v>
      </c>
      <c r="L94" s="126">
        <f t="shared" si="14"/>
        <v>0.89440000000000008</v>
      </c>
    </row>
    <row r="95" spans="11:12" x14ac:dyDescent="0.25">
      <c r="K95" s="73">
        <v>45</v>
      </c>
      <c r="L95" s="126">
        <f t="shared" si="14"/>
        <v>0.89950000000000008</v>
      </c>
    </row>
    <row r="96" spans="11:12" x14ac:dyDescent="0.25">
      <c r="K96" s="73">
        <v>46</v>
      </c>
      <c r="L96" s="126">
        <f t="shared" si="14"/>
        <v>0.90460000000000007</v>
      </c>
    </row>
    <row r="97" spans="11:12" x14ac:dyDescent="0.25">
      <c r="K97" s="73">
        <v>47</v>
      </c>
      <c r="L97" s="126">
        <f t="shared" si="14"/>
        <v>0.90970000000000006</v>
      </c>
    </row>
    <row r="98" spans="11:12" x14ac:dyDescent="0.25">
      <c r="K98" s="73">
        <v>48</v>
      </c>
      <c r="L98" s="126">
        <f t="shared" si="14"/>
        <v>0.91480000000000006</v>
      </c>
    </row>
    <row r="99" spans="11:12" x14ac:dyDescent="0.25">
      <c r="K99" s="73">
        <v>49</v>
      </c>
      <c r="L99" s="126">
        <f t="shared" si="14"/>
        <v>0.91990000000000005</v>
      </c>
    </row>
    <row r="100" spans="11:12" x14ac:dyDescent="0.25">
      <c r="K100" s="73">
        <v>50</v>
      </c>
      <c r="L100" s="126">
        <f t="shared" si="14"/>
        <v>0.92500000000000004</v>
      </c>
    </row>
    <row r="101" spans="11:12" x14ac:dyDescent="0.25">
      <c r="K101" s="73">
        <v>51</v>
      </c>
      <c r="L101" s="126">
        <f t="shared" si="14"/>
        <v>0.93010000000000004</v>
      </c>
    </row>
    <row r="102" spans="11:12" x14ac:dyDescent="0.25">
      <c r="K102" s="73">
        <v>52</v>
      </c>
      <c r="L102" s="126">
        <f t="shared" si="14"/>
        <v>0.93520000000000003</v>
      </c>
    </row>
    <row r="103" spans="11:12" x14ac:dyDescent="0.25">
      <c r="K103" s="73">
        <v>53</v>
      </c>
      <c r="L103" s="126">
        <f t="shared" si="14"/>
        <v>0.94030000000000014</v>
      </c>
    </row>
    <row r="104" spans="11:12" x14ac:dyDescent="0.25">
      <c r="K104" s="73">
        <v>54</v>
      </c>
      <c r="L104" s="126">
        <f t="shared" si="14"/>
        <v>0.94540000000000002</v>
      </c>
    </row>
    <row r="105" spans="11:12" x14ac:dyDescent="0.25">
      <c r="K105" s="73">
        <v>55</v>
      </c>
      <c r="L105" s="126">
        <f t="shared" si="14"/>
        <v>0.95050000000000012</v>
      </c>
    </row>
    <row r="106" spans="11:12" x14ac:dyDescent="0.25">
      <c r="K106" s="73">
        <v>56</v>
      </c>
      <c r="L106" s="126">
        <f t="shared" si="14"/>
        <v>0.9556</v>
      </c>
    </row>
    <row r="107" spans="11:12" x14ac:dyDescent="0.25">
      <c r="K107" s="73">
        <v>57</v>
      </c>
      <c r="L107" s="126">
        <f t="shared" si="14"/>
        <v>0.96070000000000011</v>
      </c>
    </row>
    <row r="108" spans="11:12" x14ac:dyDescent="0.25">
      <c r="K108" s="73">
        <v>58</v>
      </c>
      <c r="L108" s="126">
        <f t="shared" si="14"/>
        <v>0.96579999999999999</v>
      </c>
    </row>
    <row r="109" spans="11:12" x14ac:dyDescent="0.25">
      <c r="K109" s="73">
        <v>59</v>
      </c>
      <c r="L109" s="126">
        <f t="shared" si="14"/>
        <v>0.9709000000000001</v>
      </c>
    </row>
    <row r="110" spans="11:12" x14ac:dyDescent="0.25">
      <c r="K110" s="73">
        <v>60</v>
      </c>
      <c r="L110" s="126">
        <f t="shared" si="14"/>
        <v>0.97600000000000009</v>
      </c>
    </row>
    <row r="111" spans="11:12" x14ac:dyDescent="0.25">
      <c r="K111" s="73">
        <v>61</v>
      </c>
      <c r="L111" s="126">
        <f t="shared" si="14"/>
        <v>0.98110000000000008</v>
      </c>
    </row>
    <row r="112" spans="11:12" x14ac:dyDescent="0.25">
      <c r="K112" s="73">
        <v>62</v>
      </c>
      <c r="L112" s="126">
        <f t="shared" si="14"/>
        <v>0.98620000000000008</v>
      </c>
    </row>
    <row r="113" spans="11:12" x14ac:dyDescent="0.25">
      <c r="K113" s="73">
        <v>63</v>
      </c>
      <c r="L113" s="126">
        <f t="shared" si="14"/>
        <v>0.99130000000000007</v>
      </c>
    </row>
    <row r="114" spans="11:12" x14ac:dyDescent="0.25">
      <c r="K114" s="73">
        <v>64</v>
      </c>
      <c r="L114" s="126">
        <f t="shared" si="14"/>
        <v>0.99640000000000006</v>
      </c>
    </row>
    <row r="115" spans="11:12" x14ac:dyDescent="0.25">
      <c r="K115" s="73">
        <v>65</v>
      </c>
      <c r="L115" s="126">
        <f t="shared" si="14"/>
        <v>1.0015000000000001</v>
      </c>
    </row>
    <row r="116" spans="11:12" x14ac:dyDescent="0.25">
      <c r="K116" s="73">
        <v>66</v>
      </c>
      <c r="L116" s="126">
        <f t="shared" ref="L116:L179" si="15">+$R$22*K116+$R$23</f>
        <v>1.0066000000000002</v>
      </c>
    </row>
    <row r="117" spans="11:12" x14ac:dyDescent="0.25">
      <c r="K117" s="73">
        <v>67</v>
      </c>
      <c r="L117" s="126">
        <f t="shared" si="15"/>
        <v>1.0117</v>
      </c>
    </row>
    <row r="118" spans="11:12" x14ac:dyDescent="0.25">
      <c r="K118" s="73">
        <v>68</v>
      </c>
      <c r="L118" s="126">
        <f t="shared" si="15"/>
        <v>1.0167999999999999</v>
      </c>
    </row>
    <row r="119" spans="11:12" x14ac:dyDescent="0.25">
      <c r="K119" s="73">
        <v>69</v>
      </c>
      <c r="L119" s="126">
        <f t="shared" si="15"/>
        <v>1.0219</v>
      </c>
    </row>
    <row r="120" spans="11:12" x14ac:dyDescent="0.25">
      <c r="K120" s="73">
        <v>70</v>
      </c>
      <c r="L120" s="126">
        <f t="shared" si="15"/>
        <v>1.0270000000000001</v>
      </c>
    </row>
    <row r="121" spans="11:12" x14ac:dyDescent="0.25">
      <c r="K121" s="73">
        <v>71</v>
      </c>
      <c r="L121" s="126">
        <f t="shared" si="15"/>
        <v>1.0321</v>
      </c>
    </row>
    <row r="122" spans="11:12" x14ac:dyDescent="0.25">
      <c r="K122" s="73">
        <v>72</v>
      </c>
      <c r="L122" s="126">
        <f t="shared" si="15"/>
        <v>1.0372000000000001</v>
      </c>
    </row>
    <row r="123" spans="11:12" x14ac:dyDescent="0.25">
      <c r="K123" s="73">
        <v>73</v>
      </c>
      <c r="L123" s="126">
        <f t="shared" si="15"/>
        <v>1.0423</v>
      </c>
    </row>
    <row r="124" spans="11:12" x14ac:dyDescent="0.25">
      <c r="K124" s="73">
        <v>74</v>
      </c>
      <c r="L124" s="126">
        <f t="shared" si="15"/>
        <v>1.0474000000000001</v>
      </c>
    </row>
    <row r="125" spans="11:12" x14ac:dyDescent="0.25">
      <c r="K125" s="73">
        <v>75</v>
      </c>
      <c r="L125" s="126">
        <f t="shared" si="15"/>
        <v>1.0525</v>
      </c>
    </row>
    <row r="126" spans="11:12" x14ac:dyDescent="0.25">
      <c r="K126" s="73">
        <v>76</v>
      </c>
      <c r="L126" s="126">
        <f t="shared" si="15"/>
        <v>1.0576000000000001</v>
      </c>
    </row>
    <row r="127" spans="11:12" x14ac:dyDescent="0.25">
      <c r="K127" s="73">
        <v>77</v>
      </c>
      <c r="L127" s="126">
        <f t="shared" si="15"/>
        <v>1.0627</v>
      </c>
    </row>
    <row r="128" spans="11:12" x14ac:dyDescent="0.25">
      <c r="K128" s="73">
        <v>78</v>
      </c>
      <c r="L128" s="126">
        <f t="shared" si="15"/>
        <v>1.0678000000000001</v>
      </c>
    </row>
    <row r="129" spans="11:12" x14ac:dyDescent="0.25">
      <c r="K129" s="73">
        <v>79</v>
      </c>
      <c r="L129" s="126">
        <f t="shared" si="15"/>
        <v>1.0729000000000002</v>
      </c>
    </row>
    <row r="130" spans="11:12" x14ac:dyDescent="0.25">
      <c r="K130" s="73">
        <v>80</v>
      </c>
      <c r="L130" s="126">
        <f t="shared" si="15"/>
        <v>1.0780000000000001</v>
      </c>
    </row>
    <row r="131" spans="11:12" x14ac:dyDescent="0.25">
      <c r="K131" s="73">
        <v>81</v>
      </c>
      <c r="L131" s="126">
        <f t="shared" si="15"/>
        <v>1.0831</v>
      </c>
    </row>
    <row r="132" spans="11:12" x14ac:dyDescent="0.25">
      <c r="K132" s="73">
        <v>82</v>
      </c>
      <c r="L132" s="126">
        <f t="shared" si="15"/>
        <v>1.0882000000000001</v>
      </c>
    </row>
    <row r="133" spans="11:12" x14ac:dyDescent="0.25">
      <c r="K133" s="73">
        <v>83</v>
      </c>
      <c r="L133" s="126">
        <f t="shared" si="15"/>
        <v>1.0933000000000002</v>
      </c>
    </row>
    <row r="134" spans="11:12" x14ac:dyDescent="0.25">
      <c r="K134" s="73">
        <v>84</v>
      </c>
      <c r="L134" s="126">
        <f t="shared" si="15"/>
        <v>1.0984</v>
      </c>
    </row>
    <row r="135" spans="11:12" x14ac:dyDescent="0.25">
      <c r="K135" s="73">
        <v>85</v>
      </c>
      <c r="L135" s="126">
        <f t="shared" si="15"/>
        <v>1.1035000000000001</v>
      </c>
    </row>
    <row r="136" spans="11:12" x14ac:dyDescent="0.25">
      <c r="K136" s="73">
        <v>86</v>
      </c>
      <c r="L136" s="126">
        <f t="shared" si="15"/>
        <v>1.1086</v>
      </c>
    </row>
    <row r="137" spans="11:12" x14ac:dyDescent="0.25">
      <c r="K137" s="73">
        <v>87</v>
      </c>
      <c r="L137" s="126">
        <f t="shared" si="15"/>
        <v>1.1137000000000001</v>
      </c>
    </row>
    <row r="138" spans="11:12" x14ac:dyDescent="0.25">
      <c r="K138" s="73">
        <v>88</v>
      </c>
      <c r="L138" s="126">
        <f t="shared" si="15"/>
        <v>1.1188</v>
      </c>
    </row>
    <row r="139" spans="11:12" x14ac:dyDescent="0.25">
      <c r="K139" s="73">
        <v>89</v>
      </c>
      <c r="L139" s="126">
        <f t="shared" si="15"/>
        <v>1.1239000000000001</v>
      </c>
    </row>
    <row r="140" spans="11:12" x14ac:dyDescent="0.25">
      <c r="K140" s="73">
        <v>90</v>
      </c>
      <c r="L140" s="126">
        <f t="shared" si="15"/>
        <v>1.129</v>
      </c>
    </row>
    <row r="141" spans="11:12" x14ac:dyDescent="0.25">
      <c r="K141" s="73">
        <v>91</v>
      </c>
      <c r="L141" s="126">
        <f t="shared" si="15"/>
        <v>1.1341000000000001</v>
      </c>
    </row>
    <row r="142" spans="11:12" x14ac:dyDescent="0.25">
      <c r="K142" s="73">
        <v>92</v>
      </c>
      <c r="L142" s="126">
        <f t="shared" si="15"/>
        <v>1.1392000000000002</v>
      </c>
    </row>
    <row r="143" spans="11:12" x14ac:dyDescent="0.25">
      <c r="K143" s="73">
        <v>93</v>
      </c>
      <c r="L143" s="126">
        <f t="shared" si="15"/>
        <v>1.1443000000000001</v>
      </c>
    </row>
    <row r="144" spans="11:12" x14ac:dyDescent="0.25">
      <c r="K144" s="73">
        <v>94</v>
      </c>
      <c r="L144" s="126">
        <f t="shared" si="15"/>
        <v>1.1494</v>
      </c>
    </row>
    <row r="145" spans="11:12" x14ac:dyDescent="0.25">
      <c r="K145" s="73">
        <v>95</v>
      </c>
      <c r="L145" s="126">
        <f t="shared" si="15"/>
        <v>1.1545000000000001</v>
      </c>
    </row>
    <row r="146" spans="11:12" x14ac:dyDescent="0.25">
      <c r="K146" s="73">
        <v>96</v>
      </c>
      <c r="L146" s="126">
        <f t="shared" si="15"/>
        <v>1.1596000000000002</v>
      </c>
    </row>
    <row r="147" spans="11:12" x14ac:dyDescent="0.25">
      <c r="K147" s="73">
        <v>97</v>
      </c>
      <c r="L147" s="126">
        <f t="shared" si="15"/>
        <v>1.1647000000000001</v>
      </c>
    </row>
    <row r="148" spans="11:12" x14ac:dyDescent="0.25">
      <c r="K148" s="73">
        <v>98</v>
      </c>
      <c r="L148" s="126">
        <f t="shared" si="15"/>
        <v>1.1698</v>
      </c>
    </row>
    <row r="149" spans="11:12" x14ac:dyDescent="0.25">
      <c r="K149" s="73">
        <v>99</v>
      </c>
      <c r="L149" s="126">
        <f t="shared" si="15"/>
        <v>1.1749000000000001</v>
      </c>
    </row>
    <row r="150" spans="11:12" x14ac:dyDescent="0.25">
      <c r="K150" s="73">
        <v>100</v>
      </c>
      <c r="L150" s="126">
        <f t="shared" si="15"/>
        <v>1.1800000000000002</v>
      </c>
    </row>
    <row r="151" spans="11:12" x14ac:dyDescent="0.25">
      <c r="K151" s="73">
        <v>101</v>
      </c>
      <c r="L151" s="126">
        <f t="shared" si="15"/>
        <v>1.1851</v>
      </c>
    </row>
    <row r="152" spans="11:12" x14ac:dyDescent="0.25">
      <c r="K152" s="73">
        <v>102</v>
      </c>
      <c r="L152" s="126">
        <f t="shared" si="15"/>
        <v>1.1901999999999999</v>
      </c>
    </row>
    <row r="153" spans="11:12" x14ac:dyDescent="0.25">
      <c r="K153" s="73">
        <v>103</v>
      </c>
      <c r="L153" s="126">
        <f t="shared" si="15"/>
        <v>1.1953</v>
      </c>
    </row>
    <row r="154" spans="11:12" x14ac:dyDescent="0.25">
      <c r="K154" s="73">
        <v>104</v>
      </c>
      <c r="L154" s="126">
        <f t="shared" si="15"/>
        <v>1.2004000000000001</v>
      </c>
    </row>
    <row r="155" spans="11:12" x14ac:dyDescent="0.25">
      <c r="K155" s="73">
        <v>105</v>
      </c>
      <c r="L155" s="126">
        <f t="shared" si="15"/>
        <v>1.2055000000000002</v>
      </c>
    </row>
    <row r="156" spans="11:12" x14ac:dyDescent="0.25">
      <c r="K156" s="73">
        <v>106</v>
      </c>
      <c r="L156" s="126">
        <f t="shared" si="15"/>
        <v>1.2106000000000001</v>
      </c>
    </row>
    <row r="157" spans="11:12" x14ac:dyDescent="0.25">
      <c r="K157" s="73">
        <v>107</v>
      </c>
      <c r="L157" s="126">
        <f t="shared" si="15"/>
        <v>1.2157</v>
      </c>
    </row>
    <row r="158" spans="11:12" x14ac:dyDescent="0.25">
      <c r="K158" s="73">
        <v>108</v>
      </c>
      <c r="L158" s="126">
        <f t="shared" si="15"/>
        <v>1.2208000000000001</v>
      </c>
    </row>
    <row r="159" spans="11:12" x14ac:dyDescent="0.25">
      <c r="K159" s="73">
        <v>109</v>
      </c>
      <c r="L159" s="126">
        <f t="shared" si="15"/>
        <v>1.2259000000000002</v>
      </c>
    </row>
    <row r="160" spans="11:12" x14ac:dyDescent="0.25">
      <c r="K160" s="73">
        <v>110</v>
      </c>
      <c r="L160" s="126">
        <f t="shared" si="15"/>
        <v>1.2310000000000001</v>
      </c>
    </row>
    <row r="161" spans="11:12" x14ac:dyDescent="0.25">
      <c r="K161" s="73">
        <v>111</v>
      </c>
      <c r="L161" s="126">
        <f t="shared" si="15"/>
        <v>1.2361</v>
      </c>
    </row>
    <row r="162" spans="11:12" x14ac:dyDescent="0.25">
      <c r="K162" s="73">
        <v>112</v>
      </c>
      <c r="L162" s="126">
        <f t="shared" si="15"/>
        <v>1.2412000000000001</v>
      </c>
    </row>
    <row r="163" spans="11:12" x14ac:dyDescent="0.25">
      <c r="K163" s="73">
        <v>113</v>
      </c>
      <c r="L163" s="126">
        <f t="shared" si="15"/>
        <v>1.2463000000000002</v>
      </c>
    </row>
    <row r="164" spans="11:12" x14ac:dyDescent="0.25">
      <c r="K164" s="73">
        <v>114</v>
      </c>
      <c r="L164" s="126">
        <f t="shared" si="15"/>
        <v>1.2514000000000001</v>
      </c>
    </row>
    <row r="165" spans="11:12" x14ac:dyDescent="0.25">
      <c r="K165" s="73">
        <v>115</v>
      </c>
      <c r="L165" s="126">
        <f t="shared" si="15"/>
        <v>1.2565</v>
      </c>
    </row>
    <row r="166" spans="11:12" x14ac:dyDescent="0.25">
      <c r="K166" s="73">
        <v>116</v>
      </c>
      <c r="L166" s="126">
        <f t="shared" si="15"/>
        <v>1.2616000000000001</v>
      </c>
    </row>
    <row r="167" spans="11:12" x14ac:dyDescent="0.25">
      <c r="K167" s="73">
        <v>117</v>
      </c>
      <c r="L167" s="126">
        <f t="shared" si="15"/>
        <v>1.2667000000000002</v>
      </c>
    </row>
    <row r="168" spans="11:12" x14ac:dyDescent="0.25">
      <c r="K168" s="73">
        <v>118</v>
      </c>
      <c r="L168" s="126">
        <f t="shared" si="15"/>
        <v>1.2718</v>
      </c>
    </row>
    <row r="169" spans="11:12" x14ac:dyDescent="0.25">
      <c r="K169" s="73">
        <v>119</v>
      </c>
      <c r="L169" s="126">
        <f t="shared" si="15"/>
        <v>1.2768999999999999</v>
      </c>
    </row>
    <row r="170" spans="11:12" x14ac:dyDescent="0.25">
      <c r="K170" s="73">
        <v>120</v>
      </c>
      <c r="L170" s="126">
        <f t="shared" si="15"/>
        <v>1.282</v>
      </c>
    </row>
    <row r="171" spans="11:12" x14ac:dyDescent="0.25">
      <c r="K171" s="73">
        <v>121</v>
      </c>
      <c r="L171" s="126">
        <f t="shared" si="15"/>
        <v>1.2871000000000001</v>
      </c>
    </row>
    <row r="172" spans="11:12" x14ac:dyDescent="0.25">
      <c r="K172" s="73">
        <v>122</v>
      </c>
      <c r="L172" s="126">
        <f t="shared" si="15"/>
        <v>1.2922000000000002</v>
      </c>
    </row>
    <row r="173" spans="11:12" x14ac:dyDescent="0.25">
      <c r="K173" s="73">
        <v>123</v>
      </c>
      <c r="L173" s="126">
        <f t="shared" si="15"/>
        <v>1.2973000000000001</v>
      </c>
    </row>
    <row r="174" spans="11:12" x14ac:dyDescent="0.25">
      <c r="K174" s="73">
        <v>124</v>
      </c>
      <c r="L174" s="126">
        <f t="shared" si="15"/>
        <v>1.3024</v>
      </c>
    </row>
    <row r="175" spans="11:12" x14ac:dyDescent="0.25">
      <c r="K175" s="73">
        <v>125</v>
      </c>
      <c r="L175" s="126">
        <f t="shared" si="15"/>
        <v>1.3075000000000001</v>
      </c>
    </row>
    <row r="176" spans="11:12" x14ac:dyDescent="0.25">
      <c r="K176" s="73">
        <v>126</v>
      </c>
      <c r="L176" s="126">
        <f t="shared" si="15"/>
        <v>1.3126000000000002</v>
      </c>
    </row>
    <row r="177" spans="11:12" x14ac:dyDescent="0.25">
      <c r="K177" s="73">
        <v>127</v>
      </c>
      <c r="L177" s="126">
        <f t="shared" si="15"/>
        <v>1.3177000000000001</v>
      </c>
    </row>
    <row r="178" spans="11:12" x14ac:dyDescent="0.25">
      <c r="K178" s="73">
        <v>128</v>
      </c>
      <c r="L178" s="126">
        <f t="shared" si="15"/>
        <v>1.3228</v>
      </c>
    </row>
    <row r="179" spans="11:12" x14ac:dyDescent="0.25">
      <c r="K179" s="73">
        <v>129</v>
      </c>
      <c r="L179" s="126">
        <f t="shared" si="15"/>
        <v>1.3279000000000001</v>
      </c>
    </row>
    <row r="180" spans="11:12" x14ac:dyDescent="0.25">
      <c r="K180" s="73">
        <v>130</v>
      </c>
      <c r="L180" s="126">
        <f t="shared" ref="L180:L243" si="16">+$R$22*K180+$R$23</f>
        <v>1.3330000000000002</v>
      </c>
    </row>
    <row r="181" spans="11:12" x14ac:dyDescent="0.25">
      <c r="K181" s="73">
        <v>131</v>
      </c>
      <c r="L181" s="126">
        <f t="shared" si="16"/>
        <v>1.3381000000000001</v>
      </c>
    </row>
    <row r="182" spans="11:12" x14ac:dyDescent="0.25">
      <c r="K182" s="73">
        <v>132</v>
      </c>
      <c r="L182" s="126">
        <f t="shared" si="16"/>
        <v>1.3431999999999999</v>
      </c>
    </row>
    <row r="183" spans="11:12" x14ac:dyDescent="0.25">
      <c r="K183" s="73">
        <v>133</v>
      </c>
      <c r="L183" s="126">
        <f t="shared" si="16"/>
        <v>1.3483000000000001</v>
      </c>
    </row>
    <row r="184" spans="11:12" x14ac:dyDescent="0.25">
      <c r="K184" s="73">
        <v>134</v>
      </c>
      <c r="L184" s="126">
        <f t="shared" si="16"/>
        <v>1.3534000000000002</v>
      </c>
    </row>
    <row r="185" spans="11:12" x14ac:dyDescent="0.25">
      <c r="K185" s="73">
        <v>135</v>
      </c>
      <c r="L185" s="126">
        <f t="shared" si="16"/>
        <v>1.3585</v>
      </c>
    </row>
    <row r="186" spans="11:12" x14ac:dyDescent="0.25">
      <c r="K186" s="73">
        <v>136</v>
      </c>
      <c r="L186" s="126">
        <f t="shared" si="16"/>
        <v>1.3635999999999999</v>
      </c>
    </row>
    <row r="187" spans="11:12" x14ac:dyDescent="0.25">
      <c r="K187" s="73">
        <v>137</v>
      </c>
      <c r="L187" s="126">
        <f t="shared" si="16"/>
        <v>1.3687</v>
      </c>
    </row>
    <row r="188" spans="11:12" x14ac:dyDescent="0.25">
      <c r="K188" s="73">
        <v>138</v>
      </c>
      <c r="L188" s="126">
        <f t="shared" si="16"/>
        <v>1.3738000000000001</v>
      </c>
    </row>
    <row r="189" spans="11:12" x14ac:dyDescent="0.25">
      <c r="K189" s="73">
        <v>139</v>
      </c>
      <c r="L189" s="126">
        <f t="shared" si="16"/>
        <v>1.3789000000000002</v>
      </c>
    </row>
    <row r="190" spans="11:12" x14ac:dyDescent="0.25">
      <c r="K190" s="73">
        <v>140</v>
      </c>
      <c r="L190" s="126">
        <f t="shared" si="16"/>
        <v>1.3840000000000001</v>
      </c>
    </row>
    <row r="191" spans="11:12" x14ac:dyDescent="0.25">
      <c r="K191" s="73">
        <v>141</v>
      </c>
      <c r="L191" s="126">
        <f t="shared" si="16"/>
        <v>1.3891</v>
      </c>
    </row>
    <row r="192" spans="11:12" x14ac:dyDescent="0.25">
      <c r="K192" s="73">
        <v>142</v>
      </c>
      <c r="L192" s="126">
        <f t="shared" si="16"/>
        <v>1.3942000000000001</v>
      </c>
    </row>
    <row r="193" spans="11:12" x14ac:dyDescent="0.25">
      <c r="K193" s="73">
        <v>143</v>
      </c>
      <c r="L193" s="126">
        <f t="shared" si="16"/>
        <v>1.3993000000000002</v>
      </c>
    </row>
    <row r="194" spans="11:12" x14ac:dyDescent="0.25">
      <c r="K194" s="73">
        <v>144</v>
      </c>
      <c r="L194" s="126">
        <f t="shared" si="16"/>
        <v>1.4044000000000001</v>
      </c>
    </row>
    <row r="195" spans="11:12" x14ac:dyDescent="0.25">
      <c r="K195" s="73">
        <v>145</v>
      </c>
      <c r="L195" s="126">
        <f t="shared" si="16"/>
        <v>1.4095</v>
      </c>
    </row>
    <row r="196" spans="11:12" x14ac:dyDescent="0.25">
      <c r="K196" s="73">
        <v>146</v>
      </c>
      <c r="L196" s="126">
        <f t="shared" si="16"/>
        <v>1.4146000000000001</v>
      </c>
    </row>
    <row r="197" spans="11:12" x14ac:dyDescent="0.25">
      <c r="K197" s="73">
        <v>147</v>
      </c>
      <c r="L197" s="126">
        <f t="shared" si="16"/>
        <v>1.4197000000000002</v>
      </c>
    </row>
    <row r="198" spans="11:12" x14ac:dyDescent="0.25">
      <c r="K198" s="73">
        <v>148</v>
      </c>
      <c r="L198" s="126">
        <f t="shared" si="16"/>
        <v>1.4248000000000001</v>
      </c>
    </row>
    <row r="199" spans="11:12" x14ac:dyDescent="0.25">
      <c r="K199" s="73">
        <v>149</v>
      </c>
      <c r="L199" s="126">
        <f t="shared" si="16"/>
        <v>1.4298999999999999</v>
      </c>
    </row>
    <row r="200" spans="11:12" x14ac:dyDescent="0.25">
      <c r="K200" s="73">
        <v>150</v>
      </c>
      <c r="L200" s="126">
        <f t="shared" si="16"/>
        <v>1.4350000000000001</v>
      </c>
    </row>
    <row r="201" spans="11:12" x14ac:dyDescent="0.25">
      <c r="K201" s="73">
        <v>151</v>
      </c>
      <c r="L201" s="126">
        <f t="shared" si="16"/>
        <v>1.4401000000000002</v>
      </c>
    </row>
    <row r="202" spans="11:12" x14ac:dyDescent="0.25">
      <c r="K202" s="73">
        <v>152</v>
      </c>
      <c r="L202" s="126">
        <f t="shared" si="16"/>
        <v>1.4452000000000003</v>
      </c>
    </row>
    <row r="203" spans="11:12" x14ac:dyDescent="0.25">
      <c r="K203" s="73">
        <v>153</v>
      </c>
      <c r="L203" s="126">
        <f t="shared" si="16"/>
        <v>1.4503000000000001</v>
      </c>
    </row>
    <row r="204" spans="11:12" x14ac:dyDescent="0.25">
      <c r="K204" s="73">
        <v>154</v>
      </c>
      <c r="L204" s="126">
        <f t="shared" si="16"/>
        <v>1.4554</v>
      </c>
    </row>
    <row r="205" spans="11:12" x14ac:dyDescent="0.25">
      <c r="K205" s="73">
        <v>155</v>
      </c>
      <c r="L205" s="126">
        <f t="shared" si="16"/>
        <v>1.4605000000000001</v>
      </c>
    </row>
    <row r="206" spans="11:12" x14ac:dyDescent="0.25">
      <c r="K206" s="73">
        <v>156</v>
      </c>
      <c r="L206" s="126">
        <f t="shared" si="16"/>
        <v>1.4656000000000002</v>
      </c>
    </row>
    <row r="207" spans="11:12" x14ac:dyDescent="0.25">
      <c r="K207" s="73">
        <v>157</v>
      </c>
      <c r="L207" s="126">
        <f t="shared" si="16"/>
        <v>1.4707000000000001</v>
      </c>
    </row>
    <row r="208" spans="11:12" x14ac:dyDescent="0.25">
      <c r="K208" s="73">
        <v>158</v>
      </c>
      <c r="L208" s="126">
        <f t="shared" si="16"/>
        <v>1.4758</v>
      </c>
    </row>
    <row r="209" spans="11:12" x14ac:dyDescent="0.25">
      <c r="K209" s="73">
        <v>159</v>
      </c>
      <c r="L209" s="126">
        <f t="shared" si="16"/>
        <v>1.4809000000000001</v>
      </c>
    </row>
    <row r="210" spans="11:12" x14ac:dyDescent="0.25">
      <c r="K210" s="73">
        <v>160</v>
      </c>
      <c r="L210" s="126">
        <f t="shared" si="16"/>
        <v>1.4860000000000002</v>
      </c>
    </row>
    <row r="211" spans="11:12" x14ac:dyDescent="0.25">
      <c r="K211" s="73">
        <v>161</v>
      </c>
      <c r="L211" s="126">
        <f t="shared" si="16"/>
        <v>1.4911000000000001</v>
      </c>
    </row>
    <row r="212" spans="11:12" x14ac:dyDescent="0.25">
      <c r="K212" s="73">
        <v>162</v>
      </c>
      <c r="L212" s="126">
        <f t="shared" si="16"/>
        <v>1.4962</v>
      </c>
    </row>
    <row r="213" spans="11:12" x14ac:dyDescent="0.25">
      <c r="K213" s="73">
        <v>163</v>
      </c>
      <c r="L213" s="126">
        <f t="shared" si="16"/>
        <v>1.5013000000000001</v>
      </c>
    </row>
    <row r="214" spans="11:12" x14ac:dyDescent="0.25">
      <c r="K214" s="73">
        <v>164</v>
      </c>
      <c r="L214" s="126">
        <f t="shared" si="16"/>
        <v>1.5064000000000002</v>
      </c>
    </row>
    <row r="215" spans="11:12" x14ac:dyDescent="0.25">
      <c r="K215" s="73">
        <v>165</v>
      </c>
      <c r="L215" s="126">
        <f t="shared" si="16"/>
        <v>1.5115000000000001</v>
      </c>
    </row>
    <row r="216" spans="11:12" x14ac:dyDescent="0.25">
      <c r="K216" s="73">
        <v>166</v>
      </c>
      <c r="L216" s="126">
        <f t="shared" si="16"/>
        <v>1.5165999999999999</v>
      </c>
    </row>
    <row r="217" spans="11:12" x14ac:dyDescent="0.25">
      <c r="K217" s="73">
        <v>167</v>
      </c>
      <c r="L217" s="126">
        <f t="shared" si="16"/>
        <v>1.5217000000000001</v>
      </c>
    </row>
    <row r="218" spans="11:12" x14ac:dyDescent="0.25">
      <c r="K218" s="73">
        <v>168</v>
      </c>
      <c r="L218" s="126">
        <f t="shared" si="16"/>
        <v>1.5268000000000002</v>
      </c>
    </row>
    <row r="219" spans="11:12" x14ac:dyDescent="0.25">
      <c r="K219" s="73">
        <v>169</v>
      </c>
      <c r="L219" s="126">
        <f t="shared" si="16"/>
        <v>1.5319000000000003</v>
      </c>
    </row>
    <row r="220" spans="11:12" x14ac:dyDescent="0.25">
      <c r="K220" s="73">
        <v>170</v>
      </c>
      <c r="L220" s="126">
        <f t="shared" si="16"/>
        <v>1.5370000000000001</v>
      </c>
    </row>
    <row r="221" spans="11:12" x14ac:dyDescent="0.25">
      <c r="K221" s="73">
        <v>171</v>
      </c>
      <c r="L221" s="126">
        <f t="shared" si="16"/>
        <v>1.5421</v>
      </c>
    </row>
    <row r="222" spans="11:12" x14ac:dyDescent="0.25">
      <c r="K222" s="73">
        <v>172</v>
      </c>
      <c r="L222" s="126">
        <f t="shared" si="16"/>
        <v>1.5472000000000001</v>
      </c>
    </row>
    <row r="223" spans="11:12" x14ac:dyDescent="0.25">
      <c r="K223" s="73">
        <v>173</v>
      </c>
      <c r="L223" s="126">
        <f t="shared" si="16"/>
        <v>1.5523000000000002</v>
      </c>
    </row>
    <row r="224" spans="11:12" x14ac:dyDescent="0.25">
      <c r="K224" s="73">
        <v>174</v>
      </c>
      <c r="L224" s="126">
        <f t="shared" si="16"/>
        <v>1.5574000000000001</v>
      </c>
    </row>
    <row r="225" spans="11:12" x14ac:dyDescent="0.25">
      <c r="K225" s="73">
        <v>175</v>
      </c>
      <c r="L225" s="126">
        <f t="shared" si="16"/>
        <v>1.5625</v>
      </c>
    </row>
    <row r="226" spans="11:12" x14ac:dyDescent="0.25">
      <c r="K226" s="73">
        <v>176</v>
      </c>
      <c r="L226" s="126">
        <f t="shared" si="16"/>
        <v>1.5676000000000001</v>
      </c>
    </row>
    <row r="227" spans="11:12" x14ac:dyDescent="0.25">
      <c r="K227" s="73">
        <v>177</v>
      </c>
      <c r="L227" s="126">
        <f t="shared" si="16"/>
        <v>1.5727000000000002</v>
      </c>
    </row>
    <row r="228" spans="11:12" x14ac:dyDescent="0.25">
      <c r="K228" s="73">
        <v>178</v>
      </c>
      <c r="L228" s="126">
        <f t="shared" si="16"/>
        <v>1.5778000000000001</v>
      </c>
    </row>
    <row r="229" spans="11:12" x14ac:dyDescent="0.25">
      <c r="K229" s="73">
        <v>179</v>
      </c>
      <c r="L229" s="126">
        <f t="shared" si="16"/>
        <v>1.5829</v>
      </c>
    </row>
    <row r="230" spans="11:12" x14ac:dyDescent="0.25">
      <c r="K230" s="73">
        <v>180</v>
      </c>
      <c r="L230" s="126">
        <f t="shared" si="16"/>
        <v>1.5880000000000001</v>
      </c>
    </row>
    <row r="231" spans="11:12" x14ac:dyDescent="0.25">
      <c r="K231" s="73">
        <v>181</v>
      </c>
      <c r="L231" s="126">
        <f t="shared" si="16"/>
        <v>1.5931000000000002</v>
      </c>
    </row>
    <row r="232" spans="11:12" x14ac:dyDescent="0.25">
      <c r="K232" s="73">
        <v>182</v>
      </c>
      <c r="L232" s="126">
        <f t="shared" si="16"/>
        <v>1.5982000000000001</v>
      </c>
    </row>
    <row r="233" spans="11:12" x14ac:dyDescent="0.25">
      <c r="K233" s="73">
        <v>183</v>
      </c>
      <c r="L233" s="126">
        <f t="shared" si="16"/>
        <v>1.6032999999999999</v>
      </c>
    </row>
    <row r="234" spans="11:12" x14ac:dyDescent="0.25">
      <c r="K234" s="73">
        <v>184</v>
      </c>
      <c r="L234" s="126">
        <f t="shared" si="16"/>
        <v>1.6084000000000001</v>
      </c>
    </row>
    <row r="235" spans="11:12" x14ac:dyDescent="0.25">
      <c r="K235" s="73">
        <v>185</v>
      </c>
      <c r="L235" s="126">
        <f t="shared" si="16"/>
        <v>1.6135000000000002</v>
      </c>
    </row>
    <row r="236" spans="11:12" x14ac:dyDescent="0.25">
      <c r="K236" s="73">
        <v>186</v>
      </c>
      <c r="L236" s="126">
        <f t="shared" si="16"/>
        <v>1.6186000000000003</v>
      </c>
    </row>
    <row r="237" spans="11:12" x14ac:dyDescent="0.25">
      <c r="K237" s="73">
        <v>187</v>
      </c>
      <c r="L237" s="126">
        <f t="shared" si="16"/>
        <v>1.6237000000000001</v>
      </c>
    </row>
    <row r="238" spans="11:12" x14ac:dyDescent="0.25">
      <c r="K238" s="73">
        <v>188</v>
      </c>
      <c r="L238" s="126">
        <f t="shared" si="16"/>
        <v>1.6288</v>
      </c>
    </row>
    <row r="239" spans="11:12" x14ac:dyDescent="0.25">
      <c r="K239" s="73">
        <v>189</v>
      </c>
      <c r="L239" s="126">
        <f t="shared" si="16"/>
        <v>1.6339000000000001</v>
      </c>
    </row>
    <row r="240" spans="11:12" x14ac:dyDescent="0.25">
      <c r="K240" s="73">
        <v>190</v>
      </c>
      <c r="L240" s="126">
        <f t="shared" si="16"/>
        <v>1.6390000000000002</v>
      </c>
    </row>
    <row r="241" spans="11:12" x14ac:dyDescent="0.25">
      <c r="K241" s="73">
        <v>191</v>
      </c>
      <c r="L241" s="126">
        <f t="shared" si="16"/>
        <v>1.6441000000000001</v>
      </c>
    </row>
    <row r="242" spans="11:12" x14ac:dyDescent="0.25">
      <c r="K242" s="73">
        <v>192</v>
      </c>
      <c r="L242" s="126">
        <f t="shared" si="16"/>
        <v>1.6492</v>
      </c>
    </row>
    <row r="243" spans="11:12" x14ac:dyDescent="0.25">
      <c r="K243" s="73">
        <v>193</v>
      </c>
      <c r="L243" s="126">
        <f t="shared" si="16"/>
        <v>1.6543000000000001</v>
      </c>
    </row>
    <row r="244" spans="11:12" x14ac:dyDescent="0.25">
      <c r="K244" s="73">
        <v>194</v>
      </c>
      <c r="L244" s="126">
        <f t="shared" ref="L244:L307" si="17">+$R$22*K244+$R$23</f>
        <v>1.6594000000000002</v>
      </c>
    </row>
    <row r="245" spans="11:12" x14ac:dyDescent="0.25">
      <c r="K245" s="73">
        <v>195</v>
      </c>
      <c r="L245" s="126">
        <f t="shared" si="17"/>
        <v>1.6645000000000001</v>
      </c>
    </row>
    <row r="246" spans="11:12" x14ac:dyDescent="0.25">
      <c r="K246" s="73">
        <v>196</v>
      </c>
      <c r="L246" s="126">
        <f t="shared" si="17"/>
        <v>1.6696</v>
      </c>
    </row>
    <row r="247" spans="11:12" x14ac:dyDescent="0.25">
      <c r="K247" s="73">
        <v>197</v>
      </c>
      <c r="L247" s="126">
        <f t="shared" si="17"/>
        <v>1.6747000000000001</v>
      </c>
    </row>
    <row r="248" spans="11:12" x14ac:dyDescent="0.25">
      <c r="K248" s="73">
        <v>198</v>
      </c>
      <c r="L248" s="126">
        <f t="shared" si="17"/>
        <v>1.6798000000000002</v>
      </c>
    </row>
    <row r="249" spans="11:12" x14ac:dyDescent="0.25">
      <c r="K249" s="73">
        <v>199</v>
      </c>
      <c r="L249" s="126">
        <f t="shared" si="17"/>
        <v>1.6849000000000003</v>
      </c>
    </row>
    <row r="250" spans="11:12" x14ac:dyDescent="0.25">
      <c r="K250" s="73">
        <v>200</v>
      </c>
      <c r="L250" s="126">
        <f t="shared" si="17"/>
        <v>1.69</v>
      </c>
    </row>
    <row r="251" spans="11:12" x14ac:dyDescent="0.25">
      <c r="K251" s="73">
        <v>201</v>
      </c>
      <c r="L251" s="126">
        <f t="shared" si="17"/>
        <v>1.6951000000000001</v>
      </c>
    </row>
    <row r="252" spans="11:12" x14ac:dyDescent="0.25">
      <c r="K252" s="73">
        <v>202</v>
      </c>
      <c r="L252" s="126">
        <f t="shared" si="17"/>
        <v>1.7002000000000002</v>
      </c>
    </row>
    <row r="253" spans="11:12" x14ac:dyDescent="0.25">
      <c r="K253" s="73">
        <v>203</v>
      </c>
      <c r="L253" s="126">
        <f t="shared" si="17"/>
        <v>1.7053000000000003</v>
      </c>
    </row>
    <row r="254" spans="11:12" x14ac:dyDescent="0.25">
      <c r="K254" s="73">
        <v>204</v>
      </c>
      <c r="L254" s="126">
        <f t="shared" si="17"/>
        <v>1.7103999999999999</v>
      </c>
    </row>
    <row r="255" spans="11:12" x14ac:dyDescent="0.25">
      <c r="K255" s="73">
        <v>205</v>
      </c>
      <c r="L255" s="126">
        <f t="shared" si="17"/>
        <v>1.7155</v>
      </c>
    </row>
    <row r="256" spans="11:12" x14ac:dyDescent="0.25">
      <c r="K256" s="73">
        <v>206</v>
      </c>
      <c r="L256" s="126">
        <f t="shared" si="17"/>
        <v>1.7206000000000001</v>
      </c>
    </row>
    <row r="257" spans="11:12" x14ac:dyDescent="0.25">
      <c r="K257" s="73">
        <v>207</v>
      </c>
      <c r="L257" s="126">
        <f t="shared" si="17"/>
        <v>1.7257000000000002</v>
      </c>
    </row>
    <row r="258" spans="11:12" x14ac:dyDescent="0.25">
      <c r="K258" s="73">
        <v>208</v>
      </c>
      <c r="L258" s="126">
        <f t="shared" si="17"/>
        <v>1.7307999999999999</v>
      </c>
    </row>
    <row r="259" spans="11:12" x14ac:dyDescent="0.25">
      <c r="K259" s="73">
        <v>209</v>
      </c>
      <c r="L259" s="126">
        <f t="shared" si="17"/>
        <v>1.7359</v>
      </c>
    </row>
    <row r="260" spans="11:12" x14ac:dyDescent="0.25">
      <c r="K260" s="73">
        <v>210</v>
      </c>
      <c r="L260" s="126">
        <f t="shared" si="17"/>
        <v>1.7410000000000001</v>
      </c>
    </row>
    <row r="261" spans="11:12" x14ac:dyDescent="0.25">
      <c r="K261" s="73">
        <v>211</v>
      </c>
      <c r="L261" s="126">
        <f t="shared" si="17"/>
        <v>1.7461000000000002</v>
      </c>
    </row>
    <row r="262" spans="11:12" x14ac:dyDescent="0.25">
      <c r="K262" s="73">
        <v>212</v>
      </c>
      <c r="L262" s="126">
        <f t="shared" si="17"/>
        <v>1.7512000000000003</v>
      </c>
    </row>
    <row r="263" spans="11:12" x14ac:dyDescent="0.25">
      <c r="K263" s="73">
        <v>213</v>
      </c>
      <c r="L263" s="126">
        <f t="shared" si="17"/>
        <v>1.7563</v>
      </c>
    </row>
    <row r="264" spans="11:12" x14ac:dyDescent="0.25">
      <c r="K264" s="73">
        <v>214</v>
      </c>
      <c r="L264" s="126">
        <f t="shared" si="17"/>
        <v>1.7614000000000001</v>
      </c>
    </row>
    <row r="265" spans="11:12" x14ac:dyDescent="0.25">
      <c r="K265" s="73">
        <v>215</v>
      </c>
      <c r="L265" s="126">
        <f t="shared" si="17"/>
        <v>1.7665000000000002</v>
      </c>
    </row>
    <row r="266" spans="11:12" x14ac:dyDescent="0.25">
      <c r="K266" s="73">
        <v>216</v>
      </c>
      <c r="L266" s="126">
        <f t="shared" si="17"/>
        <v>1.7716000000000003</v>
      </c>
    </row>
    <row r="267" spans="11:12" x14ac:dyDescent="0.25">
      <c r="K267" s="73">
        <v>217</v>
      </c>
      <c r="L267" s="126">
        <f t="shared" si="17"/>
        <v>1.7766999999999999</v>
      </c>
    </row>
    <row r="268" spans="11:12" x14ac:dyDescent="0.25">
      <c r="K268" s="73">
        <v>218</v>
      </c>
      <c r="L268" s="126">
        <f t="shared" si="17"/>
        <v>1.7818000000000001</v>
      </c>
    </row>
    <row r="269" spans="11:12" x14ac:dyDescent="0.25">
      <c r="K269" s="73">
        <v>219</v>
      </c>
      <c r="L269" s="126">
        <f t="shared" si="17"/>
        <v>1.7869000000000002</v>
      </c>
    </row>
    <row r="270" spans="11:12" x14ac:dyDescent="0.25">
      <c r="K270" s="73">
        <v>220</v>
      </c>
      <c r="L270" s="126">
        <f t="shared" si="17"/>
        <v>1.7920000000000003</v>
      </c>
    </row>
    <row r="271" spans="11:12" x14ac:dyDescent="0.25">
      <c r="K271" s="73">
        <v>221</v>
      </c>
      <c r="L271" s="126">
        <f t="shared" si="17"/>
        <v>1.7970999999999999</v>
      </c>
    </row>
    <row r="272" spans="11:12" x14ac:dyDescent="0.25">
      <c r="K272" s="73">
        <v>222</v>
      </c>
      <c r="L272" s="126">
        <f t="shared" si="17"/>
        <v>1.8022</v>
      </c>
    </row>
    <row r="273" spans="11:12" x14ac:dyDescent="0.25">
      <c r="K273" s="73">
        <v>223</v>
      </c>
      <c r="L273" s="126">
        <f t="shared" si="17"/>
        <v>1.8073000000000001</v>
      </c>
    </row>
    <row r="274" spans="11:12" x14ac:dyDescent="0.25">
      <c r="K274" s="73">
        <v>224</v>
      </c>
      <c r="L274" s="126">
        <f t="shared" si="17"/>
        <v>1.8124000000000002</v>
      </c>
    </row>
    <row r="275" spans="11:12" x14ac:dyDescent="0.25">
      <c r="K275" s="73">
        <v>225</v>
      </c>
      <c r="L275" s="126">
        <f t="shared" si="17"/>
        <v>1.8175000000000003</v>
      </c>
    </row>
    <row r="276" spans="11:12" x14ac:dyDescent="0.25">
      <c r="K276" s="73">
        <v>226</v>
      </c>
      <c r="L276" s="126">
        <f t="shared" si="17"/>
        <v>1.8226</v>
      </c>
    </row>
    <row r="277" spans="11:12" x14ac:dyDescent="0.25">
      <c r="K277" s="73">
        <v>227</v>
      </c>
      <c r="L277" s="126">
        <f t="shared" si="17"/>
        <v>1.8277000000000001</v>
      </c>
    </row>
    <row r="278" spans="11:12" x14ac:dyDescent="0.25">
      <c r="K278" s="73">
        <v>228</v>
      </c>
      <c r="L278" s="126">
        <f t="shared" si="17"/>
        <v>1.8328000000000002</v>
      </c>
    </row>
    <row r="279" spans="11:12" x14ac:dyDescent="0.25">
      <c r="K279" s="73">
        <v>229</v>
      </c>
      <c r="L279" s="126">
        <f t="shared" si="17"/>
        <v>1.8379000000000003</v>
      </c>
    </row>
    <row r="280" spans="11:12" x14ac:dyDescent="0.25">
      <c r="K280" s="73">
        <v>230</v>
      </c>
      <c r="L280" s="126">
        <f t="shared" si="17"/>
        <v>1.843</v>
      </c>
    </row>
    <row r="281" spans="11:12" x14ac:dyDescent="0.25">
      <c r="K281" s="73">
        <v>231</v>
      </c>
      <c r="L281" s="126">
        <f t="shared" si="17"/>
        <v>1.8481000000000001</v>
      </c>
    </row>
    <row r="282" spans="11:12" x14ac:dyDescent="0.25">
      <c r="K282" s="73">
        <v>232</v>
      </c>
      <c r="L282" s="126">
        <f t="shared" si="17"/>
        <v>1.8532000000000002</v>
      </c>
    </row>
    <row r="283" spans="11:12" x14ac:dyDescent="0.25">
      <c r="K283" s="73">
        <v>233</v>
      </c>
      <c r="L283" s="126">
        <f t="shared" si="17"/>
        <v>1.8583000000000003</v>
      </c>
    </row>
    <row r="284" spans="11:12" x14ac:dyDescent="0.25">
      <c r="K284" s="73">
        <v>234</v>
      </c>
      <c r="L284" s="126">
        <f t="shared" si="17"/>
        <v>1.8633999999999999</v>
      </c>
    </row>
    <row r="285" spans="11:12" x14ac:dyDescent="0.25">
      <c r="K285" s="73">
        <v>235</v>
      </c>
      <c r="L285" s="126">
        <f t="shared" si="17"/>
        <v>1.8685</v>
      </c>
    </row>
    <row r="286" spans="11:12" x14ac:dyDescent="0.25">
      <c r="K286" s="73">
        <v>236</v>
      </c>
      <c r="L286" s="126">
        <f t="shared" si="17"/>
        <v>1.8736000000000002</v>
      </c>
    </row>
    <row r="287" spans="11:12" x14ac:dyDescent="0.25">
      <c r="K287" s="73">
        <v>237</v>
      </c>
      <c r="L287" s="126">
        <f t="shared" si="17"/>
        <v>1.8787000000000003</v>
      </c>
    </row>
    <row r="288" spans="11:12" x14ac:dyDescent="0.25">
      <c r="K288" s="73">
        <v>238</v>
      </c>
      <c r="L288" s="126">
        <f t="shared" si="17"/>
        <v>1.8837999999999999</v>
      </c>
    </row>
    <row r="289" spans="11:12" x14ac:dyDescent="0.25">
      <c r="K289" s="73">
        <v>239</v>
      </c>
      <c r="L289" s="126">
        <f t="shared" si="17"/>
        <v>1.8889</v>
      </c>
    </row>
    <row r="290" spans="11:12" x14ac:dyDescent="0.25">
      <c r="K290" s="73">
        <v>240</v>
      </c>
      <c r="L290" s="126">
        <f t="shared" si="17"/>
        <v>1.8940000000000001</v>
      </c>
    </row>
    <row r="291" spans="11:12" x14ac:dyDescent="0.25">
      <c r="K291" s="73">
        <v>241</v>
      </c>
      <c r="L291" s="126">
        <f t="shared" si="17"/>
        <v>1.8991000000000002</v>
      </c>
    </row>
    <row r="292" spans="11:12" x14ac:dyDescent="0.25">
      <c r="K292" s="73">
        <v>242</v>
      </c>
      <c r="L292" s="126">
        <f t="shared" si="17"/>
        <v>1.9042000000000003</v>
      </c>
    </row>
    <row r="293" spans="11:12" x14ac:dyDescent="0.25">
      <c r="K293" s="73">
        <v>243</v>
      </c>
      <c r="L293" s="126">
        <f t="shared" si="17"/>
        <v>1.9093</v>
      </c>
    </row>
    <row r="294" spans="11:12" x14ac:dyDescent="0.25">
      <c r="K294" s="73">
        <v>244</v>
      </c>
      <c r="L294" s="126">
        <f t="shared" si="17"/>
        <v>1.9144000000000001</v>
      </c>
    </row>
    <row r="295" spans="11:12" x14ac:dyDescent="0.25">
      <c r="K295" s="73">
        <v>245</v>
      </c>
      <c r="L295" s="126">
        <f t="shared" si="17"/>
        <v>1.9195000000000002</v>
      </c>
    </row>
    <row r="296" spans="11:12" x14ac:dyDescent="0.25">
      <c r="K296" s="73">
        <v>246</v>
      </c>
      <c r="L296" s="126">
        <f t="shared" si="17"/>
        <v>1.9246000000000003</v>
      </c>
    </row>
    <row r="297" spans="11:12" x14ac:dyDescent="0.25">
      <c r="K297" s="73">
        <v>247</v>
      </c>
      <c r="L297" s="126">
        <f t="shared" si="17"/>
        <v>1.9297</v>
      </c>
    </row>
    <row r="298" spans="11:12" x14ac:dyDescent="0.25">
      <c r="K298" s="73">
        <v>248</v>
      </c>
      <c r="L298" s="126">
        <f t="shared" si="17"/>
        <v>1.9348000000000001</v>
      </c>
    </row>
    <row r="299" spans="11:12" x14ac:dyDescent="0.25">
      <c r="K299" s="73">
        <v>249</v>
      </c>
      <c r="L299" s="126">
        <f t="shared" si="17"/>
        <v>1.9399000000000002</v>
      </c>
    </row>
    <row r="300" spans="11:12" x14ac:dyDescent="0.25">
      <c r="K300" s="73">
        <v>250</v>
      </c>
      <c r="L300" s="126">
        <f t="shared" si="17"/>
        <v>1.9450000000000003</v>
      </c>
    </row>
    <row r="301" spans="11:12" x14ac:dyDescent="0.25">
      <c r="K301" s="73">
        <v>251</v>
      </c>
      <c r="L301" s="126">
        <f t="shared" si="17"/>
        <v>1.9500999999999999</v>
      </c>
    </row>
    <row r="302" spans="11:12" x14ac:dyDescent="0.25">
      <c r="K302" s="73">
        <v>252</v>
      </c>
      <c r="L302" s="126">
        <f t="shared" si="17"/>
        <v>1.9552</v>
      </c>
    </row>
    <row r="303" spans="11:12" x14ac:dyDescent="0.25">
      <c r="K303" s="73">
        <v>253</v>
      </c>
      <c r="L303" s="126">
        <f t="shared" si="17"/>
        <v>1.9603000000000002</v>
      </c>
    </row>
    <row r="304" spans="11:12" x14ac:dyDescent="0.25">
      <c r="K304" s="73">
        <v>254</v>
      </c>
      <c r="L304" s="126">
        <f t="shared" si="17"/>
        <v>1.9654000000000003</v>
      </c>
    </row>
    <row r="305" spans="11:12" x14ac:dyDescent="0.25">
      <c r="K305" s="73">
        <v>255</v>
      </c>
      <c r="L305" s="126">
        <f t="shared" si="17"/>
        <v>1.9704999999999999</v>
      </c>
    </row>
    <row r="306" spans="11:12" x14ac:dyDescent="0.25">
      <c r="K306" s="73">
        <v>256</v>
      </c>
      <c r="L306" s="126">
        <f t="shared" si="17"/>
        <v>1.9756</v>
      </c>
    </row>
    <row r="307" spans="11:12" x14ac:dyDescent="0.25">
      <c r="K307" s="73">
        <v>257</v>
      </c>
      <c r="L307" s="126">
        <f t="shared" si="17"/>
        <v>1.9807000000000001</v>
      </c>
    </row>
    <row r="308" spans="11:12" x14ac:dyDescent="0.25">
      <c r="K308" s="73">
        <v>258</v>
      </c>
      <c r="L308" s="126">
        <f t="shared" ref="L308:L371" si="18">+$R$22*K308+$R$23</f>
        <v>1.9858000000000002</v>
      </c>
    </row>
    <row r="309" spans="11:12" x14ac:dyDescent="0.25">
      <c r="K309" s="73">
        <v>259</v>
      </c>
      <c r="L309" s="126">
        <f t="shared" si="18"/>
        <v>1.9909000000000003</v>
      </c>
    </row>
    <row r="310" spans="11:12" x14ac:dyDescent="0.25">
      <c r="K310" s="73">
        <v>260</v>
      </c>
      <c r="L310" s="126">
        <f t="shared" si="18"/>
        <v>1.996</v>
      </c>
    </row>
    <row r="311" spans="11:12" x14ac:dyDescent="0.25">
      <c r="K311" s="73">
        <v>261</v>
      </c>
      <c r="L311" s="126">
        <f t="shared" si="18"/>
        <v>2.0011000000000001</v>
      </c>
    </row>
    <row r="312" spans="11:12" x14ac:dyDescent="0.25">
      <c r="K312" s="73">
        <v>262</v>
      </c>
      <c r="L312" s="126">
        <f t="shared" si="18"/>
        <v>2.0062000000000002</v>
      </c>
    </row>
    <row r="313" spans="11:12" x14ac:dyDescent="0.25">
      <c r="K313" s="73">
        <v>263</v>
      </c>
      <c r="L313" s="126">
        <f t="shared" si="18"/>
        <v>2.0113000000000003</v>
      </c>
    </row>
    <row r="314" spans="11:12" x14ac:dyDescent="0.25">
      <c r="K314" s="73">
        <v>264</v>
      </c>
      <c r="L314" s="126">
        <f t="shared" si="18"/>
        <v>2.0164</v>
      </c>
    </row>
    <row r="315" spans="11:12" x14ac:dyDescent="0.25">
      <c r="K315" s="73">
        <v>265</v>
      </c>
      <c r="L315" s="126">
        <f t="shared" si="18"/>
        <v>2.0215000000000001</v>
      </c>
    </row>
    <row r="316" spans="11:12" x14ac:dyDescent="0.25">
      <c r="K316" s="73">
        <v>266</v>
      </c>
      <c r="L316" s="126">
        <f t="shared" si="18"/>
        <v>2.0266000000000002</v>
      </c>
    </row>
    <row r="317" spans="11:12" x14ac:dyDescent="0.25">
      <c r="K317" s="73">
        <v>267</v>
      </c>
      <c r="L317" s="126">
        <f t="shared" si="18"/>
        <v>2.0317000000000003</v>
      </c>
    </row>
    <row r="318" spans="11:12" x14ac:dyDescent="0.25">
      <c r="K318" s="73">
        <v>268</v>
      </c>
      <c r="L318" s="126">
        <f t="shared" si="18"/>
        <v>2.0367999999999999</v>
      </c>
    </row>
    <row r="319" spans="11:12" x14ac:dyDescent="0.25">
      <c r="K319" s="73">
        <v>269</v>
      </c>
      <c r="L319" s="126">
        <f t="shared" si="18"/>
        <v>2.0419</v>
      </c>
    </row>
    <row r="320" spans="11:12" x14ac:dyDescent="0.25">
      <c r="K320" s="73">
        <v>270</v>
      </c>
      <c r="L320" s="126">
        <f t="shared" si="18"/>
        <v>2.0470000000000002</v>
      </c>
    </row>
    <row r="321" spans="11:12" x14ac:dyDescent="0.25">
      <c r="K321" s="73">
        <v>271</v>
      </c>
      <c r="L321" s="126">
        <f t="shared" si="18"/>
        <v>2.0521000000000003</v>
      </c>
    </row>
    <row r="322" spans="11:12" x14ac:dyDescent="0.25">
      <c r="K322" s="73">
        <v>272</v>
      </c>
      <c r="L322" s="126">
        <f t="shared" si="18"/>
        <v>2.0571999999999999</v>
      </c>
    </row>
    <row r="323" spans="11:12" x14ac:dyDescent="0.25">
      <c r="K323" s="73">
        <v>273</v>
      </c>
      <c r="L323" s="126">
        <f t="shared" si="18"/>
        <v>2.0623</v>
      </c>
    </row>
    <row r="324" spans="11:12" x14ac:dyDescent="0.25">
      <c r="K324" s="73">
        <v>274</v>
      </c>
      <c r="L324" s="126">
        <f t="shared" si="18"/>
        <v>2.0674000000000001</v>
      </c>
    </row>
    <row r="325" spans="11:12" x14ac:dyDescent="0.25">
      <c r="K325" s="73">
        <v>275</v>
      </c>
      <c r="L325" s="126">
        <f t="shared" si="18"/>
        <v>2.0725000000000002</v>
      </c>
    </row>
    <row r="326" spans="11:12" x14ac:dyDescent="0.25">
      <c r="K326" s="73">
        <v>276</v>
      </c>
      <c r="L326" s="126">
        <f t="shared" si="18"/>
        <v>2.0776000000000003</v>
      </c>
    </row>
    <row r="327" spans="11:12" x14ac:dyDescent="0.25">
      <c r="K327" s="73">
        <v>277</v>
      </c>
      <c r="L327" s="126">
        <f t="shared" si="18"/>
        <v>2.0827</v>
      </c>
    </row>
    <row r="328" spans="11:12" x14ac:dyDescent="0.25">
      <c r="K328" s="73">
        <v>278</v>
      </c>
      <c r="L328" s="126">
        <f t="shared" si="18"/>
        <v>2.0878000000000001</v>
      </c>
    </row>
    <row r="329" spans="11:12" x14ac:dyDescent="0.25">
      <c r="K329" s="73">
        <v>279</v>
      </c>
      <c r="L329" s="126">
        <f t="shared" si="18"/>
        <v>2.0929000000000002</v>
      </c>
    </row>
    <row r="330" spans="11:12" x14ac:dyDescent="0.25">
      <c r="K330" s="73">
        <v>280</v>
      </c>
      <c r="L330" s="126">
        <f t="shared" si="18"/>
        <v>2.0980000000000003</v>
      </c>
    </row>
    <row r="331" spans="11:12" x14ac:dyDescent="0.25">
      <c r="K331" s="73">
        <v>281</v>
      </c>
      <c r="L331" s="126">
        <f t="shared" si="18"/>
        <v>2.1031</v>
      </c>
    </row>
    <row r="332" spans="11:12" x14ac:dyDescent="0.25">
      <c r="K332" s="73">
        <v>282</v>
      </c>
      <c r="L332" s="126">
        <f t="shared" si="18"/>
        <v>2.1082000000000001</v>
      </c>
    </row>
    <row r="333" spans="11:12" x14ac:dyDescent="0.25">
      <c r="K333" s="73">
        <v>283</v>
      </c>
      <c r="L333" s="126">
        <f t="shared" si="18"/>
        <v>2.1133000000000002</v>
      </c>
    </row>
    <row r="334" spans="11:12" x14ac:dyDescent="0.25">
      <c r="K334" s="73">
        <v>284</v>
      </c>
      <c r="L334" s="126">
        <f t="shared" si="18"/>
        <v>2.1184000000000003</v>
      </c>
    </row>
    <row r="335" spans="11:12" x14ac:dyDescent="0.25">
      <c r="K335" s="73">
        <v>285</v>
      </c>
      <c r="L335" s="126">
        <f t="shared" si="18"/>
        <v>2.1234999999999999</v>
      </c>
    </row>
    <row r="336" spans="11:12" x14ac:dyDescent="0.25">
      <c r="K336" s="73">
        <v>286</v>
      </c>
      <c r="L336" s="126">
        <f t="shared" si="18"/>
        <v>2.1286</v>
      </c>
    </row>
    <row r="337" spans="11:12" x14ac:dyDescent="0.25">
      <c r="K337" s="73">
        <v>287</v>
      </c>
      <c r="L337" s="126">
        <f t="shared" si="18"/>
        <v>2.1337000000000002</v>
      </c>
    </row>
    <row r="338" spans="11:12" x14ac:dyDescent="0.25">
      <c r="K338" s="73">
        <v>288</v>
      </c>
      <c r="L338" s="126">
        <f t="shared" si="18"/>
        <v>2.1388000000000003</v>
      </c>
    </row>
    <row r="339" spans="11:12" x14ac:dyDescent="0.25">
      <c r="K339" s="73">
        <v>289</v>
      </c>
      <c r="L339" s="126">
        <f t="shared" si="18"/>
        <v>2.1439000000000004</v>
      </c>
    </row>
    <row r="340" spans="11:12" x14ac:dyDescent="0.25">
      <c r="K340" s="73">
        <v>290</v>
      </c>
      <c r="L340" s="126">
        <f t="shared" si="18"/>
        <v>2.149</v>
      </c>
    </row>
    <row r="341" spans="11:12" x14ac:dyDescent="0.25">
      <c r="K341" s="73">
        <v>291</v>
      </c>
      <c r="L341" s="126">
        <f t="shared" si="18"/>
        <v>2.1541000000000001</v>
      </c>
    </row>
    <row r="342" spans="11:12" x14ac:dyDescent="0.25">
      <c r="K342" s="73">
        <v>292</v>
      </c>
      <c r="L342" s="126">
        <f t="shared" si="18"/>
        <v>2.1592000000000002</v>
      </c>
    </row>
    <row r="343" spans="11:12" x14ac:dyDescent="0.25">
      <c r="K343" s="73">
        <v>293</v>
      </c>
      <c r="L343" s="126">
        <f t="shared" si="18"/>
        <v>2.1643000000000003</v>
      </c>
    </row>
    <row r="344" spans="11:12" x14ac:dyDescent="0.25">
      <c r="K344" s="73">
        <v>294</v>
      </c>
      <c r="L344" s="126">
        <f t="shared" si="18"/>
        <v>2.1694</v>
      </c>
    </row>
    <row r="345" spans="11:12" x14ac:dyDescent="0.25">
      <c r="K345" s="73">
        <v>295</v>
      </c>
      <c r="L345" s="126">
        <f t="shared" si="18"/>
        <v>2.1745000000000001</v>
      </c>
    </row>
    <row r="346" spans="11:12" x14ac:dyDescent="0.25">
      <c r="K346" s="73">
        <v>296</v>
      </c>
      <c r="L346" s="126">
        <f t="shared" si="18"/>
        <v>2.1796000000000002</v>
      </c>
    </row>
    <row r="347" spans="11:12" x14ac:dyDescent="0.25">
      <c r="K347" s="73">
        <v>297</v>
      </c>
      <c r="L347" s="126">
        <f t="shared" si="18"/>
        <v>2.1847000000000003</v>
      </c>
    </row>
    <row r="348" spans="11:12" x14ac:dyDescent="0.25">
      <c r="K348" s="73">
        <v>298</v>
      </c>
      <c r="L348" s="126">
        <f t="shared" si="18"/>
        <v>2.1898</v>
      </c>
    </row>
    <row r="349" spans="11:12" x14ac:dyDescent="0.25">
      <c r="K349" s="73">
        <v>299</v>
      </c>
      <c r="L349" s="126">
        <f t="shared" si="18"/>
        <v>2.1949000000000001</v>
      </c>
    </row>
    <row r="350" spans="11:12" x14ac:dyDescent="0.25">
      <c r="K350" s="73">
        <v>300</v>
      </c>
      <c r="L350" s="126">
        <f t="shared" si="18"/>
        <v>2.2000000000000002</v>
      </c>
    </row>
    <row r="351" spans="11:12" x14ac:dyDescent="0.25">
      <c r="K351" s="73">
        <v>301</v>
      </c>
      <c r="L351" s="126">
        <f t="shared" si="18"/>
        <v>2.2051000000000003</v>
      </c>
    </row>
    <row r="352" spans="11:12" x14ac:dyDescent="0.25">
      <c r="K352" s="73">
        <v>302</v>
      </c>
      <c r="L352" s="126">
        <f t="shared" si="18"/>
        <v>2.2101999999999999</v>
      </c>
    </row>
    <row r="353" spans="11:12" x14ac:dyDescent="0.25">
      <c r="K353" s="73">
        <v>303</v>
      </c>
      <c r="L353" s="126">
        <f t="shared" si="18"/>
        <v>2.2153</v>
      </c>
    </row>
    <row r="354" spans="11:12" x14ac:dyDescent="0.25">
      <c r="K354" s="73">
        <v>304</v>
      </c>
      <c r="L354" s="126">
        <f t="shared" si="18"/>
        <v>2.2204000000000002</v>
      </c>
    </row>
    <row r="355" spans="11:12" x14ac:dyDescent="0.25">
      <c r="K355" s="73">
        <v>305</v>
      </c>
      <c r="L355" s="126">
        <f t="shared" si="18"/>
        <v>2.2255000000000003</v>
      </c>
    </row>
    <row r="356" spans="11:12" x14ac:dyDescent="0.25">
      <c r="K356" s="73">
        <v>306</v>
      </c>
      <c r="L356" s="126">
        <f t="shared" si="18"/>
        <v>2.2306000000000004</v>
      </c>
    </row>
    <row r="357" spans="11:12" x14ac:dyDescent="0.25">
      <c r="K357" s="73">
        <v>307</v>
      </c>
      <c r="L357" s="126">
        <f t="shared" si="18"/>
        <v>2.2357</v>
      </c>
    </row>
    <row r="358" spans="11:12" x14ac:dyDescent="0.25">
      <c r="K358" s="73">
        <v>308</v>
      </c>
      <c r="L358" s="126">
        <f t="shared" si="18"/>
        <v>2.2408000000000001</v>
      </c>
    </row>
    <row r="359" spans="11:12" x14ac:dyDescent="0.25">
      <c r="K359" s="73">
        <v>309</v>
      </c>
      <c r="L359" s="126">
        <f t="shared" si="18"/>
        <v>2.2459000000000002</v>
      </c>
    </row>
    <row r="360" spans="11:12" x14ac:dyDescent="0.25">
      <c r="K360" s="73">
        <v>310</v>
      </c>
      <c r="L360" s="126">
        <f t="shared" si="18"/>
        <v>2.2510000000000003</v>
      </c>
    </row>
    <row r="361" spans="11:12" x14ac:dyDescent="0.25">
      <c r="K361" s="73">
        <v>311</v>
      </c>
      <c r="L361" s="126">
        <f t="shared" si="18"/>
        <v>2.2561</v>
      </c>
    </row>
    <row r="362" spans="11:12" x14ac:dyDescent="0.25">
      <c r="K362" s="73">
        <v>312</v>
      </c>
      <c r="L362" s="126">
        <f t="shared" si="18"/>
        <v>2.2612000000000001</v>
      </c>
    </row>
    <row r="363" spans="11:12" x14ac:dyDescent="0.25">
      <c r="K363" s="73">
        <v>313</v>
      </c>
      <c r="L363" s="126">
        <f t="shared" si="18"/>
        <v>2.2663000000000002</v>
      </c>
    </row>
    <row r="364" spans="11:12" x14ac:dyDescent="0.25">
      <c r="K364" s="73">
        <v>314</v>
      </c>
      <c r="L364" s="126">
        <f t="shared" si="18"/>
        <v>2.2714000000000003</v>
      </c>
    </row>
    <row r="365" spans="11:12" x14ac:dyDescent="0.25">
      <c r="K365" s="73">
        <v>315</v>
      </c>
      <c r="L365" s="126">
        <f t="shared" si="18"/>
        <v>2.2765</v>
      </c>
    </row>
    <row r="366" spans="11:12" x14ac:dyDescent="0.25">
      <c r="K366" s="73">
        <v>316</v>
      </c>
      <c r="L366" s="126">
        <f t="shared" si="18"/>
        <v>2.2816000000000001</v>
      </c>
    </row>
    <row r="367" spans="11:12" x14ac:dyDescent="0.25">
      <c r="K367" s="73">
        <v>317</v>
      </c>
      <c r="L367" s="126">
        <f t="shared" si="18"/>
        <v>2.2867000000000002</v>
      </c>
    </row>
    <row r="368" spans="11:12" x14ac:dyDescent="0.25">
      <c r="K368" s="73">
        <v>318</v>
      </c>
      <c r="L368" s="126">
        <f t="shared" si="18"/>
        <v>2.2918000000000003</v>
      </c>
    </row>
    <row r="369" spans="11:12" x14ac:dyDescent="0.25">
      <c r="K369" s="73">
        <v>319</v>
      </c>
      <c r="L369" s="126">
        <f t="shared" si="18"/>
        <v>2.2968999999999999</v>
      </c>
    </row>
    <row r="370" spans="11:12" x14ac:dyDescent="0.25">
      <c r="K370" s="73">
        <v>320</v>
      </c>
      <c r="L370" s="126">
        <f t="shared" si="18"/>
        <v>2.302</v>
      </c>
    </row>
    <row r="371" spans="11:12" x14ac:dyDescent="0.25">
      <c r="K371" s="73">
        <v>321</v>
      </c>
      <c r="L371" s="126">
        <f t="shared" si="18"/>
        <v>2.3071000000000002</v>
      </c>
    </row>
    <row r="372" spans="11:12" x14ac:dyDescent="0.25">
      <c r="K372" s="73">
        <v>322</v>
      </c>
      <c r="L372" s="126">
        <f t="shared" ref="L372:L435" si="19">+$R$22*K372+$R$23</f>
        <v>2.3122000000000003</v>
      </c>
    </row>
    <row r="373" spans="11:12" x14ac:dyDescent="0.25">
      <c r="K373" s="73">
        <v>323</v>
      </c>
      <c r="L373" s="126">
        <f t="shared" si="19"/>
        <v>2.3173000000000004</v>
      </c>
    </row>
    <row r="374" spans="11:12" x14ac:dyDescent="0.25">
      <c r="K374" s="73">
        <v>324</v>
      </c>
      <c r="L374" s="126">
        <f t="shared" si="19"/>
        <v>2.3224</v>
      </c>
    </row>
    <row r="375" spans="11:12" x14ac:dyDescent="0.25">
      <c r="K375" s="73">
        <v>325</v>
      </c>
      <c r="L375" s="126">
        <f t="shared" si="19"/>
        <v>2.3275000000000001</v>
      </c>
    </row>
    <row r="376" spans="11:12" x14ac:dyDescent="0.25">
      <c r="K376" s="73">
        <v>326</v>
      </c>
      <c r="L376" s="126">
        <f t="shared" si="19"/>
        <v>2.3326000000000002</v>
      </c>
    </row>
    <row r="377" spans="11:12" x14ac:dyDescent="0.25">
      <c r="K377" s="73">
        <v>327</v>
      </c>
      <c r="L377" s="126">
        <f t="shared" si="19"/>
        <v>2.3377000000000003</v>
      </c>
    </row>
    <row r="378" spans="11:12" x14ac:dyDescent="0.25">
      <c r="K378" s="73">
        <v>328</v>
      </c>
      <c r="L378" s="126">
        <f t="shared" si="19"/>
        <v>2.3428</v>
      </c>
    </row>
    <row r="379" spans="11:12" x14ac:dyDescent="0.25">
      <c r="K379" s="73">
        <v>329</v>
      </c>
      <c r="L379" s="126">
        <f t="shared" si="19"/>
        <v>2.3479000000000001</v>
      </c>
    </row>
    <row r="380" spans="11:12" x14ac:dyDescent="0.25">
      <c r="K380" s="73">
        <v>330</v>
      </c>
      <c r="L380" s="126">
        <f t="shared" si="19"/>
        <v>2.3530000000000002</v>
      </c>
    </row>
    <row r="381" spans="11:12" x14ac:dyDescent="0.25">
      <c r="K381" s="73">
        <v>331</v>
      </c>
      <c r="L381" s="126">
        <f t="shared" si="19"/>
        <v>2.3581000000000003</v>
      </c>
    </row>
    <row r="382" spans="11:12" x14ac:dyDescent="0.25">
      <c r="K382" s="73">
        <v>332</v>
      </c>
      <c r="L382" s="126">
        <f t="shared" si="19"/>
        <v>2.3632</v>
      </c>
    </row>
    <row r="383" spans="11:12" x14ac:dyDescent="0.25">
      <c r="K383" s="73">
        <v>333</v>
      </c>
      <c r="L383" s="126">
        <f t="shared" si="19"/>
        <v>2.3683000000000001</v>
      </c>
    </row>
    <row r="384" spans="11:12" x14ac:dyDescent="0.25">
      <c r="K384" s="73">
        <v>334</v>
      </c>
      <c r="L384" s="126">
        <f t="shared" si="19"/>
        <v>2.3734000000000002</v>
      </c>
    </row>
    <row r="385" spans="11:12" x14ac:dyDescent="0.25">
      <c r="K385" s="73">
        <v>335</v>
      </c>
      <c r="L385" s="126">
        <f t="shared" si="19"/>
        <v>2.3785000000000003</v>
      </c>
    </row>
    <row r="386" spans="11:12" x14ac:dyDescent="0.25">
      <c r="K386" s="73">
        <v>336</v>
      </c>
      <c r="L386" s="126">
        <f t="shared" si="19"/>
        <v>2.3835999999999999</v>
      </c>
    </row>
    <row r="387" spans="11:12" x14ac:dyDescent="0.25">
      <c r="K387" s="73">
        <v>337</v>
      </c>
      <c r="L387" s="126">
        <f t="shared" si="19"/>
        <v>2.3887</v>
      </c>
    </row>
    <row r="388" spans="11:12" x14ac:dyDescent="0.25">
      <c r="K388" s="73">
        <v>338</v>
      </c>
      <c r="L388" s="126">
        <f t="shared" si="19"/>
        <v>2.3938000000000001</v>
      </c>
    </row>
    <row r="389" spans="11:12" x14ac:dyDescent="0.25">
      <c r="K389" s="73">
        <v>339</v>
      </c>
      <c r="L389" s="126">
        <f t="shared" si="19"/>
        <v>2.3989000000000003</v>
      </c>
    </row>
    <row r="390" spans="11:12" x14ac:dyDescent="0.25">
      <c r="K390" s="73">
        <v>340</v>
      </c>
      <c r="L390" s="126">
        <f t="shared" si="19"/>
        <v>2.4040000000000004</v>
      </c>
    </row>
    <row r="391" spans="11:12" x14ac:dyDescent="0.25">
      <c r="K391" s="73">
        <v>341</v>
      </c>
      <c r="L391" s="126">
        <f t="shared" si="19"/>
        <v>2.4091</v>
      </c>
    </row>
    <row r="392" spans="11:12" x14ac:dyDescent="0.25">
      <c r="K392" s="73">
        <v>342</v>
      </c>
      <c r="L392" s="126">
        <f t="shared" si="19"/>
        <v>2.4142000000000001</v>
      </c>
    </row>
    <row r="393" spans="11:12" x14ac:dyDescent="0.25">
      <c r="K393" s="73">
        <v>343</v>
      </c>
      <c r="L393" s="126">
        <f t="shared" si="19"/>
        <v>2.4193000000000002</v>
      </c>
    </row>
    <row r="394" spans="11:12" x14ac:dyDescent="0.25">
      <c r="K394" s="73">
        <v>344</v>
      </c>
      <c r="L394" s="126">
        <f t="shared" si="19"/>
        <v>2.4244000000000003</v>
      </c>
    </row>
    <row r="395" spans="11:12" x14ac:dyDescent="0.25">
      <c r="K395" s="73">
        <v>345</v>
      </c>
      <c r="L395" s="126">
        <f t="shared" si="19"/>
        <v>2.4295</v>
      </c>
    </row>
    <row r="396" spans="11:12" x14ac:dyDescent="0.25">
      <c r="K396" s="73">
        <v>346</v>
      </c>
      <c r="L396" s="126">
        <f t="shared" si="19"/>
        <v>2.4346000000000001</v>
      </c>
    </row>
    <row r="397" spans="11:12" x14ac:dyDescent="0.25">
      <c r="K397" s="73">
        <v>347</v>
      </c>
      <c r="L397" s="126">
        <f t="shared" si="19"/>
        <v>2.4397000000000002</v>
      </c>
    </row>
    <row r="398" spans="11:12" x14ac:dyDescent="0.25">
      <c r="K398" s="73">
        <v>348</v>
      </c>
      <c r="L398" s="126">
        <f t="shared" si="19"/>
        <v>2.4448000000000003</v>
      </c>
    </row>
    <row r="399" spans="11:12" x14ac:dyDescent="0.25">
      <c r="K399" s="73">
        <v>349</v>
      </c>
      <c r="L399" s="126">
        <f t="shared" si="19"/>
        <v>2.4499</v>
      </c>
    </row>
    <row r="400" spans="11:12" x14ac:dyDescent="0.25">
      <c r="K400" s="73">
        <v>350</v>
      </c>
      <c r="L400" s="126">
        <f t="shared" si="19"/>
        <v>2.4550000000000001</v>
      </c>
    </row>
    <row r="401" spans="11:12" x14ac:dyDescent="0.25">
      <c r="K401" s="73">
        <v>351</v>
      </c>
      <c r="L401" s="126">
        <f t="shared" si="19"/>
        <v>2.4601000000000002</v>
      </c>
    </row>
    <row r="402" spans="11:12" x14ac:dyDescent="0.25">
      <c r="K402" s="73">
        <v>352</v>
      </c>
      <c r="L402" s="126">
        <f t="shared" si="19"/>
        <v>2.4652000000000003</v>
      </c>
    </row>
    <row r="403" spans="11:12" x14ac:dyDescent="0.25">
      <c r="K403" s="73">
        <v>353</v>
      </c>
      <c r="L403" s="126">
        <f t="shared" si="19"/>
        <v>2.4703000000000004</v>
      </c>
    </row>
    <row r="404" spans="11:12" x14ac:dyDescent="0.25">
      <c r="K404" s="73">
        <v>354</v>
      </c>
      <c r="L404" s="126">
        <f t="shared" si="19"/>
        <v>2.4754</v>
      </c>
    </row>
    <row r="405" spans="11:12" x14ac:dyDescent="0.25">
      <c r="K405" s="73">
        <v>355</v>
      </c>
      <c r="L405" s="126">
        <f t="shared" si="19"/>
        <v>2.4805000000000001</v>
      </c>
    </row>
    <row r="406" spans="11:12" x14ac:dyDescent="0.25">
      <c r="K406" s="73">
        <v>356</v>
      </c>
      <c r="L406" s="126">
        <f t="shared" si="19"/>
        <v>2.4856000000000003</v>
      </c>
    </row>
    <row r="407" spans="11:12" x14ac:dyDescent="0.25">
      <c r="K407" s="73">
        <v>357</v>
      </c>
      <c r="L407" s="126">
        <f t="shared" si="19"/>
        <v>2.4907000000000004</v>
      </c>
    </row>
    <row r="408" spans="11:12" x14ac:dyDescent="0.25">
      <c r="K408" s="73">
        <v>358</v>
      </c>
      <c r="L408" s="126">
        <f t="shared" si="19"/>
        <v>2.4958</v>
      </c>
    </row>
    <row r="409" spans="11:12" x14ac:dyDescent="0.25">
      <c r="K409" s="73">
        <v>359</v>
      </c>
      <c r="L409" s="126">
        <f t="shared" si="19"/>
        <v>2.5009000000000001</v>
      </c>
    </row>
    <row r="410" spans="11:12" x14ac:dyDescent="0.25">
      <c r="K410" s="73">
        <v>360</v>
      </c>
      <c r="L410" s="126">
        <f t="shared" si="19"/>
        <v>2.5060000000000002</v>
      </c>
    </row>
    <row r="411" spans="11:12" x14ac:dyDescent="0.25">
      <c r="K411" s="73">
        <v>361</v>
      </c>
      <c r="L411" s="126">
        <f t="shared" si="19"/>
        <v>2.5111000000000003</v>
      </c>
    </row>
    <row r="412" spans="11:12" x14ac:dyDescent="0.25">
      <c r="K412" s="73">
        <v>362</v>
      </c>
      <c r="L412" s="126">
        <f t="shared" si="19"/>
        <v>2.5162</v>
      </c>
    </row>
    <row r="413" spans="11:12" x14ac:dyDescent="0.25">
      <c r="K413" s="73">
        <v>363</v>
      </c>
      <c r="L413" s="126">
        <f t="shared" si="19"/>
        <v>2.5213000000000001</v>
      </c>
    </row>
    <row r="414" spans="11:12" x14ac:dyDescent="0.25">
      <c r="K414" s="73">
        <v>364</v>
      </c>
      <c r="L414" s="126">
        <f t="shared" si="19"/>
        <v>2.5264000000000002</v>
      </c>
    </row>
    <row r="415" spans="11:12" x14ac:dyDescent="0.25">
      <c r="K415" s="73">
        <v>365</v>
      </c>
      <c r="L415" s="126">
        <f t="shared" si="19"/>
        <v>2.5315000000000003</v>
      </c>
    </row>
    <row r="416" spans="11:12" x14ac:dyDescent="0.25">
      <c r="K416" s="73">
        <v>366</v>
      </c>
      <c r="L416" s="126">
        <f t="shared" si="19"/>
        <v>2.5366</v>
      </c>
    </row>
    <row r="417" spans="11:12" x14ac:dyDescent="0.25">
      <c r="K417" s="73">
        <v>367</v>
      </c>
      <c r="L417" s="126">
        <f t="shared" si="19"/>
        <v>2.5417000000000001</v>
      </c>
    </row>
    <row r="418" spans="11:12" x14ac:dyDescent="0.25">
      <c r="K418" s="73">
        <v>368</v>
      </c>
      <c r="L418" s="126">
        <f t="shared" si="19"/>
        <v>2.5468000000000002</v>
      </c>
    </row>
    <row r="419" spans="11:12" x14ac:dyDescent="0.25">
      <c r="K419" s="73">
        <v>369</v>
      </c>
      <c r="L419" s="126">
        <f t="shared" si="19"/>
        <v>2.5519000000000003</v>
      </c>
    </row>
    <row r="420" spans="11:12" x14ac:dyDescent="0.25">
      <c r="K420" s="73">
        <v>370</v>
      </c>
      <c r="L420" s="126">
        <f t="shared" si="19"/>
        <v>2.5570000000000004</v>
      </c>
    </row>
    <row r="421" spans="11:12" x14ac:dyDescent="0.25">
      <c r="K421" s="73">
        <v>371</v>
      </c>
      <c r="L421" s="126">
        <f t="shared" si="19"/>
        <v>2.5621</v>
      </c>
    </row>
    <row r="422" spans="11:12" x14ac:dyDescent="0.25">
      <c r="K422" s="73">
        <v>372</v>
      </c>
      <c r="L422" s="126">
        <f t="shared" si="19"/>
        <v>2.5672000000000001</v>
      </c>
    </row>
    <row r="423" spans="11:12" x14ac:dyDescent="0.25">
      <c r="K423" s="73">
        <v>373</v>
      </c>
      <c r="L423" s="126">
        <f t="shared" si="19"/>
        <v>2.5723000000000003</v>
      </c>
    </row>
    <row r="424" spans="11:12" x14ac:dyDescent="0.25">
      <c r="K424" s="73">
        <v>374</v>
      </c>
      <c r="L424" s="126">
        <f t="shared" si="19"/>
        <v>2.5774000000000004</v>
      </c>
    </row>
    <row r="425" spans="11:12" x14ac:dyDescent="0.25">
      <c r="K425" s="73">
        <v>375</v>
      </c>
      <c r="L425" s="126">
        <f t="shared" si="19"/>
        <v>2.5825</v>
      </c>
    </row>
    <row r="426" spans="11:12" x14ac:dyDescent="0.25">
      <c r="K426" s="73">
        <v>376</v>
      </c>
      <c r="L426" s="126">
        <f t="shared" si="19"/>
        <v>2.5876000000000001</v>
      </c>
    </row>
    <row r="427" spans="11:12" x14ac:dyDescent="0.25">
      <c r="K427" s="73">
        <v>377</v>
      </c>
      <c r="L427" s="126">
        <f t="shared" si="19"/>
        <v>2.5927000000000002</v>
      </c>
    </row>
    <row r="428" spans="11:12" x14ac:dyDescent="0.25">
      <c r="K428" s="73">
        <v>378</v>
      </c>
      <c r="L428" s="126">
        <f t="shared" si="19"/>
        <v>2.5978000000000003</v>
      </c>
    </row>
    <row r="429" spans="11:12" x14ac:dyDescent="0.25">
      <c r="K429" s="73">
        <v>379</v>
      </c>
      <c r="L429" s="126">
        <f t="shared" si="19"/>
        <v>2.6029</v>
      </c>
    </row>
    <row r="430" spans="11:12" x14ac:dyDescent="0.25">
      <c r="K430" s="73">
        <v>380</v>
      </c>
      <c r="L430" s="126">
        <f t="shared" si="19"/>
        <v>2.6080000000000001</v>
      </c>
    </row>
    <row r="431" spans="11:12" x14ac:dyDescent="0.25">
      <c r="K431" s="73">
        <v>381</v>
      </c>
      <c r="L431" s="126">
        <f t="shared" si="19"/>
        <v>2.6131000000000002</v>
      </c>
    </row>
    <row r="432" spans="11:12" x14ac:dyDescent="0.25">
      <c r="K432" s="73">
        <v>382</v>
      </c>
      <c r="L432" s="126">
        <f t="shared" si="19"/>
        <v>2.6182000000000003</v>
      </c>
    </row>
    <row r="433" spans="11:12" x14ac:dyDescent="0.25">
      <c r="K433" s="73">
        <v>383</v>
      </c>
      <c r="L433" s="126">
        <f t="shared" si="19"/>
        <v>2.6233</v>
      </c>
    </row>
    <row r="434" spans="11:12" x14ac:dyDescent="0.25">
      <c r="K434" s="73">
        <v>384</v>
      </c>
      <c r="L434" s="126">
        <f t="shared" si="19"/>
        <v>2.6284000000000001</v>
      </c>
    </row>
    <row r="435" spans="11:12" x14ac:dyDescent="0.25">
      <c r="K435" s="73">
        <v>385</v>
      </c>
      <c r="L435" s="126">
        <f t="shared" si="19"/>
        <v>2.6335000000000002</v>
      </c>
    </row>
    <row r="436" spans="11:12" x14ac:dyDescent="0.25">
      <c r="K436" s="73">
        <v>386</v>
      </c>
      <c r="L436" s="126">
        <f t="shared" ref="L436:L499" si="20">+$R$22*K436+$R$23</f>
        <v>2.6386000000000003</v>
      </c>
    </row>
    <row r="437" spans="11:12" x14ac:dyDescent="0.25">
      <c r="K437" s="73">
        <v>387</v>
      </c>
      <c r="L437" s="126">
        <f t="shared" si="20"/>
        <v>2.6437000000000004</v>
      </c>
    </row>
    <row r="438" spans="11:12" x14ac:dyDescent="0.25">
      <c r="K438" s="73">
        <v>388</v>
      </c>
      <c r="L438" s="126">
        <f t="shared" si="20"/>
        <v>2.6488</v>
      </c>
    </row>
    <row r="439" spans="11:12" x14ac:dyDescent="0.25">
      <c r="K439" s="73">
        <v>389</v>
      </c>
      <c r="L439" s="126">
        <f t="shared" si="20"/>
        <v>2.6539000000000001</v>
      </c>
    </row>
    <row r="440" spans="11:12" x14ac:dyDescent="0.25">
      <c r="K440" s="73">
        <v>390</v>
      </c>
      <c r="L440" s="126">
        <f t="shared" si="20"/>
        <v>2.6590000000000003</v>
      </c>
    </row>
    <row r="441" spans="11:12" x14ac:dyDescent="0.25">
      <c r="K441" s="73">
        <v>391</v>
      </c>
      <c r="L441" s="126">
        <f t="shared" si="20"/>
        <v>2.6641000000000004</v>
      </c>
    </row>
    <row r="442" spans="11:12" x14ac:dyDescent="0.25">
      <c r="K442" s="73">
        <v>392</v>
      </c>
      <c r="L442" s="126">
        <f t="shared" si="20"/>
        <v>2.6692</v>
      </c>
    </row>
    <row r="443" spans="11:12" x14ac:dyDescent="0.25">
      <c r="K443" s="73">
        <v>393</v>
      </c>
      <c r="L443" s="126">
        <f t="shared" si="20"/>
        <v>2.6743000000000001</v>
      </c>
    </row>
    <row r="444" spans="11:12" x14ac:dyDescent="0.25">
      <c r="K444" s="73">
        <v>394</v>
      </c>
      <c r="L444" s="126">
        <f t="shared" si="20"/>
        <v>2.6794000000000002</v>
      </c>
    </row>
    <row r="445" spans="11:12" x14ac:dyDescent="0.25">
      <c r="K445" s="73">
        <v>395</v>
      </c>
      <c r="L445" s="126">
        <f t="shared" si="20"/>
        <v>2.6844999999999999</v>
      </c>
    </row>
    <row r="446" spans="11:12" x14ac:dyDescent="0.25">
      <c r="K446" s="73">
        <v>396</v>
      </c>
      <c r="L446" s="126">
        <f t="shared" si="20"/>
        <v>2.6896</v>
      </c>
    </row>
    <row r="447" spans="11:12" x14ac:dyDescent="0.25">
      <c r="K447" s="73">
        <v>397</v>
      </c>
      <c r="L447" s="126">
        <f t="shared" si="20"/>
        <v>2.6947000000000001</v>
      </c>
    </row>
    <row r="448" spans="11:12" x14ac:dyDescent="0.25">
      <c r="K448" s="73">
        <v>398</v>
      </c>
      <c r="L448" s="126">
        <f t="shared" si="20"/>
        <v>2.6998000000000002</v>
      </c>
    </row>
    <row r="449" spans="11:12" x14ac:dyDescent="0.25">
      <c r="K449" s="73">
        <v>399</v>
      </c>
      <c r="L449" s="126">
        <f t="shared" si="20"/>
        <v>2.7048999999999999</v>
      </c>
    </row>
    <row r="450" spans="11:12" x14ac:dyDescent="0.25">
      <c r="K450" s="73">
        <v>400</v>
      </c>
      <c r="L450" s="126">
        <f t="shared" si="20"/>
        <v>2.71</v>
      </c>
    </row>
    <row r="451" spans="11:12" x14ac:dyDescent="0.25">
      <c r="K451" s="73">
        <v>401</v>
      </c>
      <c r="L451" s="126">
        <f t="shared" si="20"/>
        <v>2.7151000000000001</v>
      </c>
    </row>
    <row r="452" spans="11:12" x14ac:dyDescent="0.25">
      <c r="K452" s="73">
        <v>402</v>
      </c>
      <c r="L452" s="126">
        <f t="shared" si="20"/>
        <v>2.7202000000000002</v>
      </c>
    </row>
    <row r="453" spans="11:12" x14ac:dyDescent="0.25">
      <c r="K453" s="73">
        <v>403</v>
      </c>
      <c r="L453" s="126">
        <f t="shared" si="20"/>
        <v>2.7253000000000003</v>
      </c>
    </row>
    <row r="454" spans="11:12" x14ac:dyDescent="0.25">
      <c r="K454" s="73">
        <v>404</v>
      </c>
      <c r="L454" s="126">
        <f t="shared" si="20"/>
        <v>2.7303999999999999</v>
      </c>
    </row>
    <row r="455" spans="11:12" x14ac:dyDescent="0.25">
      <c r="K455" s="73">
        <v>405</v>
      </c>
      <c r="L455" s="126">
        <f t="shared" si="20"/>
        <v>2.7355</v>
      </c>
    </row>
    <row r="456" spans="11:12" x14ac:dyDescent="0.25">
      <c r="K456" s="73">
        <v>406</v>
      </c>
      <c r="L456" s="126">
        <f t="shared" si="20"/>
        <v>2.7406000000000001</v>
      </c>
    </row>
    <row r="457" spans="11:12" x14ac:dyDescent="0.25">
      <c r="K457" s="73">
        <v>407</v>
      </c>
      <c r="L457" s="126">
        <f t="shared" si="20"/>
        <v>2.7457000000000003</v>
      </c>
    </row>
    <row r="458" spans="11:12" x14ac:dyDescent="0.25">
      <c r="K458" s="73">
        <v>408</v>
      </c>
      <c r="L458" s="126">
        <f t="shared" si="20"/>
        <v>2.7507999999999999</v>
      </c>
    </row>
    <row r="459" spans="11:12" x14ac:dyDescent="0.25">
      <c r="K459" s="73">
        <v>409</v>
      </c>
      <c r="L459" s="126">
        <f t="shared" si="20"/>
        <v>2.7559</v>
      </c>
    </row>
    <row r="460" spans="11:12" x14ac:dyDescent="0.25">
      <c r="K460" s="73">
        <v>410</v>
      </c>
      <c r="L460" s="126">
        <f t="shared" si="20"/>
        <v>2.7610000000000001</v>
      </c>
    </row>
    <row r="461" spans="11:12" x14ac:dyDescent="0.25">
      <c r="K461" s="73">
        <v>411</v>
      </c>
      <c r="L461" s="126">
        <f t="shared" si="20"/>
        <v>2.7661000000000002</v>
      </c>
    </row>
    <row r="462" spans="11:12" x14ac:dyDescent="0.25">
      <c r="K462" s="73">
        <v>412</v>
      </c>
      <c r="L462" s="126">
        <f t="shared" si="20"/>
        <v>2.7711999999999999</v>
      </c>
    </row>
    <row r="463" spans="11:12" x14ac:dyDescent="0.25">
      <c r="K463" s="73">
        <v>413</v>
      </c>
      <c r="L463" s="126">
        <f t="shared" si="20"/>
        <v>2.7763</v>
      </c>
    </row>
    <row r="464" spans="11:12" x14ac:dyDescent="0.25">
      <c r="K464" s="73">
        <v>414</v>
      </c>
      <c r="L464" s="126">
        <f t="shared" si="20"/>
        <v>2.7814000000000001</v>
      </c>
    </row>
    <row r="465" spans="11:12" x14ac:dyDescent="0.25">
      <c r="K465" s="73">
        <v>415</v>
      </c>
      <c r="L465" s="126">
        <f t="shared" si="20"/>
        <v>2.7865000000000002</v>
      </c>
    </row>
    <row r="466" spans="11:12" x14ac:dyDescent="0.25">
      <c r="K466" s="73">
        <v>416</v>
      </c>
      <c r="L466" s="126">
        <f t="shared" si="20"/>
        <v>2.7915999999999999</v>
      </c>
    </row>
    <row r="467" spans="11:12" x14ac:dyDescent="0.25">
      <c r="K467" s="73">
        <v>417</v>
      </c>
      <c r="L467" s="126">
        <f t="shared" si="20"/>
        <v>2.7967</v>
      </c>
    </row>
    <row r="468" spans="11:12" x14ac:dyDescent="0.25">
      <c r="K468" s="73">
        <v>418</v>
      </c>
      <c r="L468" s="126">
        <f t="shared" si="20"/>
        <v>2.8018000000000001</v>
      </c>
    </row>
    <row r="469" spans="11:12" x14ac:dyDescent="0.25">
      <c r="K469" s="73">
        <v>419</v>
      </c>
      <c r="L469" s="126">
        <f t="shared" si="20"/>
        <v>2.8069000000000002</v>
      </c>
    </row>
    <row r="470" spans="11:12" x14ac:dyDescent="0.25">
      <c r="K470" s="73">
        <v>420</v>
      </c>
      <c r="L470" s="126">
        <f t="shared" si="20"/>
        <v>2.8120000000000003</v>
      </c>
    </row>
    <row r="471" spans="11:12" x14ac:dyDescent="0.25">
      <c r="K471" s="73">
        <v>421</v>
      </c>
      <c r="L471" s="126">
        <f t="shared" si="20"/>
        <v>2.8170999999999999</v>
      </c>
    </row>
    <row r="472" spans="11:12" x14ac:dyDescent="0.25">
      <c r="K472" s="73">
        <v>422</v>
      </c>
      <c r="L472" s="126">
        <f t="shared" si="20"/>
        <v>2.8222</v>
      </c>
    </row>
    <row r="473" spans="11:12" x14ac:dyDescent="0.25">
      <c r="K473" s="73">
        <v>423</v>
      </c>
      <c r="L473" s="126">
        <f t="shared" si="20"/>
        <v>2.8273000000000001</v>
      </c>
    </row>
    <row r="474" spans="11:12" x14ac:dyDescent="0.25">
      <c r="K474" s="73">
        <v>424</v>
      </c>
      <c r="L474" s="126">
        <f t="shared" si="20"/>
        <v>2.8324000000000003</v>
      </c>
    </row>
    <row r="475" spans="11:12" x14ac:dyDescent="0.25">
      <c r="K475" s="73">
        <v>425</v>
      </c>
      <c r="L475" s="126">
        <f t="shared" si="20"/>
        <v>2.8374999999999999</v>
      </c>
    </row>
    <row r="476" spans="11:12" x14ac:dyDescent="0.25">
      <c r="K476" s="73">
        <v>426</v>
      </c>
      <c r="L476" s="126">
        <f t="shared" si="20"/>
        <v>2.8426</v>
      </c>
    </row>
    <row r="477" spans="11:12" x14ac:dyDescent="0.25">
      <c r="K477" s="73">
        <v>427</v>
      </c>
      <c r="L477" s="126">
        <f t="shared" si="20"/>
        <v>2.8477000000000001</v>
      </c>
    </row>
    <row r="478" spans="11:12" x14ac:dyDescent="0.25">
      <c r="K478" s="73">
        <v>428</v>
      </c>
      <c r="L478" s="126">
        <f t="shared" si="20"/>
        <v>2.8528000000000002</v>
      </c>
    </row>
    <row r="479" spans="11:12" x14ac:dyDescent="0.25">
      <c r="K479" s="73">
        <v>429</v>
      </c>
      <c r="L479" s="126">
        <f t="shared" si="20"/>
        <v>2.8578999999999999</v>
      </c>
    </row>
    <row r="480" spans="11:12" x14ac:dyDescent="0.25">
      <c r="K480" s="73">
        <v>430</v>
      </c>
      <c r="L480" s="126">
        <f t="shared" si="20"/>
        <v>2.863</v>
      </c>
    </row>
    <row r="481" spans="11:12" x14ac:dyDescent="0.25">
      <c r="K481" s="73">
        <v>431</v>
      </c>
      <c r="L481" s="126">
        <f t="shared" si="20"/>
        <v>2.8681000000000001</v>
      </c>
    </row>
    <row r="482" spans="11:12" x14ac:dyDescent="0.25">
      <c r="K482" s="73">
        <v>432</v>
      </c>
      <c r="L482" s="126">
        <f t="shared" si="20"/>
        <v>2.8732000000000002</v>
      </c>
    </row>
    <row r="483" spans="11:12" x14ac:dyDescent="0.25">
      <c r="K483" s="73">
        <v>433</v>
      </c>
      <c r="L483" s="126">
        <f t="shared" si="20"/>
        <v>2.8783000000000003</v>
      </c>
    </row>
    <row r="484" spans="11:12" x14ac:dyDescent="0.25">
      <c r="K484" s="73">
        <v>434</v>
      </c>
      <c r="L484" s="126">
        <f t="shared" si="20"/>
        <v>2.8834</v>
      </c>
    </row>
    <row r="485" spans="11:12" x14ac:dyDescent="0.25">
      <c r="K485" s="73">
        <v>435</v>
      </c>
      <c r="L485" s="126">
        <f t="shared" si="20"/>
        <v>2.8885000000000001</v>
      </c>
    </row>
    <row r="486" spans="11:12" x14ac:dyDescent="0.25">
      <c r="K486" s="73">
        <v>436</v>
      </c>
      <c r="L486" s="126">
        <f t="shared" si="20"/>
        <v>2.8936000000000002</v>
      </c>
    </row>
    <row r="487" spans="11:12" x14ac:dyDescent="0.25">
      <c r="K487" s="73">
        <v>437</v>
      </c>
      <c r="L487" s="126">
        <f t="shared" si="20"/>
        <v>2.8987000000000003</v>
      </c>
    </row>
    <row r="488" spans="11:12" x14ac:dyDescent="0.25">
      <c r="K488" s="73">
        <v>438</v>
      </c>
      <c r="L488" s="126">
        <f t="shared" si="20"/>
        <v>2.9037999999999999</v>
      </c>
    </row>
    <row r="489" spans="11:12" x14ac:dyDescent="0.25">
      <c r="K489" s="73">
        <v>439</v>
      </c>
      <c r="L489" s="126">
        <f t="shared" si="20"/>
        <v>2.9089</v>
      </c>
    </row>
    <row r="490" spans="11:12" x14ac:dyDescent="0.25">
      <c r="K490" s="73">
        <v>440</v>
      </c>
      <c r="L490" s="126">
        <f t="shared" si="20"/>
        <v>2.9140000000000001</v>
      </c>
    </row>
    <row r="491" spans="11:12" x14ac:dyDescent="0.25">
      <c r="K491" s="73">
        <v>441</v>
      </c>
      <c r="L491" s="126">
        <f t="shared" si="20"/>
        <v>2.9191000000000003</v>
      </c>
    </row>
    <row r="492" spans="11:12" x14ac:dyDescent="0.25">
      <c r="K492" s="73">
        <v>442</v>
      </c>
      <c r="L492" s="126">
        <f t="shared" si="20"/>
        <v>2.9241999999999999</v>
      </c>
    </row>
    <row r="493" spans="11:12" x14ac:dyDescent="0.25">
      <c r="K493" s="73">
        <v>443</v>
      </c>
      <c r="L493" s="126">
        <f t="shared" si="20"/>
        <v>2.9293</v>
      </c>
    </row>
    <row r="494" spans="11:12" x14ac:dyDescent="0.25">
      <c r="K494" s="73">
        <v>444</v>
      </c>
      <c r="L494" s="126">
        <f t="shared" si="20"/>
        <v>2.9344000000000001</v>
      </c>
    </row>
    <row r="495" spans="11:12" x14ac:dyDescent="0.25">
      <c r="K495" s="73">
        <v>445</v>
      </c>
      <c r="L495" s="126">
        <f t="shared" si="20"/>
        <v>2.9395000000000002</v>
      </c>
    </row>
    <row r="496" spans="11:12" x14ac:dyDescent="0.25">
      <c r="K496" s="73">
        <v>446</v>
      </c>
      <c r="L496" s="126">
        <f t="shared" si="20"/>
        <v>2.9445999999999999</v>
      </c>
    </row>
    <row r="497" spans="11:12" x14ac:dyDescent="0.25">
      <c r="K497" s="73">
        <v>447</v>
      </c>
      <c r="L497" s="126">
        <f t="shared" si="20"/>
        <v>2.9497</v>
      </c>
    </row>
    <row r="498" spans="11:12" x14ac:dyDescent="0.25">
      <c r="K498" s="73">
        <v>448</v>
      </c>
      <c r="L498" s="126">
        <f t="shared" si="20"/>
        <v>2.9548000000000001</v>
      </c>
    </row>
    <row r="499" spans="11:12" x14ac:dyDescent="0.25">
      <c r="K499" s="73">
        <v>449</v>
      </c>
      <c r="L499" s="126">
        <f t="shared" si="20"/>
        <v>2.9599000000000002</v>
      </c>
    </row>
    <row r="500" spans="11:12" x14ac:dyDescent="0.25">
      <c r="K500" s="73">
        <v>450</v>
      </c>
      <c r="L500" s="126">
        <f t="shared" ref="L500:L550" si="21">+$R$22*K500+$R$23</f>
        <v>2.9650000000000003</v>
      </c>
    </row>
    <row r="501" spans="11:12" x14ac:dyDescent="0.25">
      <c r="K501" s="73">
        <v>451</v>
      </c>
      <c r="L501" s="126">
        <f t="shared" si="21"/>
        <v>2.9701</v>
      </c>
    </row>
    <row r="502" spans="11:12" x14ac:dyDescent="0.25">
      <c r="K502" s="73">
        <v>452</v>
      </c>
      <c r="L502" s="126">
        <f t="shared" si="21"/>
        <v>2.9752000000000001</v>
      </c>
    </row>
    <row r="503" spans="11:12" x14ac:dyDescent="0.25">
      <c r="K503" s="73">
        <v>453</v>
      </c>
      <c r="L503" s="126">
        <f t="shared" si="21"/>
        <v>2.9803000000000002</v>
      </c>
    </row>
    <row r="504" spans="11:12" x14ac:dyDescent="0.25">
      <c r="K504" s="73">
        <v>454</v>
      </c>
      <c r="L504" s="126">
        <f t="shared" si="21"/>
        <v>2.9854000000000003</v>
      </c>
    </row>
    <row r="505" spans="11:12" x14ac:dyDescent="0.25">
      <c r="K505" s="73">
        <v>455</v>
      </c>
      <c r="L505" s="126">
        <f t="shared" si="21"/>
        <v>2.9904999999999999</v>
      </c>
    </row>
    <row r="506" spans="11:12" x14ac:dyDescent="0.25">
      <c r="K506" s="73">
        <v>456</v>
      </c>
      <c r="L506" s="126">
        <f t="shared" si="21"/>
        <v>2.9956</v>
      </c>
    </row>
    <row r="507" spans="11:12" x14ac:dyDescent="0.25">
      <c r="K507" s="73">
        <v>457</v>
      </c>
      <c r="L507" s="126">
        <f t="shared" si="21"/>
        <v>3.0007000000000001</v>
      </c>
    </row>
    <row r="508" spans="11:12" x14ac:dyDescent="0.25">
      <c r="K508" s="73">
        <v>458</v>
      </c>
      <c r="L508" s="126">
        <f t="shared" si="21"/>
        <v>3.0058000000000002</v>
      </c>
    </row>
    <row r="509" spans="11:12" x14ac:dyDescent="0.25">
      <c r="K509" s="73">
        <v>459</v>
      </c>
      <c r="L509" s="126">
        <f t="shared" si="21"/>
        <v>3.0108999999999999</v>
      </c>
    </row>
    <row r="510" spans="11:12" x14ac:dyDescent="0.25">
      <c r="K510" s="73">
        <v>460</v>
      </c>
      <c r="L510" s="126">
        <f t="shared" si="21"/>
        <v>3.016</v>
      </c>
    </row>
    <row r="511" spans="11:12" x14ac:dyDescent="0.25">
      <c r="K511" s="73">
        <v>461</v>
      </c>
      <c r="L511" s="126">
        <f t="shared" si="21"/>
        <v>3.0211000000000001</v>
      </c>
    </row>
    <row r="512" spans="11:12" x14ac:dyDescent="0.25">
      <c r="K512" s="73">
        <v>462</v>
      </c>
      <c r="L512" s="126">
        <f t="shared" si="21"/>
        <v>3.0262000000000002</v>
      </c>
    </row>
    <row r="513" spans="11:12" x14ac:dyDescent="0.25">
      <c r="K513" s="73">
        <v>463</v>
      </c>
      <c r="L513" s="126">
        <f t="shared" si="21"/>
        <v>3.0312999999999999</v>
      </c>
    </row>
    <row r="514" spans="11:12" x14ac:dyDescent="0.25">
      <c r="K514" s="73">
        <v>464</v>
      </c>
      <c r="L514" s="126">
        <f t="shared" si="21"/>
        <v>3.0364</v>
      </c>
    </row>
    <row r="515" spans="11:12" x14ac:dyDescent="0.25">
      <c r="K515" s="73">
        <v>465</v>
      </c>
      <c r="L515" s="126">
        <f t="shared" si="21"/>
        <v>3.0415000000000001</v>
      </c>
    </row>
    <row r="516" spans="11:12" x14ac:dyDescent="0.25">
      <c r="K516" s="73">
        <v>466</v>
      </c>
      <c r="L516" s="126">
        <f t="shared" si="21"/>
        <v>3.0466000000000002</v>
      </c>
    </row>
    <row r="517" spans="11:12" x14ac:dyDescent="0.25">
      <c r="K517" s="73">
        <v>467</v>
      </c>
      <c r="L517" s="126">
        <f t="shared" si="21"/>
        <v>3.0517000000000003</v>
      </c>
    </row>
    <row r="518" spans="11:12" x14ac:dyDescent="0.25">
      <c r="K518" s="73">
        <v>468</v>
      </c>
      <c r="L518" s="126">
        <f t="shared" si="21"/>
        <v>3.0568</v>
      </c>
    </row>
    <row r="519" spans="11:12" x14ac:dyDescent="0.25">
      <c r="K519" s="73">
        <v>469</v>
      </c>
      <c r="L519" s="126">
        <f t="shared" si="21"/>
        <v>3.0619000000000001</v>
      </c>
    </row>
    <row r="520" spans="11:12" x14ac:dyDescent="0.25">
      <c r="K520" s="73">
        <v>470</v>
      </c>
      <c r="L520" s="126">
        <f t="shared" si="21"/>
        <v>3.0670000000000002</v>
      </c>
    </row>
    <row r="521" spans="11:12" x14ac:dyDescent="0.25">
      <c r="K521" s="73">
        <v>471</v>
      </c>
      <c r="L521" s="126">
        <f t="shared" si="21"/>
        <v>3.0721000000000003</v>
      </c>
    </row>
    <row r="522" spans="11:12" x14ac:dyDescent="0.25">
      <c r="K522" s="73">
        <v>472</v>
      </c>
      <c r="L522" s="126">
        <f t="shared" si="21"/>
        <v>3.0771999999999999</v>
      </c>
    </row>
    <row r="523" spans="11:12" x14ac:dyDescent="0.25">
      <c r="K523" s="73">
        <v>473</v>
      </c>
      <c r="L523" s="126">
        <f t="shared" si="21"/>
        <v>3.0823</v>
      </c>
    </row>
    <row r="524" spans="11:12" x14ac:dyDescent="0.25">
      <c r="K524" s="73">
        <v>474</v>
      </c>
      <c r="L524" s="126">
        <f t="shared" si="21"/>
        <v>3.0874000000000001</v>
      </c>
    </row>
    <row r="525" spans="11:12" x14ac:dyDescent="0.25">
      <c r="K525" s="73">
        <v>475</v>
      </c>
      <c r="L525" s="126">
        <f t="shared" si="21"/>
        <v>3.0925000000000002</v>
      </c>
    </row>
    <row r="526" spans="11:12" x14ac:dyDescent="0.25">
      <c r="K526" s="73">
        <v>476</v>
      </c>
      <c r="L526" s="126">
        <f t="shared" si="21"/>
        <v>3.0975999999999999</v>
      </c>
    </row>
    <row r="527" spans="11:12" x14ac:dyDescent="0.25">
      <c r="K527" s="73">
        <v>477</v>
      </c>
      <c r="L527" s="126">
        <f t="shared" si="21"/>
        <v>3.1027</v>
      </c>
    </row>
    <row r="528" spans="11:12" x14ac:dyDescent="0.25">
      <c r="K528" s="73">
        <v>478</v>
      </c>
      <c r="L528" s="126">
        <f t="shared" si="21"/>
        <v>3.1078000000000001</v>
      </c>
    </row>
    <row r="529" spans="11:12" x14ac:dyDescent="0.25">
      <c r="K529" s="73">
        <v>479</v>
      </c>
      <c r="L529" s="126">
        <f t="shared" si="21"/>
        <v>3.1129000000000002</v>
      </c>
    </row>
    <row r="530" spans="11:12" x14ac:dyDescent="0.25">
      <c r="K530" s="73">
        <v>480</v>
      </c>
      <c r="L530" s="126">
        <f t="shared" si="21"/>
        <v>3.1180000000000003</v>
      </c>
    </row>
    <row r="531" spans="11:12" x14ac:dyDescent="0.25">
      <c r="K531" s="73">
        <v>481</v>
      </c>
      <c r="L531" s="126">
        <f t="shared" si="21"/>
        <v>3.1231</v>
      </c>
    </row>
    <row r="532" spans="11:12" x14ac:dyDescent="0.25">
      <c r="K532" s="73">
        <v>482</v>
      </c>
      <c r="L532" s="126">
        <f t="shared" si="21"/>
        <v>3.1282000000000001</v>
      </c>
    </row>
    <row r="533" spans="11:12" x14ac:dyDescent="0.25">
      <c r="K533" s="73">
        <v>483</v>
      </c>
      <c r="L533" s="126">
        <f t="shared" si="21"/>
        <v>3.1333000000000002</v>
      </c>
    </row>
    <row r="534" spans="11:12" x14ac:dyDescent="0.25">
      <c r="K534" s="73">
        <v>484</v>
      </c>
      <c r="L534" s="126">
        <f t="shared" si="21"/>
        <v>3.1384000000000003</v>
      </c>
    </row>
    <row r="535" spans="11:12" x14ac:dyDescent="0.25">
      <c r="K535" s="73">
        <v>485</v>
      </c>
      <c r="L535" s="126">
        <f t="shared" si="21"/>
        <v>3.1435</v>
      </c>
    </row>
    <row r="536" spans="11:12" x14ac:dyDescent="0.25">
      <c r="K536" s="73">
        <v>486</v>
      </c>
      <c r="L536" s="126">
        <f t="shared" si="21"/>
        <v>3.1486000000000001</v>
      </c>
    </row>
    <row r="537" spans="11:12" x14ac:dyDescent="0.25">
      <c r="K537" s="73">
        <v>487</v>
      </c>
      <c r="L537" s="126">
        <f t="shared" si="21"/>
        <v>3.1537000000000002</v>
      </c>
    </row>
    <row r="538" spans="11:12" x14ac:dyDescent="0.25">
      <c r="K538" s="73">
        <v>488</v>
      </c>
      <c r="L538" s="126">
        <f t="shared" si="21"/>
        <v>3.1588000000000003</v>
      </c>
    </row>
    <row r="539" spans="11:12" x14ac:dyDescent="0.25">
      <c r="K539" s="73">
        <v>489</v>
      </c>
      <c r="L539" s="126">
        <f t="shared" si="21"/>
        <v>3.1638999999999999</v>
      </c>
    </row>
    <row r="540" spans="11:12" x14ac:dyDescent="0.25">
      <c r="K540" s="73">
        <v>490</v>
      </c>
      <c r="L540" s="126">
        <f t="shared" si="21"/>
        <v>3.169</v>
      </c>
    </row>
    <row r="541" spans="11:12" x14ac:dyDescent="0.25">
      <c r="K541" s="73">
        <v>491</v>
      </c>
      <c r="L541" s="126">
        <f t="shared" si="21"/>
        <v>3.1741000000000001</v>
      </c>
    </row>
    <row r="542" spans="11:12" x14ac:dyDescent="0.25">
      <c r="K542" s="73">
        <v>492</v>
      </c>
      <c r="L542" s="126">
        <f t="shared" si="21"/>
        <v>3.1792000000000002</v>
      </c>
    </row>
    <row r="543" spans="11:12" x14ac:dyDescent="0.25">
      <c r="K543" s="73">
        <v>493</v>
      </c>
      <c r="L543" s="126">
        <f t="shared" si="21"/>
        <v>3.1842999999999999</v>
      </c>
    </row>
    <row r="544" spans="11:12" x14ac:dyDescent="0.25">
      <c r="K544" s="73">
        <v>494</v>
      </c>
      <c r="L544" s="126">
        <f t="shared" si="21"/>
        <v>3.1894</v>
      </c>
    </row>
    <row r="545" spans="11:12" x14ac:dyDescent="0.25">
      <c r="K545" s="73">
        <v>495</v>
      </c>
      <c r="L545" s="126">
        <f t="shared" si="21"/>
        <v>3.1945000000000001</v>
      </c>
    </row>
    <row r="546" spans="11:12" x14ac:dyDescent="0.25">
      <c r="K546" s="73">
        <v>496</v>
      </c>
      <c r="L546" s="126">
        <f t="shared" si="21"/>
        <v>3.1996000000000002</v>
      </c>
    </row>
    <row r="547" spans="11:12" x14ac:dyDescent="0.25">
      <c r="K547" s="73">
        <v>497</v>
      </c>
      <c r="L547" s="126">
        <f t="shared" si="21"/>
        <v>3.2047000000000003</v>
      </c>
    </row>
    <row r="548" spans="11:12" x14ac:dyDescent="0.25">
      <c r="K548" s="73">
        <v>498</v>
      </c>
      <c r="L548" s="126">
        <f t="shared" si="21"/>
        <v>3.2098</v>
      </c>
    </row>
    <row r="549" spans="11:12" x14ac:dyDescent="0.25">
      <c r="K549" s="73">
        <v>499</v>
      </c>
      <c r="L549" s="126">
        <f t="shared" si="21"/>
        <v>3.2149000000000001</v>
      </c>
    </row>
    <row r="550" spans="11:12" x14ac:dyDescent="0.25">
      <c r="K550" s="73">
        <v>500</v>
      </c>
      <c r="L550" s="126">
        <f t="shared" si="21"/>
        <v>3.22</v>
      </c>
    </row>
  </sheetData>
  <sheetProtection algorithmName="SHA-512" hashValue="mHKGKomHmQyQfpyv+VkpgFMmnq6eXh57SkPyYJlwEWLUvXdA9kGHN+zitS4lIdU6Mq99nTF89mZNx/POsMbiKw==" saltValue="u+xdnVG9erqolxIYkquQUQ==" spinCount="100000" sheet="1" formatCells="0" formatColumns="0" formatRows="0" insertColumns="0" insertRows="0" insertHyperlinks="0" deleteColumns="0" deleteRows="0" sort="0" autoFilter="0" pivotTables="0"/>
  <mergeCells count="5">
    <mergeCell ref="C6:H6"/>
    <mergeCell ref="P21:Q21"/>
    <mergeCell ref="J2:L2"/>
    <mergeCell ref="N4:O4"/>
    <mergeCell ref="H5:I5"/>
  </mergeCells>
  <dataValidations count="5">
    <dataValidation allowBlank="1" showErrorMessage="1" promptTitle="Resolución SRP 55" prompt="Es la resolución o número de decimales de los datos obtenidos, por ejemplo: &quot;0,00001&quot;" sqref="K6" xr:uid="{00000000-0002-0000-0800-000000000000}"/>
    <dataValidation allowBlank="1" showInputMessage="1" showErrorMessage="1" promptTitle="Resolución EBP" prompt="Es la resolución o número de decimales  de los datos obtenidos, por ejemplo: &quot;0,1&quot;" sqref="L6" xr:uid="{00000000-0002-0000-0800-000001000000}"/>
    <dataValidation allowBlank="1" showInputMessage="1" showErrorMessage="1" prompt="_x000d_" sqref="J8:L19" xr:uid="{00000000-0002-0000-0800-000002000000}"/>
    <dataValidation allowBlank="1" showInputMessage="1" showErrorMessage="1" promptTitle="Incertidumbre SRP 55" prompt="Se refiere a la incertidumbre que aporta el SRP. (mas reciente, por ejemplo 0,28)" sqref="J6" xr:uid="{00000000-0002-0000-0800-000003000000}"/>
    <dataValidation allowBlank="1" showInputMessage="1" showErrorMessage="1" promptTitle="CMC" prompt="Estos valores correspoden a la ecuación de CMC del laboratorio y solo se debe actualizar, cuando se genere cambios en los componentes que la generan (nueva valibración del SRP entre otros)" sqref="N4 N6:O6" xr:uid="{00000000-0002-0000-0800-000004000000}"/>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14" id="{2DE200AE-CCF2-4740-A448-083698630C04}">
            <x14:iconSet iconSet="3Symbols2" custom="1">
              <x14:cfvo type="percent">
                <xm:f>0</xm:f>
              </x14:cfvo>
              <x14:cfvo type="num">
                <xm:f>0</xm:f>
              </x14:cfvo>
              <x14:cfvo type="num">
                <xm:f>$O$8</xm:f>
              </x14:cfvo>
              <x14:cfIcon iconSet="3Symbols2" iconId="0"/>
              <x14:cfIcon iconSet="3Symbols2" iconId="0"/>
              <x14:cfIcon iconSet="3Symbols2" iconId="2"/>
            </x14:iconSet>
          </x14:cfRule>
          <xm:sqref>N8</xm:sqref>
        </x14:conditionalFormatting>
        <x14:conditionalFormatting xmlns:xm="http://schemas.microsoft.com/office/excel/2006/main">
          <x14:cfRule type="iconSet" priority="13" id="{AC7F3887-5B2C-4970-AC0A-34717CAFA4CE}">
            <x14:iconSet iconSet="3Symbols2" custom="1">
              <x14:cfvo type="percent">
                <xm:f>0</xm:f>
              </x14:cfvo>
              <x14:cfvo type="num">
                <xm:f>0</xm:f>
              </x14:cfvo>
              <x14:cfvo type="num">
                <xm:f>$O$9</xm:f>
              </x14:cfvo>
              <x14:cfIcon iconSet="3Symbols2" iconId="0"/>
              <x14:cfIcon iconSet="3Symbols2" iconId="0"/>
              <x14:cfIcon iconSet="3Symbols2" iconId="2"/>
            </x14:iconSet>
          </x14:cfRule>
          <xm:sqref>N9</xm:sqref>
        </x14:conditionalFormatting>
        <x14:conditionalFormatting xmlns:xm="http://schemas.microsoft.com/office/excel/2006/main">
          <x14:cfRule type="iconSet" priority="12" id="{7D23C5AD-316B-4107-84A6-49E3F5D9E6A0}">
            <x14:iconSet iconSet="3Symbols2" custom="1">
              <x14:cfvo type="percent">
                <xm:f>0</xm:f>
              </x14:cfvo>
              <x14:cfvo type="num">
                <xm:f>0</xm:f>
              </x14:cfvo>
              <x14:cfvo type="num">
                <xm:f>$O$10</xm:f>
              </x14:cfvo>
              <x14:cfIcon iconSet="3Symbols2" iconId="0"/>
              <x14:cfIcon iconSet="3Symbols2" iconId="0"/>
              <x14:cfIcon iconSet="3Symbols2" iconId="2"/>
            </x14:iconSet>
          </x14:cfRule>
          <xm:sqref>N10</xm:sqref>
        </x14:conditionalFormatting>
        <x14:conditionalFormatting xmlns:xm="http://schemas.microsoft.com/office/excel/2006/main">
          <x14:cfRule type="iconSet" priority="11" id="{FABAA3A5-4EA6-4D12-B4F1-877AE1D30CEB}">
            <x14:iconSet iconSet="3Symbols2" custom="1">
              <x14:cfvo type="percent">
                <xm:f>0</xm:f>
              </x14:cfvo>
              <x14:cfvo type="num">
                <xm:f>0</xm:f>
              </x14:cfvo>
              <x14:cfvo type="num">
                <xm:f>$O$11</xm:f>
              </x14:cfvo>
              <x14:cfIcon iconSet="3Symbols2" iconId="0"/>
              <x14:cfIcon iconSet="3Symbols2" iconId="0"/>
              <x14:cfIcon iconSet="3Symbols2" iconId="2"/>
            </x14:iconSet>
          </x14:cfRule>
          <xm:sqref>N11</xm:sqref>
        </x14:conditionalFormatting>
        <x14:conditionalFormatting xmlns:xm="http://schemas.microsoft.com/office/excel/2006/main">
          <x14:cfRule type="iconSet" priority="10" id="{8E061EF1-8756-4D12-97A9-F8D65F696603}">
            <x14:iconSet iconSet="3Symbols2" custom="1">
              <x14:cfvo type="percent">
                <xm:f>0</xm:f>
              </x14:cfvo>
              <x14:cfvo type="num">
                <xm:f>0</xm:f>
              </x14:cfvo>
              <x14:cfvo type="num">
                <xm:f>$O$12</xm:f>
              </x14:cfvo>
              <x14:cfIcon iconSet="3Symbols2" iconId="0"/>
              <x14:cfIcon iconSet="3Symbols2" iconId="0"/>
              <x14:cfIcon iconSet="3Symbols2" iconId="2"/>
            </x14:iconSet>
          </x14:cfRule>
          <xm:sqref>N12</xm:sqref>
        </x14:conditionalFormatting>
        <x14:conditionalFormatting xmlns:xm="http://schemas.microsoft.com/office/excel/2006/main">
          <x14:cfRule type="iconSet" priority="9" id="{5E52D50E-7ECC-4698-A493-E8E0C8D8B1DD}">
            <x14:iconSet iconSet="3Symbols2" custom="1">
              <x14:cfvo type="percent">
                <xm:f>0</xm:f>
              </x14:cfvo>
              <x14:cfvo type="num">
                <xm:f>0</xm:f>
              </x14:cfvo>
              <x14:cfvo type="num">
                <xm:f>$O$13</xm:f>
              </x14:cfvo>
              <x14:cfIcon iconSet="3Symbols2" iconId="0"/>
              <x14:cfIcon iconSet="3Symbols2" iconId="0"/>
              <x14:cfIcon iconSet="3Symbols2" iconId="2"/>
            </x14:iconSet>
          </x14:cfRule>
          <xm:sqref>N13</xm:sqref>
        </x14:conditionalFormatting>
        <x14:conditionalFormatting xmlns:xm="http://schemas.microsoft.com/office/excel/2006/main">
          <x14:cfRule type="iconSet" priority="8" id="{3086F3AD-68F5-49D3-A61A-2CFC47FAB363}">
            <x14:iconSet iconSet="3Symbols2" custom="1">
              <x14:cfvo type="percent">
                <xm:f>0</xm:f>
              </x14:cfvo>
              <x14:cfvo type="num">
                <xm:f>0</xm:f>
              </x14:cfvo>
              <x14:cfvo type="num">
                <xm:f>$O$14</xm:f>
              </x14:cfvo>
              <x14:cfIcon iconSet="3Symbols2" iconId="0"/>
              <x14:cfIcon iconSet="3Symbols2" iconId="0"/>
              <x14:cfIcon iconSet="3Symbols2" iconId="2"/>
            </x14:iconSet>
          </x14:cfRule>
          <xm:sqref>N14</xm:sqref>
        </x14:conditionalFormatting>
        <x14:conditionalFormatting xmlns:xm="http://schemas.microsoft.com/office/excel/2006/main">
          <x14:cfRule type="iconSet" priority="7" id="{86B23E17-1E9E-47DE-BFC2-0B56B1A88855}">
            <x14:iconSet iconSet="3Symbols2" custom="1">
              <x14:cfvo type="percent">
                <xm:f>0</xm:f>
              </x14:cfvo>
              <x14:cfvo type="num">
                <xm:f>0</xm:f>
              </x14:cfvo>
              <x14:cfvo type="num">
                <xm:f>$O$15</xm:f>
              </x14:cfvo>
              <x14:cfIcon iconSet="3Symbols2" iconId="0"/>
              <x14:cfIcon iconSet="3Symbols2" iconId="0"/>
              <x14:cfIcon iconSet="3Symbols2" iconId="2"/>
            </x14:iconSet>
          </x14:cfRule>
          <xm:sqref>N15</xm:sqref>
        </x14:conditionalFormatting>
        <x14:conditionalFormatting xmlns:xm="http://schemas.microsoft.com/office/excel/2006/main">
          <x14:cfRule type="iconSet" priority="6" id="{59532664-9A53-4809-89F5-CA3EBB3CC79F}">
            <x14:iconSet iconSet="3Symbols2" custom="1">
              <x14:cfvo type="percent">
                <xm:f>0</xm:f>
              </x14:cfvo>
              <x14:cfvo type="num">
                <xm:f>0</xm:f>
              </x14:cfvo>
              <x14:cfvo type="num">
                <xm:f>$O$16</xm:f>
              </x14:cfvo>
              <x14:cfIcon iconSet="3Symbols2" iconId="0"/>
              <x14:cfIcon iconSet="3Symbols2" iconId="0"/>
              <x14:cfIcon iconSet="3Symbols2" iconId="2"/>
            </x14:iconSet>
          </x14:cfRule>
          <xm:sqref>N16</xm:sqref>
        </x14:conditionalFormatting>
        <x14:conditionalFormatting xmlns:xm="http://schemas.microsoft.com/office/excel/2006/main">
          <x14:cfRule type="iconSet" priority="5" id="{CB3319DD-58A2-4A22-9339-9D8BB6D6E9E6}">
            <x14:iconSet iconSet="3Symbols2" custom="1">
              <x14:cfvo type="percent">
                <xm:f>0</xm:f>
              </x14:cfvo>
              <x14:cfvo type="num">
                <xm:f>0</xm:f>
              </x14:cfvo>
              <x14:cfvo type="num">
                <xm:f>$O$17</xm:f>
              </x14:cfvo>
              <x14:cfIcon iconSet="3Symbols2" iconId="0"/>
              <x14:cfIcon iconSet="3Symbols2" iconId="0"/>
              <x14:cfIcon iconSet="3Symbols2" iconId="2"/>
            </x14:iconSet>
          </x14:cfRule>
          <xm:sqref>N17</xm:sqref>
        </x14:conditionalFormatting>
        <x14:conditionalFormatting xmlns:xm="http://schemas.microsoft.com/office/excel/2006/main">
          <x14:cfRule type="iconSet" priority="4" id="{0FF621A0-89B5-47A1-93A0-D724827C1BAE}">
            <x14:iconSet iconSet="3Symbols2" custom="1">
              <x14:cfvo type="percent">
                <xm:f>0</xm:f>
              </x14:cfvo>
              <x14:cfvo type="num">
                <xm:f>0</xm:f>
              </x14:cfvo>
              <x14:cfvo type="num">
                <xm:f>$O$18</xm:f>
              </x14:cfvo>
              <x14:cfIcon iconSet="3Symbols2" iconId="0"/>
              <x14:cfIcon iconSet="3Symbols2" iconId="0"/>
              <x14:cfIcon iconSet="3Symbols2" iconId="2"/>
            </x14:iconSet>
          </x14:cfRule>
          <xm:sqref>N18</xm:sqref>
        </x14:conditionalFormatting>
        <x14:conditionalFormatting xmlns:xm="http://schemas.microsoft.com/office/excel/2006/main">
          <x14:cfRule type="iconSet" priority="3" id="{1639950B-4BD3-44D0-8FFF-AFB0AD45F92D}">
            <x14:iconSet iconSet="3Symbols2" custom="1">
              <x14:cfvo type="percent">
                <xm:f>0</xm:f>
              </x14:cfvo>
              <x14:cfvo type="num">
                <xm:f>0</xm:f>
              </x14:cfvo>
              <x14:cfvo type="num">
                <xm:f>$O$19</xm:f>
              </x14:cfvo>
              <x14:cfIcon iconSet="3Symbols2" iconId="0"/>
              <x14:cfIcon iconSet="3Symbols2" iconId="0"/>
              <x14:cfIcon iconSet="3Symbols2" iconId="2"/>
            </x14:iconSet>
          </x14:cfRule>
          <xm:sqref>N19</xm:sqref>
        </x14:conditionalFormatting>
        <x14:conditionalFormatting xmlns:xm="http://schemas.microsoft.com/office/excel/2006/main">
          <x14:cfRule type="iconSet" priority="2" id="{738296F1-F8D2-454A-A574-A48B9F8F6734}">
            <x14:iconSet iconSet="3Symbols2" custom="1">
              <x14:cfvo type="percent">
                <xm:f>0</xm:f>
              </x14:cfvo>
              <x14:cfvo type="formula" gte="0">
                <xm:f>$K$4-1</xm:f>
              </x14:cfvo>
              <x14:cfvo type="formula" gte="0">
                <xm:f>$K$4</xm:f>
              </x14:cfvo>
              <x14:cfIcon iconSet="3Symbols2" iconId="0"/>
              <x14:cfIcon iconSet="3Symbols2" iconId="2"/>
              <x14:cfIcon iconSet="3Symbols2" iconId="0"/>
            </x14:iconSet>
          </x14:cfRule>
          <xm:sqref>K5</xm:sqref>
        </x14:conditionalFormatting>
        <x14:conditionalFormatting xmlns:xm="http://schemas.microsoft.com/office/excel/2006/main">
          <x14:cfRule type="iconSet" priority="1" id="{84C1E053-A3ED-4DD6-A2A4-CEF24C3004CD}">
            <x14:iconSet iconSet="3Symbols2" custom="1">
              <x14:cfvo type="percent">
                <xm:f>0</xm:f>
              </x14:cfvo>
              <x14:cfvo type="formula" gte="0">
                <xm:f>$L$4-1</xm:f>
              </x14:cfvo>
              <x14:cfvo type="formula" gte="0">
                <xm:f>$L$4</xm:f>
              </x14:cfvo>
              <x14:cfIcon iconSet="3Symbols2" iconId="0"/>
              <x14:cfIcon iconSet="3Symbols2" iconId="2"/>
              <x14:cfIcon iconSet="3Symbols2" iconId="0"/>
            </x14:iconSet>
          </x14:cfRule>
          <xm:sqref>L5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3"/>
  <dimension ref="A1:X508"/>
  <sheetViews>
    <sheetView showGridLines="0" zoomScaleNormal="100" workbookViewId="0">
      <selection activeCell="B2" sqref="B2"/>
    </sheetView>
  </sheetViews>
  <sheetFormatPr baseColWidth="10" defaultRowHeight="15" x14ac:dyDescent="0.25"/>
  <cols>
    <col min="1" max="1" width="1.42578125" customWidth="1"/>
    <col min="2" max="2" width="13.7109375" bestFit="1" customWidth="1"/>
    <col min="3" max="4" width="12.42578125" bestFit="1" customWidth="1"/>
    <col min="5" max="6" width="13.28515625" bestFit="1" customWidth="1"/>
    <col min="7" max="7" width="12.85546875" bestFit="1" customWidth="1"/>
    <col min="8" max="8" width="12.7109375" bestFit="1" customWidth="1"/>
    <col min="9" max="9" width="11.42578125" bestFit="1" customWidth="1"/>
    <col min="10" max="10" width="12" bestFit="1" customWidth="1"/>
    <col min="13" max="13" width="11.85546875" bestFit="1" customWidth="1"/>
    <col min="14" max="14" width="13.42578125" customWidth="1"/>
    <col min="15" max="15" width="12.42578125" bestFit="1" customWidth="1"/>
    <col min="18" max="18" width="12.85546875" customWidth="1"/>
    <col min="21" max="24" width="12.85546875" bestFit="1" customWidth="1"/>
  </cols>
  <sheetData>
    <row r="1" spans="1:24" ht="7.5" customHeight="1" x14ac:dyDescent="0.25">
      <c r="A1" t="s">
        <v>327</v>
      </c>
    </row>
    <row r="2" spans="1:24" ht="15.75" thickBot="1" x14ac:dyDescent="0.3">
      <c r="B2" s="204" t="e">
        <f>+#REF!</f>
        <v>#REF!</v>
      </c>
      <c r="C2" s="204" t="e">
        <f>+#REF!</f>
        <v>#REF!</v>
      </c>
      <c r="D2" s="204" t="e">
        <f>+#REF!</f>
        <v>#REF!</v>
      </c>
      <c r="E2" s="206" t="e">
        <f>+#REF!</f>
        <v>#REF!</v>
      </c>
      <c r="G2" s="137" t="s">
        <v>171</v>
      </c>
      <c r="H2" s="207" t="e">
        <f>+#REF!</f>
        <v>#REF!</v>
      </c>
      <c r="I2" s="208" t="e">
        <f>+#REF!</f>
        <v>#REF!</v>
      </c>
      <c r="J2" s="208" t="e">
        <f>+#REF!</f>
        <v>#REF!</v>
      </c>
      <c r="K2" s="209" t="e">
        <f>+#REF!</f>
        <v>#REF!</v>
      </c>
      <c r="M2" s="134" t="s">
        <v>175</v>
      </c>
      <c r="N2" s="134" t="s">
        <v>176</v>
      </c>
      <c r="O2" s="134" t="s">
        <v>177</v>
      </c>
      <c r="P2" s="134" t="s">
        <v>178</v>
      </c>
      <c r="T2" s="210" t="e">
        <f>+#REF!</f>
        <v>#REF!</v>
      </c>
      <c r="U2" s="210" t="e">
        <f>+#REF!</f>
        <v>#REF!</v>
      </c>
      <c r="V2" s="211" t="e">
        <f>+#REF!</f>
        <v>#REF!</v>
      </c>
      <c r="W2" s="212" t="e">
        <f>+#REF!</f>
        <v>#REF!</v>
      </c>
    </row>
    <row r="3" spans="1:24" ht="15.75" thickBot="1" x14ac:dyDescent="0.3">
      <c r="B3" s="205" t="e">
        <f>+#REF!</f>
        <v>#REF!</v>
      </c>
      <c r="C3" s="205" t="e">
        <f>+#REF!</f>
        <v>#REF!</v>
      </c>
      <c r="D3" s="205" t="e">
        <f>+#REF!</f>
        <v>#REF!</v>
      </c>
      <c r="E3" s="206" t="e">
        <f>+ROUND(E2,2)</f>
        <v>#REF!</v>
      </c>
      <c r="M3" s="131" t="e">
        <f>-H5</f>
        <v>#VALUE!</v>
      </c>
      <c r="N3" s="131" t="e">
        <f>+H5^2</f>
        <v>#VALUE!</v>
      </c>
      <c r="O3" s="131" t="e">
        <f>3*G5*I5</f>
        <v>#VALUE!</v>
      </c>
      <c r="P3" s="131" t="e">
        <f>3*G5</f>
        <v>#VALUE!</v>
      </c>
      <c r="T3" s="187" t="e">
        <f>+#REF!</f>
        <v>#REF!</v>
      </c>
      <c r="U3" s="187" t="e">
        <f>+#REF!</f>
        <v>#REF!</v>
      </c>
      <c r="V3" s="187" t="e">
        <f>+#REF!</f>
        <v>#REF!</v>
      </c>
      <c r="W3" s="188" t="e">
        <f>+#REF!</f>
        <v>#REF!</v>
      </c>
    </row>
    <row r="4" spans="1:24" ht="15.75" thickBot="1" x14ac:dyDescent="0.3">
      <c r="G4" s="134" t="s">
        <v>30</v>
      </c>
      <c r="H4" s="134" t="s">
        <v>93</v>
      </c>
      <c r="I4" s="134" t="s">
        <v>179</v>
      </c>
      <c r="J4" s="134" t="s">
        <v>180</v>
      </c>
      <c r="M4" s="134" t="s">
        <v>181</v>
      </c>
      <c r="N4" s="134" t="s">
        <v>182</v>
      </c>
    </row>
    <row r="5" spans="1:24" ht="15.75" thickBot="1" x14ac:dyDescent="0.3">
      <c r="B5" s="30" t="s">
        <v>170</v>
      </c>
      <c r="C5" s="139" t="e">
        <f>+MIN(C8:C508)</f>
        <v>#REF!</v>
      </c>
      <c r="D5" s="132" t="e">
        <f>+MIN(D8:D508)</f>
        <v>#REF!</v>
      </c>
      <c r="E5" s="132" t="e">
        <f>+MIN(E8:E508)</f>
        <v>#REF!</v>
      </c>
      <c r="F5" s="132" t="e">
        <f>+D5-C5</f>
        <v>#REF!</v>
      </c>
      <c r="G5" s="131" t="e">
        <f t="array" ref="G5:J5">+LINEST(E8:E508,B8:B508^{1,2,3},1,1)</f>
        <v>#VALUE!</v>
      </c>
      <c r="H5" s="131" t="e">
        <v>#VALUE!</v>
      </c>
      <c r="I5" s="131" t="e">
        <v>#VALUE!</v>
      </c>
      <c r="J5" s="131" t="e">
        <v>#VALUE!</v>
      </c>
      <c r="M5" s="131" t="e">
        <f>+(M3-SQRT(N3-O3))/P3</f>
        <v>#VALUE!</v>
      </c>
      <c r="N5" s="131" t="e">
        <f>+(M3+SQRT(N3-O3))/P3</f>
        <v>#VALUE!</v>
      </c>
      <c r="O5" s="133"/>
      <c r="P5" s="133"/>
      <c r="T5" s="30" t="s">
        <v>170</v>
      </c>
      <c r="U5" s="139" t="e">
        <f>+MIN(U8:U508)</f>
        <v>#REF!</v>
      </c>
      <c r="V5" s="132" t="e">
        <f>+MIN(V8:V508)</f>
        <v>#REF!</v>
      </c>
      <c r="W5" s="132" t="e">
        <f>+MIN(W8:W508)</f>
        <v>#REF!</v>
      </c>
      <c r="X5" s="132" t="e">
        <f>+V5-U5</f>
        <v>#REF!</v>
      </c>
    </row>
    <row r="6" spans="1:24" ht="15.75" thickBot="1" x14ac:dyDescent="0.3">
      <c r="B6" s="30" t="s">
        <v>169</v>
      </c>
      <c r="C6" s="132" t="e">
        <f>+MAX(C8:C508)</f>
        <v>#REF!</v>
      </c>
      <c r="D6" s="132" t="e">
        <f>+MAX(D8:D508)</f>
        <v>#REF!</v>
      </c>
      <c r="E6" s="132" t="e">
        <f>+MAX(E8:E508)</f>
        <v>#REF!</v>
      </c>
      <c r="F6" s="132" t="e">
        <f>+D6-C6</f>
        <v>#REF!</v>
      </c>
      <c r="L6" s="141" t="s">
        <v>181</v>
      </c>
      <c r="M6" s="133"/>
      <c r="N6" s="133"/>
      <c r="P6" s="141" t="s">
        <v>182</v>
      </c>
      <c r="T6" s="30" t="s">
        <v>169</v>
      </c>
      <c r="U6" s="139" t="e">
        <f>+MAX(U8:U508)</f>
        <v>#REF!</v>
      </c>
      <c r="V6" s="132" t="e">
        <f>+MAX(V8:V508)</f>
        <v>#REF!</v>
      </c>
      <c r="W6" s="132" t="e">
        <f>+MAX(W8:W508)</f>
        <v>#REF!</v>
      </c>
      <c r="X6" s="132" t="e">
        <f>+V6-U6</f>
        <v>#REF!</v>
      </c>
    </row>
    <row r="7" spans="1:24" ht="15.75" thickBot="1" x14ac:dyDescent="0.3">
      <c r="B7" s="29" t="s">
        <v>173</v>
      </c>
      <c r="C7" s="147" t="s">
        <v>171</v>
      </c>
      <c r="D7" s="147" t="s">
        <v>168</v>
      </c>
      <c r="E7" s="147" t="s">
        <v>174</v>
      </c>
      <c r="G7" s="137"/>
      <c r="H7" s="137"/>
      <c r="I7" s="137"/>
      <c r="L7" s="30" t="s">
        <v>171</v>
      </c>
      <c r="M7" s="30" t="s">
        <v>168</v>
      </c>
      <c r="N7" s="30" t="s">
        <v>174</v>
      </c>
      <c r="P7" s="30" t="s">
        <v>171</v>
      </c>
      <c r="Q7" s="142" t="s">
        <v>168</v>
      </c>
      <c r="R7" s="30" t="s">
        <v>174</v>
      </c>
      <c r="T7" s="30" t="s">
        <v>173</v>
      </c>
      <c r="U7" s="140" t="s">
        <v>171</v>
      </c>
      <c r="V7" s="140" t="s">
        <v>168</v>
      </c>
      <c r="W7" s="140" t="s">
        <v>174</v>
      </c>
    </row>
    <row r="8" spans="1:24" x14ac:dyDescent="0.25">
      <c r="B8" s="131">
        <v>0</v>
      </c>
      <c r="C8" s="143" t="e">
        <f t="shared" ref="C8:C15" si="0">+$H$2*B8^3+$I$2*B8^2+$J$2*B8+$K$2</f>
        <v>#REF!</v>
      </c>
      <c r="D8" s="143" t="e">
        <f>+$B$2*B8^3+$C$2*B8^2+$D$2*B8+$E$2</f>
        <v>#REF!</v>
      </c>
      <c r="E8" s="148" t="e">
        <f>+D8-C8</f>
        <v>#REF!</v>
      </c>
      <c r="G8" s="152"/>
      <c r="H8" s="131"/>
      <c r="I8" s="131"/>
      <c r="L8" s="145" t="e">
        <f>+$H$2*M5^3+$I$2*M5^2+$J$2*M5+$K$2</f>
        <v>#REF!</v>
      </c>
      <c r="M8" s="145" t="e">
        <f>+$B$2*M5^3+$C$2*M5^2+$D$2*M5+$E$2</f>
        <v>#REF!</v>
      </c>
      <c r="N8" s="146" t="e">
        <f>+M8-L8</f>
        <v>#REF!</v>
      </c>
      <c r="O8" s="131" t="e">
        <f>+IF(N8&lt;0,"Negativo","Positivo")</f>
        <v>#REF!</v>
      </c>
      <c r="P8" s="145" t="e">
        <f>+$H$2*N5^3+$I$2*N5^2+$J$2*N5+$K$2</f>
        <v>#REF!</v>
      </c>
      <c r="Q8" s="143" t="e">
        <f>+$B$2*N5^3+$C$2*N5^2+$D$2*N5+$E$2</f>
        <v>#REF!</v>
      </c>
      <c r="R8" s="146" t="e">
        <f>+Q8-P8</f>
        <v>#REF!</v>
      </c>
      <c r="S8" s="131" t="e">
        <f>+IF(R8&lt;0,"Negativo","Positivo")</f>
        <v>#REF!</v>
      </c>
      <c r="T8" s="144">
        <v>0</v>
      </c>
      <c r="U8" s="145" t="e">
        <f>+$H$2*T8^3+$I$2*T8^2+$J$2*T8+$K$2</f>
        <v>#REF!</v>
      </c>
      <c r="V8" s="145" t="e">
        <f>+$T$2*T8^3+$U$2*T8^2+$V$2*T8+$W$2</f>
        <v>#REF!</v>
      </c>
      <c r="W8" s="145" t="e">
        <f>+V8-U8</f>
        <v>#REF!</v>
      </c>
    </row>
    <row r="9" spans="1:24" x14ac:dyDescent="0.25">
      <c r="B9" s="131">
        <v>1</v>
      </c>
      <c r="C9" s="143" t="e">
        <f t="shared" si="0"/>
        <v>#REF!</v>
      </c>
      <c r="D9" s="143" t="e">
        <f t="shared" ref="D9:D72" si="1">+$B$2*B9^3+$C$2*B9^2+$D$2*B9+$E$2</f>
        <v>#REF!</v>
      </c>
      <c r="E9" s="148" t="e">
        <f t="shared" ref="E9:E72" si="2">+D9-C9</f>
        <v>#REF!</v>
      </c>
      <c r="G9" s="151"/>
      <c r="M9" s="133"/>
      <c r="T9" s="131">
        <v>1</v>
      </c>
      <c r="U9" s="143" t="e">
        <f t="shared" ref="U9:U72" si="3">+$H$2*T9^3+$I$2*T9^2+$J$2*T9+$K$2</f>
        <v>#REF!</v>
      </c>
      <c r="V9" s="143" t="e">
        <f t="shared" ref="V9:V72" si="4">+$T$2*T9^3+$U$2*T9^2+$V$2*T9+$W$2</f>
        <v>#REF!</v>
      </c>
      <c r="W9" s="143" t="e">
        <f t="shared" ref="W9:W72" si="5">+V9-U9</f>
        <v>#REF!</v>
      </c>
    </row>
    <row r="10" spans="1:24" x14ac:dyDescent="0.25">
      <c r="B10" s="131">
        <v>2</v>
      </c>
      <c r="C10" s="143" t="e">
        <f t="shared" si="0"/>
        <v>#REF!</v>
      </c>
      <c r="D10" s="143" t="e">
        <f t="shared" si="1"/>
        <v>#REF!</v>
      </c>
      <c r="E10" s="148" t="e">
        <f t="shared" si="2"/>
        <v>#REF!</v>
      </c>
      <c r="G10" s="151"/>
      <c r="N10" s="1054" t="s">
        <v>183</v>
      </c>
      <c r="O10" s="1054"/>
      <c r="T10" s="131">
        <v>2</v>
      </c>
      <c r="U10" s="143" t="e">
        <f t="shared" si="3"/>
        <v>#REF!</v>
      </c>
      <c r="V10" s="143" t="e">
        <f t="shared" si="4"/>
        <v>#REF!</v>
      </c>
      <c r="W10" s="143" t="e">
        <f t="shared" si="5"/>
        <v>#REF!</v>
      </c>
    </row>
    <row r="11" spans="1:24" x14ac:dyDescent="0.25">
      <c r="B11" s="131">
        <v>3</v>
      </c>
      <c r="C11" s="143" t="e">
        <f t="shared" si="0"/>
        <v>#REF!</v>
      </c>
      <c r="D11" s="143" t="e">
        <f t="shared" si="1"/>
        <v>#REF!</v>
      </c>
      <c r="E11" s="148" t="e">
        <f t="shared" si="2"/>
        <v>#REF!</v>
      </c>
      <c r="G11" s="151"/>
      <c r="N11" s="1055" t="e">
        <f>+IF(O8="Negativo",(IF(S8="Negativo",(IF(ABS(N8)&gt;ABS(R8),ABS(N8),ABS(R8))),"ojoaqui")),(IF(S8="Negativo",ABS(R8),0)))</f>
        <v>#REF!</v>
      </c>
      <c r="O11" s="1055"/>
      <c r="T11" s="131">
        <v>3</v>
      </c>
      <c r="U11" s="143" t="e">
        <f t="shared" si="3"/>
        <v>#REF!</v>
      </c>
      <c r="V11" s="143" t="e">
        <f t="shared" si="4"/>
        <v>#REF!</v>
      </c>
      <c r="W11" s="143" t="e">
        <f t="shared" si="5"/>
        <v>#REF!</v>
      </c>
    </row>
    <row r="12" spans="1:24" x14ac:dyDescent="0.25">
      <c r="B12" s="131">
        <v>4</v>
      </c>
      <c r="C12" s="143" t="e">
        <f t="shared" si="0"/>
        <v>#REF!</v>
      </c>
      <c r="D12" s="143" t="e">
        <f t="shared" si="1"/>
        <v>#REF!</v>
      </c>
      <c r="E12" s="148" t="e">
        <f t="shared" si="2"/>
        <v>#REF!</v>
      </c>
      <c r="G12" s="151"/>
      <c r="T12" s="131">
        <v>4</v>
      </c>
      <c r="U12" s="143" t="e">
        <f t="shared" si="3"/>
        <v>#REF!</v>
      </c>
      <c r="V12" s="143" t="e">
        <f t="shared" si="4"/>
        <v>#REF!</v>
      </c>
      <c r="W12" s="143" t="e">
        <f t="shared" si="5"/>
        <v>#REF!</v>
      </c>
    </row>
    <row r="13" spans="1:24" x14ac:dyDescent="0.25">
      <c r="B13" s="131">
        <v>5</v>
      </c>
      <c r="C13" s="143" t="e">
        <f t="shared" si="0"/>
        <v>#REF!</v>
      </c>
      <c r="D13" s="143" t="e">
        <f t="shared" si="1"/>
        <v>#REF!</v>
      </c>
      <c r="E13" s="148" t="e">
        <f t="shared" si="2"/>
        <v>#REF!</v>
      </c>
      <c r="G13" s="151"/>
      <c r="T13" s="131">
        <v>5</v>
      </c>
      <c r="U13" s="143" t="e">
        <f t="shared" si="3"/>
        <v>#REF!</v>
      </c>
      <c r="V13" s="143" t="e">
        <f t="shared" si="4"/>
        <v>#REF!</v>
      </c>
      <c r="W13" s="143" t="e">
        <f t="shared" si="5"/>
        <v>#REF!</v>
      </c>
    </row>
    <row r="14" spans="1:24" x14ac:dyDescent="0.25">
      <c r="B14" s="131">
        <v>6</v>
      </c>
      <c r="C14" s="143" t="e">
        <f t="shared" si="0"/>
        <v>#REF!</v>
      </c>
      <c r="D14" s="143" t="e">
        <f t="shared" si="1"/>
        <v>#REF!</v>
      </c>
      <c r="E14" s="148" t="e">
        <f t="shared" si="2"/>
        <v>#REF!</v>
      </c>
      <c r="G14" s="151"/>
      <c r="N14" s="135"/>
      <c r="T14" s="131">
        <v>6</v>
      </c>
      <c r="U14" s="143" t="e">
        <f t="shared" si="3"/>
        <v>#REF!</v>
      </c>
      <c r="V14" s="143" t="e">
        <f t="shared" si="4"/>
        <v>#REF!</v>
      </c>
      <c r="W14" s="143" t="e">
        <f t="shared" si="5"/>
        <v>#REF!</v>
      </c>
    </row>
    <row r="15" spans="1:24" x14ac:dyDescent="0.25">
      <c r="B15" s="131">
        <v>7</v>
      </c>
      <c r="C15" s="143" t="e">
        <f t="shared" si="0"/>
        <v>#REF!</v>
      </c>
      <c r="D15" s="143" t="e">
        <f t="shared" si="1"/>
        <v>#REF!</v>
      </c>
      <c r="E15" s="148" t="e">
        <f t="shared" si="2"/>
        <v>#REF!</v>
      </c>
      <c r="G15" s="151"/>
      <c r="T15" s="131">
        <v>7</v>
      </c>
      <c r="U15" s="143" t="e">
        <f t="shared" si="3"/>
        <v>#REF!</v>
      </c>
      <c r="V15" s="143" t="e">
        <f t="shared" si="4"/>
        <v>#REF!</v>
      </c>
      <c r="W15" s="143" t="e">
        <f t="shared" si="5"/>
        <v>#REF!</v>
      </c>
    </row>
    <row r="16" spans="1:24" x14ac:dyDescent="0.25">
      <c r="B16" s="131">
        <v>8</v>
      </c>
      <c r="C16" s="143" t="e">
        <f t="shared" ref="C16:C72" si="6">+$H$2*B16^3+$I$2*B16^2+$J$2*B16+$K$2</f>
        <v>#REF!</v>
      </c>
      <c r="D16" s="143" t="e">
        <f t="shared" si="1"/>
        <v>#REF!</v>
      </c>
      <c r="E16" s="148" t="e">
        <f t="shared" si="2"/>
        <v>#REF!</v>
      </c>
      <c r="G16" s="151"/>
      <c r="T16" s="131">
        <v>8</v>
      </c>
      <c r="U16" s="143" t="e">
        <f t="shared" si="3"/>
        <v>#REF!</v>
      </c>
      <c r="V16" s="143" t="e">
        <f t="shared" si="4"/>
        <v>#REF!</v>
      </c>
      <c r="W16" s="143" t="e">
        <f t="shared" si="5"/>
        <v>#REF!</v>
      </c>
    </row>
    <row r="17" spans="2:23" x14ac:dyDescent="0.25">
      <c r="B17" s="131">
        <v>9</v>
      </c>
      <c r="C17" s="143" t="e">
        <f t="shared" si="6"/>
        <v>#REF!</v>
      </c>
      <c r="D17" s="143" t="e">
        <f t="shared" si="1"/>
        <v>#REF!</v>
      </c>
      <c r="E17" s="148" t="e">
        <f t="shared" si="2"/>
        <v>#REF!</v>
      </c>
      <c r="G17" s="151"/>
      <c r="T17" s="131">
        <v>9</v>
      </c>
      <c r="U17" s="143" t="e">
        <f t="shared" si="3"/>
        <v>#REF!</v>
      </c>
      <c r="V17" s="143" t="e">
        <f t="shared" si="4"/>
        <v>#REF!</v>
      </c>
      <c r="W17" s="143" t="e">
        <f t="shared" si="5"/>
        <v>#REF!</v>
      </c>
    </row>
    <row r="18" spans="2:23" x14ac:dyDescent="0.25">
      <c r="B18" s="131">
        <v>10</v>
      </c>
      <c r="C18" s="143" t="e">
        <f t="shared" si="6"/>
        <v>#REF!</v>
      </c>
      <c r="D18" s="143" t="e">
        <f t="shared" si="1"/>
        <v>#REF!</v>
      </c>
      <c r="E18" s="148" t="e">
        <f t="shared" si="2"/>
        <v>#REF!</v>
      </c>
      <c r="G18" s="151"/>
      <c r="T18" s="131">
        <v>10</v>
      </c>
      <c r="U18" s="143" t="e">
        <f t="shared" si="3"/>
        <v>#REF!</v>
      </c>
      <c r="V18" s="143" t="e">
        <f t="shared" si="4"/>
        <v>#REF!</v>
      </c>
      <c r="W18" s="143" t="e">
        <f t="shared" si="5"/>
        <v>#REF!</v>
      </c>
    </row>
    <row r="19" spans="2:23" x14ac:dyDescent="0.25">
      <c r="B19" s="131">
        <v>11</v>
      </c>
      <c r="C19" s="143" t="e">
        <f t="shared" si="6"/>
        <v>#REF!</v>
      </c>
      <c r="D19" s="143" t="e">
        <f t="shared" si="1"/>
        <v>#REF!</v>
      </c>
      <c r="E19" s="148" t="e">
        <f t="shared" si="2"/>
        <v>#REF!</v>
      </c>
      <c r="G19" s="151"/>
      <c r="T19" s="131">
        <v>11</v>
      </c>
      <c r="U19" s="143" t="e">
        <f t="shared" si="3"/>
        <v>#REF!</v>
      </c>
      <c r="V19" s="143" t="e">
        <f t="shared" si="4"/>
        <v>#REF!</v>
      </c>
      <c r="W19" s="143" t="e">
        <f t="shared" si="5"/>
        <v>#REF!</v>
      </c>
    </row>
    <row r="20" spans="2:23" x14ac:dyDescent="0.25">
      <c r="B20" s="131">
        <v>12</v>
      </c>
      <c r="C20" s="143" t="e">
        <f t="shared" si="6"/>
        <v>#REF!</v>
      </c>
      <c r="D20" s="143" t="e">
        <f t="shared" si="1"/>
        <v>#REF!</v>
      </c>
      <c r="E20" s="148" t="e">
        <f t="shared" si="2"/>
        <v>#REF!</v>
      </c>
      <c r="G20" s="151"/>
      <c r="T20" s="131">
        <v>12</v>
      </c>
      <c r="U20" s="143" t="e">
        <f t="shared" si="3"/>
        <v>#REF!</v>
      </c>
      <c r="V20" s="143" t="e">
        <f t="shared" si="4"/>
        <v>#REF!</v>
      </c>
      <c r="W20" s="143" t="e">
        <f t="shared" si="5"/>
        <v>#REF!</v>
      </c>
    </row>
    <row r="21" spans="2:23" x14ac:dyDescent="0.25">
      <c r="B21" s="131">
        <v>13</v>
      </c>
      <c r="C21" s="143" t="e">
        <f t="shared" si="6"/>
        <v>#REF!</v>
      </c>
      <c r="D21" s="143" t="e">
        <f t="shared" si="1"/>
        <v>#REF!</v>
      </c>
      <c r="E21" s="148" t="e">
        <f t="shared" si="2"/>
        <v>#REF!</v>
      </c>
      <c r="G21" s="151"/>
      <c r="T21" s="131">
        <v>13</v>
      </c>
      <c r="U21" s="143" t="e">
        <f t="shared" si="3"/>
        <v>#REF!</v>
      </c>
      <c r="V21" s="143" t="e">
        <f t="shared" si="4"/>
        <v>#REF!</v>
      </c>
      <c r="W21" s="143" t="e">
        <f t="shared" si="5"/>
        <v>#REF!</v>
      </c>
    </row>
    <row r="22" spans="2:23" x14ac:dyDescent="0.25">
      <c r="B22" s="131">
        <v>14</v>
      </c>
      <c r="C22" s="143" t="e">
        <f t="shared" si="6"/>
        <v>#REF!</v>
      </c>
      <c r="D22" s="143" t="e">
        <f t="shared" si="1"/>
        <v>#REF!</v>
      </c>
      <c r="E22" s="148" t="e">
        <f t="shared" si="2"/>
        <v>#REF!</v>
      </c>
      <c r="G22" s="151"/>
      <c r="T22" s="131">
        <v>14</v>
      </c>
      <c r="U22" s="143" t="e">
        <f t="shared" si="3"/>
        <v>#REF!</v>
      </c>
      <c r="V22" s="143" t="e">
        <f t="shared" si="4"/>
        <v>#REF!</v>
      </c>
      <c r="W22" s="143" t="e">
        <f t="shared" si="5"/>
        <v>#REF!</v>
      </c>
    </row>
    <row r="23" spans="2:23" x14ac:dyDescent="0.25">
      <c r="B23" s="131">
        <v>15</v>
      </c>
      <c r="C23" s="143" t="e">
        <f t="shared" si="6"/>
        <v>#REF!</v>
      </c>
      <c r="D23" s="143" t="e">
        <f t="shared" si="1"/>
        <v>#REF!</v>
      </c>
      <c r="E23" s="148" t="e">
        <f t="shared" si="2"/>
        <v>#REF!</v>
      </c>
      <c r="G23" s="151"/>
      <c r="T23" s="131">
        <v>15</v>
      </c>
      <c r="U23" s="143" t="e">
        <f t="shared" si="3"/>
        <v>#REF!</v>
      </c>
      <c r="V23" s="143" t="e">
        <f t="shared" si="4"/>
        <v>#REF!</v>
      </c>
      <c r="W23" s="143" t="e">
        <f t="shared" si="5"/>
        <v>#REF!</v>
      </c>
    </row>
    <row r="24" spans="2:23" x14ac:dyDescent="0.25">
      <c r="B24" s="131">
        <v>16</v>
      </c>
      <c r="C24" s="143" t="e">
        <f t="shared" si="6"/>
        <v>#REF!</v>
      </c>
      <c r="D24" s="143" t="e">
        <f t="shared" si="1"/>
        <v>#REF!</v>
      </c>
      <c r="E24" s="148" t="e">
        <f t="shared" si="2"/>
        <v>#REF!</v>
      </c>
      <c r="G24" s="151"/>
      <c r="T24" s="131">
        <v>16</v>
      </c>
      <c r="U24" s="143" t="e">
        <f t="shared" si="3"/>
        <v>#REF!</v>
      </c>
      <c r="V24" s="143" t="e">
        <f t="shared" si="4"/>
        <v>#REF!</v>
      </c>
      <c r="W24" s="143" t="e">
        <f t="shared" si="5"/>
        <v>#REF!</v>
      </c>
    </row>
    <row r="25" spans="2:23" x14ac:dyDescent="0.25">
      <c r="B25" s="131">
        <v>17</v>
      </c>
      <c r="C25" s="143" t="e">
        <f t="shared" si="6"/>
        <v>#REF!</v>
      </c>
      <c r="D25" s="143" t="e">
        <f t="shared" si="1"/>
        <v>#REF!</v>
      </c>
      <c r="E25" s="148" t="e">
        <f t="shared" si="2"/>
        <v>#REF!</v>
      </c>
      <c r="G25" s="151"/>
      <c r="T25" s="131">
        <v>17</v>
      </c>
      <c r="U25" s="143" t="e">
        <f t="shared" si="3"/>
        <v>#REF!</v>
      </c>
      <c r="V25" s="143" t="e">
        <f t="shared" si="4"/>
        <v>#REF!</v>
      </c>
      <c r="W25" s="143" t="e">
        <f t="shared" si="5"/>
        <v>#REF!</v>
      </c>
    </row>
    <row r="26" spans="2:23" x14ac:dyDescent="0.25">
      <c r="B26" s="131">
        <v>18</v>
      </c>
      <c r="C26" s="143" t="e">
        <f t="shared" si="6"/>
        <v>#REF!</v>
      </c>
      <c r="D26" s="143" t="e">
        <f t="shared" si="1"/>
        <v>#REF!</v>
      </c>
      <c r="E26" s="148" t="e">
        <f t="shared" si="2"/>
        <v>#REF!</v>
      </c>
      <c r="G26" s="151"/>
      <c r="T26" s="131">
        <v>18</v>
      </c>
      <c r="U26" s="143" t="e">
        <f t="shared" si="3"/>
        <v>#REF!</v>
      </c>
      <c r="V26" s="143" t="e">
        <f t="shared" si="4"/>
        <v>#REF!</v>
      </c>
      <c r="W26" s="143" t="e">
        <f t="shared" si="5"/>
        <v>#REF!</v>
      </c>
    </row>
    <row r="27" spans="2:23" x14ac:dyDescent="0.25">
      <c r="B27" s="131">
        <v>19</v>
      </c>
      <c r="C27" s="143" t="e">
        <f t="shared" si="6"/>
        <v>#REF!</v>
      </c>
      <c r="D27" s="143" t="e">
        <f t="shared" si="1"/>
        <v>#REF!</v>
      </c>
      <c r="E27" s="148" t="e">
        <f t="shared" si="2"/>
        <v>#REF!</v>
      </c>
      <c r="T27" s="131">
        <v>19</v>
      </c>
      <c r="U27" s="143" t="e">
        <f t="shared" si="3"/>
        <v>#REF!</v>
      </c>
      <c r="V27" s="143" t="e">
        <f t="shared" si="4"/>
        <v>#REF!</v>
      </c>
      <c r="W27" s="143" t="e">
        <f t="shared" si="5"/>
        <v>#REF!</v>
      </c>
    </row>
    <row r="28" spans="2:23" x14ac:dyDescent="0.25">
      <c r="B28" s="131">
        <v>20</v>
      </c>
      <c r="C28" s="143" t="e">
        <f t="shared" si="6"/>
        <v>#REF!</v>
      </c>
      <c r="D28" s="143" t="e">
        <f t="shared" si="1"/>
        <v>#REF!</v>
      </c>
      <c r="E28" s="148" t="e">
        <f t="shared" si="2"/>
        <v>#REF!</v>
      </c>
      <c r="T28" s="131">
        <v>20</v>
      </c>
      <c r="U28" s="143" t="e">
        <f t="shared" si="3"/>
        <v>#REF!</v>
      </c>
      <c r="V28" s="143" t="e">
        <f t="shared" si="4"/>
        <v>#REF!</v>
      </c>
      <c r="W28" s="143" t="e">
        <f t="shared" si="5"/>
        <v>#REF!</v>
      </c>
    </row>
    <row r="29" spans="2:23" x14ac:dyDescent="0.25">
      <c r="B29" s="131">
        <v>21</v>
      </c>
      <c r="C29" s="143" t="e">
        <f t="shared" si="6"/>
        <v>#REF!</v>
      </c>
      <c r="D29" s="143" t="e">
        <f t="shared" si="1"/>
        <v>#REF!</v>
      </c>
      <c r="E29" s="148" t="e">
        <f t="shared" si="2"/>
        <v>#REF!</v>
      </c>
      <c r="T29" s="131">
        <v>21</v>
      </c>
      <c r="U29" s="143" t="e">
        <f t="shared" si="3"/>
        <v>#REF!</v>
      </c>
      <c r="V29" s="143" t="e">
        <f t="shared" si="4"/>
        <v>#REF!</v>
      </c>
      <c r="W29" s="143" t="e">
        <f t="shared" si="5"/>
        <v>#REF!</v>
      </c>
    </row>
    <row r="30" spans="2:23" x14ac:dyDescent="0.25">
      <c r="B30" s="131">
        <v>22</v>
      </c>
      <c r="C30" s="143" t="e">
        <f t="shared" si="6"/>
        <v>#REF!</v>
      </c>
      <c r="D30" s="143" t="e">
        <f t="shared" si="1"/>
        <v>#REF!</v>
      </c>
      <c r="E30" s="148" t="e">
        <f t="shared" si="2"/>
        <v>#REF!</v>
      </c>
      <c r="T30" s="131">
        <v>22</v>
      </c>
      <c r="U30" s="143" t="e">
        <f t="shared" si="3"/>
        <v>#REF!</v>
      </c>
      <c r="V30" s="143" t="e">
        <f t="shared" si="4"/>
        <v>#REF!</v>
      </c>
      <c r="W30" s="143" t="e">
        <f t="shared" si="5"/>
        <v>#REF!</v>
      </c>
    </row>
    <row r="31" spans="2:23" x14ac:dyDescent="0.25">
      <c r="B31" s="131">
        <v>23</v>
      </c>
      <c r="C31" s="143" t="e">
        <f t="shared" si="6"/>
        <v>#REF!</v>
      </c>
      <c r="D31" s="143" t="e">
        <f t="shared" si="1"/>
        <v>#REF!</v>
      </c>
      <c r="E31" s="148" t="e">
        <f t="shared" si="2"/>
        <v>#REF!</v>
      </c>
      <c r="T31" s="131">
        <v>23</v>
      </c>
      <c r="U31" s="143" t="e">
        <f t="shared" si="3"/>
        <v>#REF!</v>
      </c>
      <c r="V31" s="143" t="e">
        <f t="shared" si="4"/>
        <v>#REF!</v>
      </c>
      <c r="W31" s="143" t="e">
        <f t="shared" si="5"/>
        <v>#REF!</v>
      </c>
    </row>
    <row r="32" spans="2:23" x14ac:dyDescent="0.25">
      <c r="B32" s="131">
        <v>24</v>
      </c>
      <c r="C32" s="143" t="e">
        <f t="shared" si="6"/>
        <v>#REF!</v>
      </c>
      <c r="D32" s="143" t="e">
        <f t="shared" si="1"/>
        <v>#REF!</v>
      </c>
      <c r="E32" s="148" t="e">
        <f t="shared" si="2"/>
        <v>#REF!</v>
      </c>
      <c r="T32" s="131">
        <v>24</v>
      </c>
      <c r="U32" s="143" t="e">
        <f t="shared" si="3"/>
        <v>#REF!</v>
      </c>
      <c r="V32" s="143" t="e">
        <f t="shared" si="4"/>
        <v>#REF!</v>
      </c>
      <c r="W32" s="143" t="e">
        <f t="shared" si="5"/>
        <v>#REF!</v>
      </c>
    </row>
    <row r="33" spans="2:23" x14ac:dyDescent="0.25">
      <c r="B33" s="131">
        <v>25</v>
      </c>
      <c r="C33" s="143" t="e">
        <f t="shared" si="6"/>
        <v>#REF!</v>
      </c>
      <c r="D33" s="143" t="e">
        <f t="shared" si="1"/>
        <v>#REF!</v>
      </c>
      <c r="E33" s="148" t="e">
        <f t="shared" si="2"/>
        <v>#REF!</v>
      </c>
      <c r="T33" s="131">
        <v>25</v>
      </c>
      <c r="U33" s="143" t="e">
        <f t="shared" si="3"/>
        <v>#REF!</v>
      </c>
      <c r="V33" s="143" t="e">
        <f t="shared" si="4"/>
        <v>#REF!</v>
      </c>
      <c r="W33" s="143" t="e">
        <f t="shared" si="5"/>
        <v>#REF!</v>
      </c>
    </row>
    <row r="34" spans="2:23" x14ac:dyDescent="0.25">
      <c r="B34" s="131">
        <v>26</v>
      </c>
      <c r="C34" s="143" t="e">
        <f t="shared" si="6"/>
        <v>#REF!</v>
      </c>
      <c r="D34" s="143" t="e">
        <f t="shared" si="1"/>
        <v>#REF!</v>
      </c>
      <c r="E34" s="148" t="e">
        <f t="shared" si="2"/>
        <v>#REF!</v>
      </c>
      <c r="T34" s="131">
        <v>26</v>
      </c>
      <c r="U34" s="143" t="e">
        <f t="shared" si="3"/>
        <v>#REF!</v>
      </c>
      <c r="V34" s="143" t="e">
        <f t="shared" si="4"/>
        <v>#REF!</v>
      </c>
      <c r="W34" s="143" t="e">
        <f t="shared" si="5"/>
        <v>#REF!</v>
      </c>
    </row>
    <row r="35" spans="2:23" x14ac:dyDescent="0.25">
      <c r="B35" s="131">
        <v>27</v>
      </c>
      <c r="C35" s="143" t="e">
        <f t="shared" si="6"/>
        <v>#REF!</v>
      </c>
      <c r="D35" s="143" t="e">
        <f t="shared" si="1"/>
        <v>#REF!</v>
      </c>
      <c r="E35" s="148" t="e">
        <f t="shared" si="2"/>
        <v>#REF!</v>
      </c>
      <c r="T35" s="131">
        <v>27</v>
      </c>
      <c r="U35" s="143" t="e">
        <f t="shared" si="3"/>
        <v>#REF!</v>
      </c>
      <c r="V35" s="143" t="e">
        <f t="shared" si="4"/>
        <v>#REF!</v>
      </c>
      <c r="W35" s="143" t="e">
        <f t="shared" si="5"/>
        <v>#REF!</v>
      </c>
    </row>
    <row r="36" spans="2:23" x14ac:dyDescent="0.25">
      <c r="B36" s="131">
        <v>28</v>
      </c>
      <c r="C36" s="143" t="e">
        <f t="shared" si="6"/>
        <v>#REF!</v>
      </c>
      <c r="D36" s="143" t="e">
        <f t="shared" si="1"/>
        <v>#REF!</v>
      </c>
      <c r="E36" s="148" t="e">
        <f t="shared" si="2"/>
        <v>#REF!</v>
      </c>
      <c r="T36" s="131">
        <v>28</v>
      </c>
      <c r="U36" s="143" t="e">
        <f t="shared" si="3"/>
        <v>#REF!</v>
      </c>
      <c r="V36" s="143" t="e">
        <f t="shared" si="4"/>
        <v>#REF!</v>
      </c>
      <c r="W36" s="143" t="e">
        <f t="shared" si="5"/>
        <v>#REF!</v>
      </c>
    </row>
    <row r="37" spans="2:23" x14ac:dyDescent="0.25">
      <c r="B37" s="131">
        <v>29</v>
      </c>
      <c r="C37" s="143" t="e">
        <f t="shared" si="6"/>
        <v>#REF!</v>
      </c>
      <c r="D37" s="143" t="e">
        <f t="shared" si="1"/>
        <v>#REF!</v>
      </c>
      <c r="E37" s="148" t="e">
        <f t="shared" si="2"/>
        <v>#REF!</v>
      </c>
      <c r="T37" s="131">
        <v>29</v>
      </c>
      <c r="U37" s="143" t="e">
        <f t="shared" si="3"/>
        <v>#REF!</v>
      </c>
      <c r="V37" s="143" t="e">
        <f t="shared" si="4"/>
        <v>#REF!</v>
      </c>
      <c r="W37" s="143" t="e">
        <f t="shared" si="5"/>
        <v>#REF!</v>
      </c>
    </row>
    <row r="38" spans="2:23" x14ac:dyDescent="0.25">
      <c r="B38" s="131">
        <v>30</v>
      </c>
      <c r="C38" s="143" t="e">
        <f t="shared" si="6"/>
        <v>#REF!</v>
      </c>
      <c r="D38" s="143" t="e">
        <f t="shared" si="1"/>
        <v>#REF!</v>
      </c>
      <c r="E38" s="148" t="e">
        <f t="shared" si="2"/>
        <v>#REF!</v>
      </c>
      <c r="T38" s="131">
        <v>30</v>
      </c>
      <c r="U38" s="143" t="e">
        <f t="shared" si="3"/>
        <v>#REF!</v>
      </c>
      <c r="V38" s="143" t="e">
        <f t="shared" si="4"/>
        <v>#REF!</v>
      </c>
      <c r="W38" s="143" t="e">
        <f t="shared" si="5"/>
        <v>#REF!</v>
      </c>
    </row>
    <row r="39" spans="2:23" x14ac:dyDescent="0.25">
      <c r="B39" s="131">
        <v>31</v>
      </c>
      <c r="C39" s="143" t="e">
        <f t="shared" si="6"/>
        <v>#REF!</v>
      </c>
      <c r="D39" s="143" t="e">
        <f t="shared" si="1"/>
        <v>#REF!</v>
      </c>
      <c r="E39" s="148" t="e">
        <f t="shared" si="2"/>
        <v>#REF!</v>
      </c>
      <c r="T39" s="131">
        <v>31</v>
      </c>
      <c r="U39" s="143" t="e">
        <f t="shared" si="3"/>
        <v>#REF!</v>
      </c>
      <c r="V39" s="143" t="e">
        <f t="shared" si="4"/>
        <v>#REF!</v>
      </c>
      <c r="W39" s="143" t="e">
        <f t="shared" si="5"/>
        <v>#REF!</v>
      </c>
    </row>
    <row r="40" spans="2:23" x14ac:dyDescent="0.25">
      <c r="B40" s="131">
        <v>32</v>
      </c>
      <c r="C40" s="143" t="e">
        <f t="shared" si="6"/>
        <v>#REF!</v>
      </c>
      <c r="D40" s="143" t="e">
        <f t="shared" si="1"/>
        <v>#REF!</v>
      </c>
      <c r="E40" s="148" t="e">
        <f t="shared" si="2"/>
        <v>#REF!</v>
      </c>
      <c r="T40" s="131">
        <v>32</v>
      </c>
      <c r="U40" s="143" t="e">
        <f t="shared" si="3"/>
        <v>#REF!</v>
      </c>
      <c r="V40" s="143" t="e">
        <f t="shared" si="4"/>
        <v>#REF!</v>
      </c>
      <c r="W40" s="143" t="e">
        <f t="shared" si="5"/>
        <v>#REF!</v>
      </c>
    </row>
    <row r="41" spans="2:23" x14ac:dyDescent="0.25">
      <c r="B41" s="131">
        <v>33</v>
      </c>
      <c r="C41" s="143" t="e">
        <f t="shared" si="6"/>
        <v>#REF!</v>
      </c>
      <c r="D41" s="143" t="e">
        <f t="shared" si="1"/>
        <v>#REF!</v>
      </c>
      <c r="E41" s="148" t="e">
        <f t="shared" si="2"/>
        <v>#REF!</v>
      </c>
      <c r="T41" s="131">
        <v>33</v>
      </c>
      <c r="U41" s="143" t="e">
        <f t="shared" si="3"/>
        <v>#REF!</v>
      </c>
      <c r="V41" s="143" t="e">
        <f t="shared" si="4"/>
        <v>#REF!</v>
      </c>
      <c r="W41" s="143" t="e">
        <f t="shared" si="5"/>
        <v>#REF!</v>
      </c>
    </row>
    <row r="42" spans="2:23" x14ac:dyDescent="0.25">
      <c r="B42" s="131">
        <v>34</v>
      </c>
      <c r="C42" s="143" t="e">
        <f t="shared" si="6"/>
        <v>#REF!</v>
      </c>
      <c r="D42" s="143" t="e">
        <f t="shared" si="1"/>
        <v>#REF!</v>
      </c>
      <c r="E42" s="148" t="e">
        <f t="shared" si="2"/>
        <v>#REF!</v>
      </c>
      <c r="T42" s="131">
        <v>34</v>
      </c>
      <c r="U42" s="143" t="e">
        <f t="shared" si="3"/>
        <v>#REF!</v>
      </c>
      <c r="V42" s="143" t="e">
        <f t="shared" si="4"/>
        <v>#REF!</v>
      </c>
      <c r="W42" s="143" t="e">
        <f t="shared" si="5"/>
        <v>#REF!</v>
      </c>
    </row>
    <row r="43" spans="2:23" x14ac:dyDescent="0.25">
      <c r="B43" s="131">
        <v>35</v>
      </c>
      <c r="C43" s="143" t="e">
        <f t="shared" si="6"/>
        <v>#REF!</v>
      </c>
      <c r="D43" s="143" t="e">
        <f t="shared" si="1"/>
        <v>#REF!</v>
      </c>
      <c r="E43" s="148" t="e">
        <f t="shared" si="2"/>
        <v>#REF!</v>
      </c>
      <c r="T43" s="131">
        <v>35</v>
      </c>
      <c r="U43" s="143" t="e">
        <f t="shared" si="3"/>
        <v>#REF!</v>
      </c>
      <c r="V43" s="143" t="e">
        <f t="shared" si="4"/>
        <v>#REF!</v>
      </c>
      <c r="W43" s="143" t="e">
        <f t="shared" si="5"/>
        <v>#REF!</v>
      </c>
    </row>
    <row r="44" spans="2:23" x14ac:dyDescent="0.25">
      <c r="B44" s="131">
        <v>36</v>
      </c>
      <c r="C44" s="143" t="e">
        <f t="shared" si="6"/>
        <v>#REF!</v>
      </c>
      <c r="D44" s="143" t="e">
        <f t="shared" si="1"/>
        <v>#REF!</v>
      </c>
      <c r="E44" s="148" t="e">
        <f t="shared" si="2"/>
        <v>#REF!</v>
      </c>
      <c r="T44" s="131">
        <v>36</v>
      </c>
      <c r="U44" s="143" t="e">
        <f t="shared" si="3"/>
        <v>#REF!</v>
      </c>
      <c r="V44" s="143" t="e">
        <f t="shared" si="4"/>
        <v>#REF!</v>
      </c>
      <c r="W44" s="143" t="e">
        <f t="shared" si="5"/>
        <v>#REF!</v>
      </c>
    </row>
    <row r="45" spans="2:23" x14ac:dyDescent="0.25">
      <c r="B45" s="131">
        <v>37</v>
      </c>
      <c r="C45" s="143" t="e">
        <f t="shared" si="6"/>
        <v>#REF!</v>
      </c>
      <c r="D45" s="143" t="e">
        <f t="shared" si="1"/>
        <v>#REF!</v>
      </c>
      <c r="E45" s="148" t="e">
        <f t="shared" si="2"/>
        <v>#REF!</v>
      </c>
      <c r="T45" s="131">
        <v>37</v>
      </c>
      <c r="U45" s="143" t="e">
        <f t="shared" si="3"/>
        <v>#REF!</v>
      </c>
      <c r="V45" s="143" t="e">
        <f t="shared" si="4"/>
        <v>#REF!</v>
      </c>
      <c r="W45" s="143" t="e">
        <f t="shared" si="5"/>
        <v>#REF!</v>
      </c>
    </row>
    <row r="46" spans="2:23" x14ac:dyDescent="0.25">
      <c r="B46" s="131">
        <v>38</v>
      </c>
      <c r="C46" s="143" t="e">
        <f t="shared" si="6"/>
        <v>#REF!</v>
      </c>
      <c r="D46" s="143" t="e">
        <f t="shared" si="1"/>
        <v>#REF!</v>
      </c>
      <c r="E46" s="148" t="e">
        <f t="shared" si="2"/>
        <v>#REF!</v>
      </c>
      <c r="T46" s="131">
        <v>38</v>
      </c>
      <c r="U46" s="143" t="e">
        <f t="shared" si="3"/>
        <v>#REF!</v>
      </c>
      <c r="V46" s="143" t="e">
        <f t="shared" si="4"/>
        <v>#REF!</v>
      </c>
      <c r="W46" s="143" t="e">
        <f t="shared" si="5"/>
        <v>#REF!</v>
      </c>
    </row>
    <row r="47" spans="2:23" x14ac:dyDescent="0.25">
      <c r="B47" s="131">
        <v>39</v>
      </c>
      <c r="C47" s="143" t="e">
        <f t="shared" si="6"/>
        <v>#REF!</v>
      </c>
      <c r="D47" s="143" t="e">
        <f t="shared" si="1"/>
        <v>#REF!</v>
      </c>
      <c r="E47" s="148" t="e">
        <f t="shared" si="2"/>
        <v>#REF!</v>
      </c>
      <c r="T47" s="131">
        <v>39</v>
      </c>
      <c r="U47" s="143" t="e">
        <f t="shared" si="3"/>
        <v>#REF!</v>
      </c>
      <c r="V47" s="143" t="e">
        <f t="shared" si="4"/>
        <v>#REF!</v>
      </c>
      <c r="W47" s="143" t="e">
        <f t="shared" si="5"/>
        <v>#REF!</v>
      </c>
    </row>
    <row r="48" spans="2:23" x14ac:dyDescent="0.25">
      <c r="B48" s="131">
        <v>40</v>
      </c>
      <c r="C48" s="143" t="e">
        <f t="shared" si="6"/>
        <v>#REF!</v>
      </c>
      <c r="D48" s="143" t="e">
        <f t="shared" si="1"/>
        <v>#REF!</v>
      </c>
      <c r="E48" s="148" t="e">
        <f t="shared" si="2"/>
        <v>#REF!</v>
      </c>
      <c r="T48" s="131">
        <v>40</v>
      </c>
      <c r="U48" s="143" t="e">
        <f t="shared" si="3"/>
        <v>#REF!</v>
      </c>
      <c r="V48" s="143" t="e">
        <f t="shared" si="4"/>
        <v>#REF!</v>
      </c>
      <c r="W48" s="143" t="e">
        <f t="shared" si="5"/>
        <v>#REF!</v>
      </c>
    </row>
    <row r="49" spans="2:23" x14ac:dyDescent="0.25">
      <c r="B49" s="131">
        <v>41</v>
      </c>
      <c r="C49" s="143" t="e">
        <f t="shared" si="6"/>
        <v>#REF!</v>
      </c>
      <c r="D49" s="143" t="e">
        <f t="shared" si="1"/>
        <v>#REF!</v>
      </c>
      <c r="E49" s="148" t="e">
        <f t="shared" si="2"/>
        <v>#REF!</v>
      </c>
      <c r="T49" s="131">
        <v>41</v>
      </c>
      <c r="U49" s="143" t="e">
        <f t="shared" si="3"/>
        <v>#REF!</v>
      </c>
      <c r="V49" s="143" t="e">
        <f t="shared" si="4"/>
        <v>#REF!</v>
      </c>
      <c r="W49" s="143" t="e">
        <f t="shared" si="5"/>
        <v>#REF!</v>
      </c>
    </row>
    <row r="50" spans="2:23" x14ac:dyDescent="0.25">
      <c r="B50" s="131">
        <v>42</v>
      </c>
      <c r="C50" s="143" t="e">
        <f t="shared" si="6"/>
        <v>#REF!</v>
      </c>
      <c r="D50" s="143" t="e">
        <f t="shared" si="1"/>
        <v>#REF!</v>
      </c>
      <c r="E50" s="148" t="e">
        <f t="shared" si="2"/>
        <v>#REF!</v>
      </c>
      <c r="T50" s="131">
        <v>42</v>
      </c>
      <c r="U50" s="143" t="e">
        <f t="shared" si="3"/>
        <v>#REF!</v>
      </c>
      <c r="V50" s="143" t="e">
        <f t="shared" si="4"/>
        <v>#REF!</v>
      </c>
      <c r="W50" s="143" t="e">
        <f t="shared" si="5"/>
        <v>#REF!</v>
      </c>
    </row>
    <row r="51" spans="2:23" x14ac:dyDescent="0.25">
      <c r="B51" s="131">
        <v>43</v>
      </c>
      <c r="C51" s="143" t="e">
        <f t="shared" si="6"/>
        <v>#REF!</v>
      </c>
      <c r="D51" s="143" t="e">
        <f t="shared" si="1"/>
        <v>#REF!</v>
      </c>
      <c r="E51" s="148" t="e">
        <f t="shared" si="2"/>
        <v>#REF!</v>
      </c>
      <c r="T51" s="131">
        <v>43</v>
      </c>
      <c r="U51" s="143" t="e">
        <f t="shared" si="3"/>
        <v>#REF!</v>
      </c>
      <c r="V51" s="143" t="e">
        <f t="shared" si="4"/>
        <v>#REF!</v>
      </c>
      <c r="W51" s="143" t="e">
        <f t="shared" si="5"/>
        <v>#REF!</v>
      </c>
    </row>
    <row r="52" spans="2:23" x14ac:dyDescent="0.25">
      <c r="B52" s="131">
        <v>44</v>
      </c>
      <c r="C52" s="143" t="e">
        <f t="shared" si="6"/>
        <v>#REF!</v>
      </c>
      <c r="D52" s="143" t="e">
        <f t="shared" si="1"/>
        <v>#REF!</v>
      </c>
      <c r="E52" s="148" t="e">
        <f t="shared" si="2"/>
        <v>#REF!</v>
      </c>
      <c r="T52" s="131">
        <v>44</v>
      </c>
      <c r="U52" s="143" t="e">
        <f t="shared" si="3"/>
        <v>#REF!</v>
      </c>
      <c r="V52" s="143" t="e">
        <f t="shared" si="4"/>
        <v>#REF!</v>
      </c>
      <c r="W52" s="143" t="e">
        <f t="shared" si="5"/>
        <v>#REF!</v>
      </c>
    </row>
    <row r="53" spans="2:23" x14ac:dyDescent="0.25">
      <c r="B53" s="131">
        <v>45</v>
      </c>
      <c r="C53" s="143" t="e">
        <f t="shared" si="6"/>
        <v>#REF!</v>
      </c>
      <c r="D53" s="143" t="e">
        <f t="shared" si="1"/>
        <v>#REF!</v>
      </c>
      <c r="E53" s="148" t="e">
        <f t="shared" si="2"/>
        <v>#REF!</v>
      </c>
      <c r="T53" s="131">
        <v>45</v>
      </c>
      <c r="U53" s="143" t="e">
        <f t="shared" si="3"/>
        <v>#REF!</v>
      </c>
      <c r="V53" s="143" t="e">
        <f t="shared" si="4"/>
        <v>#REF!</v>
      </c>
      <c r="W53" s="143" t="e">
        <f t="shared" si="5"/>
        <v>#REF!</v>
      </c>
    </row>
    <row r="54" spans="2:23" x14ac:dyDescent="0.25">
      <c r="B54" s="131">
        <v>46</v>
      </c>
      <c r="C54" s="143" t="e">
        <f t="shared" si="6"/>
        <v>#REF!</v>
      </c>
      <c r="D54" s="143" t="e">
        <f t="shared" si="1"/>
        <v>#REF!</v>
      </c>
      <c r="E54" s="148" t="e">
        <f t="shared" si="2"/>
        <v>#REF!</v>
      </c>
      <c r="T54" s="131">
        <v>46</v>
      </c>
      <c r="U54" s="143" t="e">
        <f t="shared" si="3"/>
        <v>#REF!</v>
      </c>
      <c r="V54" s="143" t="e">
        <f t="shared" si="4"/>
        <v>#REF!</v>
      </c>
      <c r="W54" s="143" t="e">
        <f t="shared" si="5"/>
        <v>#REF!</v>
      </c>
    </row>
    <row r="55" spans="2:23" x14ac:dyDescent="0.25">
      <c r="B55" s="131">
        <v>47</v>
      </c>
      <c r="C55" s="143" t="e">
        <f t="shared" si="6"/>
        <v>#REF!</v>
      </c>
      <c r="D55" s="143" t="e">
        <f t="shared" si="1"/>
        <v>#REF!</v>
      </c>
      <c r="E55" s="148" t="e">
        <f t="shared" si="2"/>
        <v>#REF!</v>
      </c>
      <c r="T55" s="131">
        <v>47</v>
      </c>
      <c r="U55" s="143" t="e">
        <f t="shared" si="3"/>
        <v>#REF!</v>
      </c>
      <c r="V55" s="143" t="e">
        <f t="shared" si="4"/>
        <v>#REF!</v>
      </c>
      <c r="W55" s="143" t="e">
        <f t="shared" si="5"/>
        <v>#REF!</v>
      </c>
    </row>
    <row r="56" spans="2:23" x14ac:dyDescent="0.25">
      <c r="B56" s="131">
        <v>48</v>
      </c>
      <c r="C56" s="143" t="e">
        <f t="shared" si="6"/>
        <v>#REF!</v>
      </c>
      <c r="D56" s="143" t="e">
        <f t="shared" si="1"/>
        <v>#REF!</v>
      </c>
      <c r="E56" s="148" t="e">
        <f t="shared" si="2"/>
        <v>#REF!</v>
      </c>
      <c r="T56" s="131">
        <v>48</v>
      </c>
      <c r="U56" s="143" t="e">
        <f t="shared" si="3"/>
        <v>#REF!</v>
      </c>
      <c r="V56" s="143" t="e">
        <f t="shared" si="4"/>
        <v>#REF!</v>
      </c>
      <c r="W56" s="143" t="e">
        <f t="shared" si="5"/>
        <v>#REF!</v>
      </c>
    </row>
    <row r="57" spans="2:23" x14ac:dyDescent="0.25">
      <c r="B57" s="131">
        <v>49</v>
      </c>
      <c r="C57" s="143" t="e">
        <f t="shared" si="6"/>
        <v>#REF!</v>
      </c>
      <c r="D57" s="143" t="e">
        <f t="shared" si="1"/>
        <v>#REF!</v>
      </c>
      <c r="E57" s="148" t="e">
        <f t="shared" si="2"/>
        <v>#REF!</v>
      </c>
      <c r="T57" s="131">
        <v>49</v>
      </c>
      <c r="U57" s="143" t="e">
        <f t="shared" si="3"/>
        <v>#REF!</v>
      </c>
      <c r="V57" s="143" t="e">
        <f t="shared" si="4"/>
        <v>#REF!</v>
      </c>
      <c r="W57" s="143" t="e">
        <f t="shared" si="5"/>
        <v>#REF!</v>
      </c>
    </row>
    <row r="58" spans="2:23" x14ac:dyDescent="0.25">
      <c r="B58" s="131">
        <v>50</v>
      </c>
      <c r="C58" s="143" t="e">
        <f t="shared" si="6"/>
        <v>#REF!</v>
      </c>
      <c r="D58" s="143" t="e">
        <f t="shared" si="1"/>
        <v>#REF!</v>
      </c>
      <c r="E58" s="148" t="e">
        <f t="shared" si="2"/>
        <v>#REF!</v>
      </c>
      <c r="T58" s="131">
        <v>50</v>
      </c>
      <c r="U58" s="143" t="e">
        <f t="shared" si="3"/>
        <v>#REF!</v>
      </c>
      <c r="V58" s="143" t="e">
        <f t="shared" si="4"/>
        <v>#REF!</v>
      </c>
      <c r="W58" s="143" t="e">
        <f t="shared" si="5"/>
        <v>#REF!</v>
      </c>
    </row>
    <row r="59" spans="2:23" x14ac:dyDescent="0.25">
      <c r="B59" s="131">
        <v>51</v>
      </c>
      <c r="C59" s="143" t="e">
        <f t="shared" si="6"/>
        <v>#REF!</v>
      </c>
      <c r="D59" s="143" t="e">
        <f t="shared" si="1"/>
        <v>#REF!</v>
      </c>
      <c r="E59" s="148" t="e">
        <f t="shared" si="2"/>
        <v>#REF!</v>
      </c>
      <c r="T59" s="131">
        <v>51</v>
      </c>
      <c r="U59" s="143" t="e">
        <f t="shared" si="3"/>
        <v>#REF!</v>
      </c>
      <c r="V59" s="143" t="e">
        <f t="shared" si="4"/>
        <v>#REF!</v>
      </c>
      <c r="W59" s="143" t="e">
        <f t="shared" si="5"/>
        <v>#REF!</v>
      </c>
    </row>
    <row r="60" spans="2:23" x14ac:dyDescent="0.25">
      <c r="B60" s="131">
        <v>52</v>
      </c>
      <c r="C60" s="143" t="e">
        <f t="shared" si="6"/>
        <v>#REF!</v>
      </c>
      <c r="D60" s="143" t="e">
        <f t="shared" si="1"/>
        <v>#REF!</v>
      </c>
      <c r="E60" s="148" t="e">
        <f t="shared" si="2"/>
        <v>#REF!</v>
      </c>
      <c r="T60" s="131">
        <v>52</v>
      </c>
      <c r="U60" s="143" t="e">
        <f t="shared" si="3"/>
        <v>#REF!</v>
      </c>
      <c r="V60" s="143" t="e">
        <f t="shared" si="4"/>
        <v>#REF!</v>
      </c>
      <c r="W60" s="143" t="e">
        <f t="shared" si="5"/>
        <v>#REF!</v>
      </c>
    </row>
    <row r="61" spans="2:23" x14ac:dyDescent="0.25">
      <c r="B61" s="131">
        <v>53</v>
      </c>
      <c r="C61" s="143" t="e">
        <f t="shared" si="6"/>
        <v>#REF!</v>
      </c>
      <c r="D61" s="143" t="e">
        <f t="shared" si="1"/>
        <v>#REF!</v>
      </c>
      <c r="E61" s="148" t="e">
        <f t="shared" si="2"/>
        <v>#REF!</v>
      </c>
      <c r="T61" s="131">
        <v>53</v>
      </c>
      <c r="U61" s="143" t="e">
        <f t="shared" si="3"/>
        <v>#REF!</v>
      </c>
      <c r="V61" s="143" t="e">
        <f t="shared" si="4"/>
        <v>#REF!</v>
      </c>
      <c r="W61" s="143" t="e">
        <f t="shared" si="5"/>
        <v>#REF!</v>
      </c>
    </row>
    <row r="62" spans="2:23" x14ac:dyDescent="0.25">
      <c r="B62" s="131">
        <v>54</v>
      </c>
      <c r="C62" s="143" t="e">
        <f t="shared" si="6"/>
        <v>#REF!</v>
      </c>
      <c r="D62" s="143" t="e">
        <f t="shared" si="1"/>
        <v>#REF!</v>
      </c>
      <c r="E62" s="148" t="e">
        <f t="shared" si="2"/>
        <v>#REF!</v>
      </c>
      <c r="T62" s="131">
        <v>54</v>
      </c>
      <c r="U62" s="143" t="e">
        <f t="shared" si="3"/>
        <v>#REF!</v>
      </c>
      <c r="V62" s="143" t="e">
        <f t="shared" si="4"/>
        <v>#REF!</v>
      </c>
      <c r="W62" s="143" t="e">
        <f t="shared" si="5"/>
        <v>#REF!</v>
      </c>
    </row>
    <row r="63" spans="2:23" x14ac:dyDescent="0.25">
      <c r="B63" s="131">
        <v>55</v>
      </c>
      <c r="C63" s="143" t="e">
        <f t="shared" si="6"/>
        <v>#REF!</v>
      </c>
      <c r="D63" s="143" t="e">
        <f t="shared" si="1"/>
        <v>#REF!</v>
      </c>
      <c r="E63" s="148" t="e">
        <f t="shared" si="2"/>
        <v>#REF!</v>
      </c>
      <c r="T63" s="131">
        <v>55</v>
      </c>
      <c r="U63" s="143" t="e">
        <f t="shared" si="3"/>
        <v>#REF!</v>
      </c>
      <c r="V63" s="143" t="e">
        <f t="shared" si="4"/>
        <v>#REF!</v>
      </c>
      <c r="W63" s="143" t="e">
        <f t="shared" si="5"/>
        <v>#REF!</v>
      </c>
    </row>
    <row r="64" spans="2:23" x14ac:dyDescent="0.25">
      <c r="B64" s="131">
        <v>56</v>
      </c>
      <c r="C64" s="143" t="e">
        <f t="shared" si="6"/>
        <v>#REF!</v>
      </c>
      <c r="D64" s="143" t="e">
        <f t="shared" si="1"/>
        <v>#REF!</v>
      </c>
      <c r="E64" s="148" t="e">
        <f t="shared" si="2"/>
        <v>#REF!</v>
      </c>
      <c r="T64" s="131">
        <v>56</v>
      </c>
      <c r="U64" s="143" t="e">
        <f t="shared" si="3"/>
        <v>#REF!</v>
      </c>
      <c r="V64" s="143" t="e">
        <f t="shared" si="4"/>
        <v>#REF!</v>
      </c>
      <c r="W64" s="143" t="e">
        <f t="shared" si="5"/>
        <v>#REF!</v>
      </c>
    </row>
    <row r="65" spans="2:23" x14ac:dyDescent="0.25">
      <c r="B65" s="131">
        <v>57</v>
      </c>
      <c r="C65" s="143" t="e">
        <f t="shared" si="6"/>
        <v>#REF!</v>
      </c>
      <c r="D65" s="143" t="e">
        <f t="shared" si="1"/>
        <v>#REF!</v>
      </c>
      <c r="E65" s="148" t="e">
        <f t="shared" si="2"/>
        <v>#REF!</v>
      </c>
      <c r="T65" s="131">
        <v>57</v>
      </c>
      <c r="U65" s="143" t="e">
        <f t="shared" si="3"/>
        <v>#REF!</v>
      </c>
      <c r="V65" s="143" t="e">
        <f t="shared" si="4"/>
        <v>#REF!</v>
      </c>
      <c r="W65" s="143" t="e">
        <f t="shared" si="5"/>
        <v>#REF!</v>
      </c>
    </row>
    <row r="66" spans="2:23" x14ac:dyDescent="0.25">
      <c r="B66" s="131">
        <v>58</v>
      </c>
      <c r="C66" s="143" t="e">
        <f t="shared" si="6"/>
        <v>#REF!</v>
      </c>
      <c r="D66" s="143" t="e">
        <f t="shared" si="1"/>
        <v>#REF!</v>
      </c>
      <c r="E66" s="148" t="e">
        <f t="shared" si="2"/>
        <v>#REF!</v>
      </c>
      <c r="T66" s="131">
        <v>58</v>
      </c>
      <c r="U66" s="143" t="e">
        <f t="shared" si="3"/>
        <v>#REF!</v>
      </c>
      <c r="V66" s="143" t="e">
        <f t="shared" si="4"/>
        <v>#REF!</v>
      </c>
      <c r="W66" s="143" t="e">
        <f t="shared" si="5"/>
        <v>#REF!</v>
      </c>
    </row>
    <row r="67" spans="2:23" x14ac:dyDescent="0.25">
      <c r="B67" s="131">
        <v>59</v>
      </c>
      <c r="C67" s="143" t="e">
        <f t="shared" si="6"/>
        <v>#REF!</v>
      </c>
      <c r="D67" s="143" t="e">
        <f t="shared" si="1"/>
        <v>#REF!</v>
      </c>
      <c r="E67" s="148" t="e">
        <f t="shared" si="2"/>
        <v>#REF!</v>
      </c>
      <c r="T67" s="131">
        <v>59</v>
      </c>
      <c r="U67" s="143" t="e">
        <f t="shared" si="3"/>
        <v>#REF!</v>
      </c>
      <c r="V67" s="143" t="e">
        <f t="shared" si="4"/>
        <v>#REF!</v>
      </c>
      <c r="W67" s="143" t="e">
        <f t="shared" si="5"/>
        <v>#REF!</v>
      </c>
    </row>
    <row r="68" spans="2:23" x14ac:dyDescent="0.25">
      <c r="B68" s="131">
        <v>60</v>
      </c>
      <c r="C68" s="143" t="e">
        <f t="shared" si="6"/>
        <v>#REF!</v>
      </c>
      <c r="D68" s="143" t="e">
        <f t="shared" si="1"/>
        <v>#REF!</v>
      </c>
      <c r="E68" s="148" t="e">
        <f t="shared" si="2"/>
        <v>#REF!</v>
      </c>
      <c r="T68" s="131">
        <v>60</v>
      </c>
      <c r="U68" s="143" t="e">
        <f t="shared" si="3"/>
        <v>#REF!</v>
      </c>
      <c r="V68" s="143" t="e">
        <f t="shared" si="4"/>
        <v>#REF!</v>
      </c>
      <c r="W68" s="143" t="e">
        <f t="shared" si="5"/>
        <v>#REF!</v>
      </c>
    </row>
    <row r="69" spans="2:23" x14ac:dyDescent="0.25">
      <c r="B69" s="131">
        <v>61</v>
      </c>
      <c r="C69" s="143" t="e">
        <f t="shared" si="6"/>
        <v>#REF!</v>
      </c>
      <c r="D69" s="143" t="e">
        <f t="shared" si="1"/>
        <v>#REF!</v>
      </c>
      <c r="E69" s="148" t="e">
        <f t="shared" si="2"/>
        <v>#REF!</v>
      </c>
      <c r="T69" s="131">
        <v>61</v>
      </c>
      <c r="U69" s="143" t="e">
        <f t="shared" si="3"/>
        <v>#REF!</v>
      </c>
      <c r="V69" s="143" t="e">
        <f t="shared" si="4"/>
        <v>#REF!</v>
      </c>
      <c r="W69" s="143" t="e">
        <f t="shared" si="5"/>
        <v>#REF!</v>
      </c>
    </row>
    <row r="70" spans="2:23" x14ac:dyDescent="0.25">
      <c r="B70" s="131">
        <v>62</v>
      </c>
      <c r="C70" s="143" t="e">
        <f t="shared" si="6"/>
        <v>#REF!</v>
      </c>
      <c r="D70" s="143" t="e">
        <f t="shared" si="1"/>
        <v>#REF!</v>
      </c>
      <c r="E70" s="148" t="e">
        <f t="shared" si="2"/>
        <v>#REF!</v>
      </c>
      <c r="T70" s="131">
        <v>62</v>
      </c>
      <c r="U70" s="143" t="e">
        <f t="shared" si="3"/>
        <v>#REF!</v>
      </c>
      <c r="V70" s="143" t="e">
        <f t="shared" si="4"/>
        <v>#REF!</v>
      </c>
      <c r="W70" s="143" t="e">
        <f t="shared" si="5"/>
        <v>#REF!</v>
      </c>
    </row>
    <row r="71" spans="2:23" x14ac:dyDescent="0.25">
      <c r="B71" s="131">
        <v>63</v>
      </c>
      <c r="C71" s="143" t="e">
        <f t="shared" si="6"/>
        <v>#REF!</v>
      </c>
      <c r="D71" s="143" t="e">
        <f t="shared" si="1"/>
        <v>#REF!</v>
      </c>
      <c r="E71" s="148" t="e">
        <f t="shared" si="2"/>
        <v>#REF!</v>
      </c>
      <c r="T71" s="131">
        <v>63</v>
      </c>
      <c r="U71" s="143" t="e">
        <f t="shared" si="3"/>
        <v>#REF!</v>
      </c>
      <c r="V71" s="143" t="e">
        <f t="shared" si="4"/>
        <v>#REF!</v>
      </c>
      <c r="W71" s="143" t="e">
        <f t="shared" si="5"/>
        <v>#REF!</v>
      </c>
    </row>
    <row r="72" spans="2:23" x14ac:dyDescent="0.25">
      <c r="B72" s="131">
        <v>64</v>
      </c>
      <c r="C72" s="143" t="e">
        <f t="shared" si="6"/>
        <v>#REF!</v>
      </c>
      <c r="D72" s="143" t="e">
        <f t="shared" si="1"/>
        <v>#REF!</v>
      </c>
      <c r="E72" s="148" t="e">
        <f t="shared" si="2"/>
        <v>#REF!</v>
      </c>
      <c r="T72" s="131">
        <v>64</v>
      </c>
      <c r="U72" s="143" t="e">
        <f t="shared" si="3"/>
        <v>#REF!</v>
      </c>
      <c r="V72" s="143" t="e">
        <f t="shared" si="4"/>
        <v>#REF!</v>
      </c>
      <c r="W72" s="143" t="e">
        <f t="shared" si="5"/>
        <v>#REF!</v>
      </c>
    </row>
    <row r="73" spans="2:23" x14ac:dyDescent="0.25">
      <c r="B73" s="131">
        <v>65</v>
      </c>
      <c r="C73" s="143" t="e">
        <f t="shared" ref="C73:C136" si="7">+$H$2*B73^3+$I$2*B73^2+$J$2*B73+$K$2</f>
        <v>#REF!</v>
      </c>
      <c r="D73" s="143" t="e">
        <f t="shared" ref="D73:D136" si="8">+$B$2*B73^3+$C$2*B73^2+$D$2*B73+$E$2</f>
        <v>#REF!</v>
      </c>
      <c r="E73" s="148" t="e">
        <f t="shared" ref="E73:E136" si="9">+D73-C73</f>
        <v>#REF!</v>
      </c>
      <c r="T73" s="131">
        <v>65</v>
      </c>
      <c r="U73" s="143" t="e">
        <f t="shared" ref="U73:U136" si="10">+$H$2*T73^3+$I$2*T73^2+$J$2*T73+$K$2</f>
        <v>#REF!</v>
      </c>
      <c r="V73" s="143" t="e">
        <f t="shared" ref="V73:V136" si="11">+$T$2*T73^3+$U$2*T73^2+$V$2*T73+$W$2</f>
        <v>#REF!</v>
      </c>
      <c r="W73" s="143" t="e">
        <f t="shared" ref="W73:W136" si="12">+V73-U73</f>
        <v>#REF!</v>
      </c>
    </row>
    <row r="74" spans="2:23" x14ac:dyDescent="0.25">
      <c r="B74" s="131">
        <v>66</v>
      </c>
      <c r="C74" s="143" t="e">
        <f t="shared" si="7"/>
        <v>#REF!</v>
      </c>
      <c r="D74" s="143" t="e">
        <f t="shared" si="8"/>
        <v>#REF!</v>
      </c>
      <c r="E74" s="148" t="e">
        <f t="shared" si="9"/>
        <v>#REF!</v>
      </c>
      <c r="T74" s="131">
        <v>66</v>
      </c>
      <c r="U74" s="143" t="e">
        <f t="shared" si="10"/>
        <v>#REF!</v>
      </c>
      <c r="V74" s="143" t="e">
        <f t="shared" si="11"/>
        <v>#REF!</v>
      </c>
      <c r="W74" s="143" t="e">
        <f t="shared" si="12"/>
        <v>#REF!</v>
      </c>
    </row>
    <row r="75" spans="2:23" x14ac:dyDescent="0.25">
      <c r="B75" s="131">
        <v>67</v>
      </c>
      <c r="C75" s="143" t="e">
        <f t="shared" si="7"/>
        <v>#REF!</v>
      </c>
      <c r="D75" s="143" t="e">
        <f t="shared" si="8"/>
        <v>#REF!</v>
      </c>
      <c r="E75" s="148" t="e">
        <f t="shared" si="9"/>
        <v>#REF!</v>
      </c>
      <c r="T75" s="131">
        <v>67</v>
      </c>
      <c r="U75" s="143" t="e">
        <f t="shared" si="10"/>
        <v>#REF!</v>
      </c>
      <c r="V75" s="143" t="e">
        <f t="shared" si="11"/>
        <v>#REF!</v>
      </c>
      <c r="W75" s="143" t="e">
        <f t="shared" si="12"/>
        <v>#REF!</v>
      </c>
    </row>
    <row r="76" spans="2:23" x14ac:dyDescent="0.25">
      <c r="B76" s="131">
        <v>68</v>
      </c>
      <c r="C76" s="143" t="e">
        <f t="shared" si="7"/>
        <v>#REF!</v>
      </c>
      <c r="D76" s="143" t="e">
        <f t="shared" si="8"/>
        <v>#REF!</v>
      </c>
      <c r="E76" s="148" t="e">
        <f t="shared" si="9"/>
        <v>#REF!</v>
      </c>
      <c r="T76" s="131">
        <v>68</v>
      </c>
      <c r="U76" s="143" t="e">
        <f t="shared" si="10"/>
        <v>#REF!</v>
      </c>
      <c r="V76" s="143" t="e">
        <f t="shared" si="11"/>
        <v>#REF!</v>
      </c>
      <c r="W76" s="143" t="e">
        <f t="shared" si="12"/>
        <v>#REF!</v>
      </c>
    </row>
    <row r="77" spans="2:23" x14ac:dyDescent="0.25">
      <c r="B77" s="131">
        <v>69</v>
      </c>
      <c r="C77" s="143" t="e">
        <f t="shared" si="7"/>
        <v>#REF!</v>
      </c>
      <c r="D77" s="143" t="e">
        <f t="shared" si="8"/>
        <v>#REF!</v>
      </c>
      <c r="E77" s="148" t="e">
        <f t="shared" si="9"/>
        <v>#REF!</v>
      </c>
      <c r="T77" s="131">
        <v>69</v>
      </c>
      <c r="U77" s="143" t="e">
        <f t="shared" si="10"/>
        <v>#REF!</v>
      </c>
      <c r="V77" s="143" t="e">
        <f t="shared" si="11"/>
        <v>#REF!</v>
      </c>
      <c r="W77" s="143" t="e">
        <f t="shared" si="12"/>
        <v>#REF!</v>
      </c>
    </row>
    <row r="78" spans="2:23" x14ac:dyDescent="0.25">
      <c r="B78" s="131">
        <v>70</v>
      </c>
      <c r="C78" s="143" t="e">
        <f t="shared" si="7"/>
        <v>#REF!</v>
      </c>
      <c r="D78" s="143" t="e">
        <f t="shared" si="8"/>
        <v>#REF!</v>
      </c>
      <c r="E78" s="148" t="e">
        <f t="shared" si="9"/>
        <v>#REF!</v>
      </c>
      <c r="T78" s="131">
        <v>70</v>
      </c>
      <c r="U78" s="143" t="e">
        <f t="shared" si="10"/>
        <v>#REF!</v>
      </c>
      <c r="V78" s="143" t="e">
        <f t="shared" si="11"/>
        <v>#REF!</v>
      </c>
      <c r="W78" s="143" t="e">
        <f t="shared" si="12"/>
        <v>#REF!</v>
      </c>
    </row>
    <row r="79" spans="2:23" x14ac:dyDescent="0.25">
      <c r="B79" s="131">
        <v>71</v>
      </c>
      <c r="C79" s="143" t="e">
        <f t="shared" si="7"/>
        <v>#REF!</v>
      </c>
      <c r="D79" s="143" t="e">
        <f t="shared" si="8"/>
        <v>#REF!</v>
      </c>
      <c r="E79" s="148" t="e">
        <f t="shared" si="9"/>
        <v>#REF!</v>
      </c>
      <c r="T79" s="131">
        <v>71</v>
      </c>
      <c r="U79" s="143" t="e">
        <f t="shared" si="10"/>
        <v>#REF!</v>
      </c>
      <c r="V79" s="143" t="e">
        <f t="shared" si="11"/>
        <v>#REF!</v>
      </c>
      <c r="W79" s="143" t="e">
        <f t="shared" si="12"/>
        <v>#REF!</v>
      </c>
    </row>
    <row r="80" spans="2:23" x14ac:dyDescent="0.25">
      <c r="B80" s="131">
        <v>72</v>
      </c>
      <c r="C80" s="143" t="e">
        <f t="shared" si="7"/>
        <v>#REF!</v>
      </c>
      <c r="D80" s="143" t="e">
        <f t="shared" si="8"/>
        <v>#REF!</v>
      </c>
      <c r="E80" s="148" t="e">
        <f t="shared" si="9"/>
        <v>#REF!</v>
      </c>
      <c r="T80" s="131">
        <v>72</v>
      </c>
      <c r="U80" s="143" t="e">
        <f t="shared" si="10"/>
        <v>#REF!</v>
      </c>
      <c r="V80" s="143" t="e">
        <f t="shared" si="11"/>
        <v>#REF!</v>
      </c>
      <c r="W80" s="143" t="e">
        <f t="shared" si="12"/>
        <v>#REF!</v>
      </c>
    </row>
    <row r="81" spans="2:23" x14ac:dyDescent="0.25">
      <c r="B81" s="131">
        <v>73</v>
      </c>
      <c r="C81" s="143" t="e">
        <f t="shared" si="7"/>
        <v>#REF!</v>
      </c>
      <c r="D81" s="143" t="e">
        <f t="shared" si="8"/>
        <v>#REF!</v>
      </c>
      <c r="E81" s="148" t="e">
        <f t="shared" si="9"/>
        <v>#REF!</v>
      </c>
      <c r="T81" s="131">
        <v>73</v>
      </c>
      <c r="U81" s="143" t="e">
        <f t="shared" si="10"/>
        <v>#REF!</v>
      </c>
      <c r="V81" s="143" t="e">
        <f t="shared" si="11"/>
        <v>#REF!</v>
      </c>
      <c r="W81" s="143" t="e">
        <f t="shared" si="12"/>
        <v>#REF!</v>
      </c>
    </row>
    <row r="82" spans="2:23" x14ac:dyDescent="0.25">
      <c r="B82" s="131">
        <v>74</v>
      </c>
      <c r="C82" s="143" t="e">
        <f t="shared" si="7"/>
        <v>#REF!</v>
      </c>
      <c r="D82" s="143" t="e">
        <f t="shared" si="8"/>
        <v>#REF!</v>
      </c>
      <c r="E82" s="148" t="e">
        <f t="shared" si="9"/>
        <v>#REF!</v>
      </c>
      <c r="T82" s="131">
        <v>74</v>
      </c>
      <c r="U82" s="143" t="e">
        <f t="shared" si="10"/>
        <v>#REF!</v>
      </c>
      <c r="V82" s="143" t="e">
        <f t="shared" si="11"/>
        <v>#REF!</v>
      </c>
      <c r="W82" s="143" t="e">
        <f t="shared" si="12"/>
        <v>#REF!</v>
      </c>
    </row>
    <row r="83" spans="2:23" x14ac:dyDescent="0.25">
      <c r="B83" s="131">
        <v>75</v>
      </c>
      <c r="C83" s="143" t="e">
        <f t="shared" si="7"/>
        <v>#REF!</v>
      </c>
      <c r="D83" s="143" t="e">
        <f t="shared" si="8"/>
        <v>#REF!</v>
      </c>
      <c r="E83" s="148" t="e">
        <f t="shared" si="9"/>
        <v>#REF!</v>
      </c>
      <c r="T83" s="131">
        <v>75</v>
      </c>
      <c r="U83" s="143" t="e">
        <f t="shared" si="10"/>
        <v>#REF!</v>
      </c>
      <c r="V83" s="143" t="e">
        <f t="shared" si="11"/>
        <v>#REF!</v>
      </c>
      <c r="W83" s="143" t="e">
        <f t="shared" si="12"/>
        <v>#REF!</v>
      </c>
    </row>
    <row r="84" spans="2:23" x14ac:dyDescent="0.25">
      <c r="B84" s="131">
        <v>76</v>
      </c>
      <c r="C84" s="143" t="e">
        <f t="shared" si="7"/>
        <v>#REF!</v>
      </c>
      <c r="D84" s="143" t="e">
        <f t="shared" si="8"/>
        <v>#REF!</v>
      </c>
      <c r="E84" s="148" t="e">
        <f t="shared" si="9"/>
        <v>#REF!</v>
      </c>
      <c r="T84" s="131">
        <v>76</v>
      </c>
      <c r="U84" s="143" t="e">
        <f t="shared" si="10"/>
        <v>#REF!</v>
      </c>
      <c r="V84" s="143" t="e">
        <f t="shared" si="11"/>
        <v>#REF!</v>
      </c>
      <c r="W84" s="143" t="e">
        <f t="shared" si="12"/>
        <v>#REF!</v>
      </c>
    </row>
    <row r="85" spans="2:23" x14ac:dyDescent="0.25">
      <c r="B85" s="131">
        <v>77</v>
      </c>
      <c r="C85" s="143" t="e">
        <f t="shared" si="7"/>
        <v>#REF!</v>
      </c>
      <c r="D85" s="143" t="e">
        <f t="shared" si="8"/>
        <v>#REF!</v>
      </c>
      <c r="E85" s="148" t="e">
        <f t="shared" si="9"/>
        <v>#REF!</v>
      </c>
      <c r="T85" s="131">
        <v>77</v>
      </c>
      <c r="U85" s="143" t="e">
        <f t="shared" si="10"/>
        <v>#REF!</v>
      </c>
      <c r="V85" s="143" t="e">
        <f t="shared" si="11"/>
        <v>#REF!</v>
      </c>
      <c r="W85" s="143" t="e">
        <f t="shared" si="12"/>
        <v>#REF!</v>
      </c>
    </row>
    <row r="86" spans="2:23" x14ac:dyDescent="0.25">
      <c r="B86" s="131">
        <v>78</v>
      </c>
      <c r="C86" s="143" t="e">
        <f t="shared" si="7"/>
        <v>#REF!</v>
      </c>
      <c r="D86" s="143" t="e">
        <f t="shared" si="8"/>
        <v>#REF!</v>
      </c>
      <c r="E86" s="148" t="e">
        <f t="shared" si="9"/>
        <v>#REF!</v>
      </c>
      <c r="T86" s="131">
        <v>78</v>
      </c>
      <c r="U86" s="143" t="e">
        <f t="shared" si="10"/>
        <v>#REF!</v>
      </c>
      <c r="V86" s="143" t="e">
        <f t="shared" si="11"/>
        <v>#REF!</v>
      </c>
      <c r="W86" s="143" t="e">
        <f t="shared" si="12"/>
        <v>#REF!</v>
      </c>
    </row>
    <row r="87" spans="2:23" x14ac:dyDescent="0.25">
      <c r="B87" s="131">
        <v>79</v>
      </c>
      <c r="C87" s="143" t="e">
        <f t="shared" si="7"/>
        <v>#REF!</v>
      </c>
      <c r="D87" s="143" t="e">
        <f t="shared" si="8"/>
        <v>#REF!</v>
      </c>
      <c r="E87" s="148" t="e">
        <f t="shared" si="9"/>
        <v>#REF!</v>
      </c>
      <c r="T87" s="131">
        <v>79</v>
      </c>
      <c r="U87" s="143" t="e">
        <f t="shared" si="10"/>
        <v>#REF!</v>
      </c>
      <c r="V87" s="143" t="e">
        <f t="shared" si="11"/>
        <v>#REF!</v>
      </c>
      <c r="W87" s="143" t="e">
        <f t="shared" si="12"/>
        <v>#REF!</v>
      </c>
    </row>
    <row r="88" spans="2:23" x14ac:dyDescent="0.25">
      <c r="B88" s="131">
        <v>80</v>
      </c>
      <c r="C88" s="143" t="e">
        <f t="shared" si="7"/>
        <v>#REF!</v>
      </c>
      <c r="D88" s="143" t="e">
        <f t="shared" si="8"/>
        <v>#REF!</v>
      </c>
      <c r="E88" s="148" t="e">
        <f t="shared" si="9"/>
        <v>#REF!</v>
      </c>
      <c r="T88" s="131">
        <v>80</v>
      </c>
      <c r="U88" s="143" t="e">
        <f t="shared" si="10"/>
        <v>#REF!</v>
      </c>
      <c r="V88" s="143" t="e">
        <f t="shared" si="11"/>
        <v>#REF!</v>
      </c>
      <c r="W88" s="143" t="e">
        <f t="shared" si="12"/>
        <v>#REF!</v>
      </c>
    </row>
    <row r="89" spans="2:23" x14ac:dyDescent="0.25">
      <c r="B89" s="131">
        <v>81</v>
      </c>
      <c r="C89" s="143" t="e">
        <f t="shared" si="7"/>
        <v>#REF!</v>
      </c>
      <c r="D89" s="143" t="e">
        <f t="shared" si="8"/>
        <v>#REF!</v>
      </c>
      <c r="E89" s="148" t="e">
        <f t="shared" si="9"/>
        <v>#REF!</v>
      </c>
      <c r="T89" s="131">
        <v>81</v>
      </c>
      <c r="U89" s="143" t="e">
        <f t="shared" si="10"/>
        <v>#REF!</v>
      </c>
      <c r="V89" s="143" t="e">
        <f t="shared" si="11"/>
        <v>#REF!</v>
      </c>
      <c r="W89" s="143" t="e">
        <f t="shared" si="12"/>
        <v>#REF!</v>
      </c>
    </row>
    <row r="90" spans="2:23" x14ac:dyDescent="0.25">
      <c r="B90" s="131">
        <v>82</v>
      </c>
      <c r="C90" s="143" t="e">
        <f t="shared" si="7"/>
        <v>#REF!</v>
      </c>
      <c r="D90" s="143" t="e">
        <f t="shared" si="8"/>
        <v>#REF!</v>
      </c>
      <c r="E90" s="148" t="e">
        <f t="shared" si="9"/>
        <v>#REF!</v>
      </c>
      <c r="T90" s="131">
        <v>82</v>
      </c>
      <c r="U90" s="143" t="e">
        <f t="shared" si="10"/>
        <v>#REF!</v>
      </c>
      <c r="V90" s="143" t="e">
        <f t="shared" si="11"/>
        <v>#REF!</v>
      </c>
      <c r="W90" s="143" t="e">
        <f t="shared" si="12"/>
        <v>#REF!</v>
      </c>
    </row>
    <row r="91" spans="2:23" x14ac:dyDescent="0.25">
      <c r="B91" s="131">
        <v>83</v>
      </c>
      <c r="C91" s="143" t="e">
        <f t="shared" si="7"/>
        <v>#REF!</v>
      </c>
      <c r="D91" s="143" t="e">
        <f t="shared" si="8"/>
        <v>#REF!</v>
      </c>
      <c r="E91" s="148" t="e">
        <f t="shared" si="9"/>
        <v>#REF!</v>
      </c>
      <c r="T91" s="131">
        <v>83</v>
      </c>
      <c r="U91" s="143" t="e">
        <f t="shared" si="10"/>
        <v>#REF!</v>
      </c>
      <c r="V91" s="143" t="e">
        <f t="shared" si="11"/>
        <v>#REF!</v>
      </c>
      <c r="W91" s="143" t="e">
        <f t="shared" si="12"/>
        <v>#REF!</v>
      </c>
    </row>
    <row r="92" spans="2:23" x14ac:dyDescent="0.25">
      <c r="B92" s="131">
        <v>84</v>
      </c>
      <c r="C92" s="143" t="e">
        <f t="shared" si="7"/>
        <v>#REF!</v>
      </c>
      <c r="D92" s="143" t="e">
        <f t="shared" si="8"/>
        <v>#REF!</v>
      </c>
      <c r="E92" s="148" t="e">
        <f t="shared" si="9"/>
        <v>#REF!</v>
      </c>
      <c r="T92" s="131">
        <v>84</v>
      </c>
      <c r="U92" s="143" t="e">
        <f t="shared" si="10"/>
        <v>#REF!</v>
      </c>
      <c r="V92" s="143" t="e">
        <f t="shared" si="11"/>
        <v>#REF!</v>
      </c>
      <c r="W92" s="143" t="e">
        <f t="shared" si="12"/>
        <v>#REF!</v>
      </c>
    </row>
    <row r="93" spans="2:23" x14ac:dyDescent="0.25">
      <c r="B93" s="131">
        <v>85</v>
      </c>
      <c r="C93" s="143" t="e">
        <f t="shared" si="7"/>
        <v>#REF!</v>
      </c>
      <c r="D93" s="143" t="e">
        <f t="shared" si="8"/>
        <v>#REF!</v>
      </c>
      <c r="E93" s="148" t="e">
        <f t="shared" si="9"/>
        <v>#REF!</v>
      </c>
      <c r="T93" s="131">
        <v>85</v>
      </c>
      <c r="U93" s="143" t="e">
        <f t="shared" si="10"/>
        <v>#REF!</v>
      </c>
      <c r="V93" s="143" t="e">
        <f t="shared" si="11"/>
        <v>#REF!</v>
      </c>
      <c r="W93" s="143" t="e">
        <f t="shared" si="12"/>
        <v>#REF!</v>
      </c>
    </row>
    <row r="94" spans="2:23" x14ac:dyDescent="0.25">
      <c r="B94" s="131">
        <v>86</v>
      </c>
      <c r="C94" s="143" t="e">
        <f t="shared" si="7"/>
        <v>#REF!</v>
      </c>
      <c r="D94" s="143" t="e">
        <f t="shared" si="8"/>
        <v>#REF!</v>
      </c>
      <c r="E94" s="148" t="e">
        <f t="shared" si="9"/>
        <v>#REF!</v>
      </c>
      <c r="T94" s="131">
        <v>86</v>
      </c>
      <c r="U94" s="143" t="e">
        <f t="shared" si="10"/>
        <v>#REF!</v>
      </c>
      <c r="V94" s="143" t="e">
        <f t="shared" si="11"/>
        <v>#REF!</v>
      </c>
      <c r="W94" s="143" t="e">
        <f t="shared" si="12"/>
        <v>#REF!</v>
      </c>
    </row>
    <row r="95" spans="2:23" x14ac:dyDescent="0.25">
      <c r="B95" s="131">
        <v>87</v>
      </c>
      <c r="C95" s="143" t="e">
        <f t="shared" si="7"/>
        <v>#REF!</v>
      </c>
      <c r="D95" s="143" t="e">
        <f t="shared" si="8"/>
        <v>#REF!</v>
      </c>
      <c r="E95" s="148" t="e">
        <f t="shared" si="9"/>
        <v>#REF!</v>
      </c>
      <c r="T95" s="131">
        <v>87</v>
      </c>
      <c r="U95" s="143" t="e">
        <f t="shared" si="10"/>
        <v>#REF!</v>
      </c>
      <c r="V95" s="143" t="e">
        <f t="shared" si="11"/>
        <v>#REF!</v>
      </c>
      <c r="W95" s="143" t="e">
        <f t="shared" si="12"/>
        <v>#REF!</v>
      </c>
    </row>
    <row r="96" spans="2:23" x14ac:dyDescent="0.25">
      <c r="B96" s="131">
        <v>88</v>
      </c>
      <c r="C96" s="143" t="e">
        <f t="shared" si="7"/>
        <v>#REF!</v>
      </c>
      <c r="D96" s="143" t="e">
        <f t="shared" si="8"/>
        <v>#REF!</v>
      </c>
      <c r="E96" s="148" t="e">
        <f t="shared" si="9"/>
        <v>#REF!</v>
      </c>
      <c r="T96" s="131">
        <v>88</v>
      </c>
      <c r="U96" s="143" t="e">
        <f t="shared" si="10"/>
        <v>#REF!</v>
      </c>
      <c r="V96" s="143" t="e">
        <f t="shared" si="11"/>
        <v>#REF!</v>
      </c>
      <c r="W96" s="143" t="e">
        <f t="shared" si="12"/>
        <v>#REF!</v>
      </c>
    </row>
    <row r="97" spans="2:23" x14ac:dyDescent="0.25">
      <c r="B97" s="131">
        <v>89</v>
      </c>
      <c r="C97" s="143" t="e">
        <f t="shared" si="7"/>
        <v>#REF!</v>
      </c>
      <c r="D97" s="143" t="e">
        <f t="shared" si="8"/>
        <v>#REF!</v>
      </c>
      <c r="E97" s="148" t="e">
        <f t="shared" si="9"/>
        <v>#REF!</v>
      </c>
      <c r="T97" s="131">
        <v>89</v>
      </c>
      <c r="U97" s="143" t="e">
        <f t="shared" si="10"/>
        <v>#REF!</v>
      </c>
      <c r="V97" s="143" t="e">
        <f t="shared" si="11"/>
        <v>#REF!</v>
      </c>
      <c r="W97" s="143" t="e">
        <f t="shared" si="12"/>
        <v>#REF!</v>
      </c>
    </row>
    <row r="98" spans="2:23" x14ac:dyDescent="0.25">
      <c r="B98" s="131">
        <v>90</v>
      </c>
      <c r="C98" s="143" t="e">
        <f t="shared" si="7"/>
        <v>#REF!</v>
      </c>
      <c r="D98" s="143" t="e">
        <f t="shared" si="8"/>
        <v>#REF!</v>
      </c>
      <c r="E98" s="148" t="e">
        <f t="shared" si="9"/>
        <v>#REF!</v>
      </c>
      <c r="T98" s="131">
        <v>90</v>
      </c>
      <c r="U98" s="143" t="e">
        <f t="shared" si="10"/>
        <v>#REF!</v>
      </c>
      <c r="V98" s="143" t="e">
        <f t="shared" si="11"/>
        <v>#REF!</v>
      </c>
      <c r="W98" s="143" t="e">
        <f t="shared" si="12"/>
        <v>#REF!</v>
      </c>
    </row>
    <row r="99" spans="2:23" x14ac:dyDescent="0.25">
      <c r="B99" s="131">
        <v>91</v>
      </c>
      <c r="C99" s="143" t="e">
        <f t="shared" si="7"/>
        <v>#REF!</v>
      </c>
      <c r="D99" s="143" t="e">
        <f t="shared" si="8"/>
        <v>#REF!</v>
      </c>
      <c r="E99" s="148" t="e">
        <f t="shared" si="9"/>
        <v>#REF!</v>
      </c>
      <c r="T99" s="131">
        <v>91</v>
      </c>
      <c r="U99" s="143" t="e">
        <f t="shared" si="10"/>
        <v>#REF!</v>
      </c>
      <c r="V99" s="143" t="e">
        <f t="shared" si="11"/>
        <v>#REF!</v>
      </c>
      <c r="W99" s="143" t="e">
        <f t="shared" si="12"/>
        <v>#REF!</v>
      </c>
    </row>
    <row r="100" spans="2:23" x14ac:dyDescent="0.25">
      <c r="B100" s="131">
        <v>92</v>
      </c>
      <c r="C100" s="143" t="e">
        <f t="shared" si="7"/>
        <v>#REF!</v>
      </c>
      <c r="D100" s="143" t="e">
        <f t="shared" si="8"/>
        <v>#REF!</v>
      </c>
      <c r="E100" s="148" t="e">
        <f t="shared" si="9"/>
        <v>#REF!</v>
      </c>
      <c r="T100" s="131">
        <v>92</v>
      </c>
      <c r="U100" s="143" t="e">
        <f t="shared" si="10"/>
        <v>#REF!</v>
      </c>
      <c r="V100" s="143" t="e">
        <f t="shared" si="11"/>
        <v>#REF!</v>
      </c>
      <c r="W100" s="143" t="e">
        <f t="shared" si="12"/>
        <v>#REF!</v>
      </c>
    </row>
    <row r="101" spans="2:23" x14ac:dyDescent="0.25">
      <c r="B101" s="131">
        <v>93</v>
      </c>
      <c r="C101" s="143" t="e">
        <f t="shared" si="7"/>
        <v>#REF!</v>
      </c>
      <c r="D101" s="143" t="e">
        <f t="shared" si="8"/>
        <v>#REF!</v>
      </c>
      <c r="E101" s="148" t="e">
        <f t="shared" si="9"/>
        <v>#REF!</v>
      </c>
      <c r="T101" s="131">
        <v>93</v>
      </c>
      <c r="U101" s="143" t="e">
        <f t="shared" si="10"/>
        <v>#REF!</v>
      </c>
      <c r="V101" s="143" t="e">
        <f t="shared" si="11"/>
        <v>#REF!</v>
      </c>
      <c r="W101" s="143" t="e">
        <f t="shared" si="12"/>
        <v>#REF!</v>
      </c>
    </row>
    <row r="102" spans="2:23" x14ac:dyDescent="0.25">
      <c r="B102" s="131">
        <v>94</v>
      </c>
      <c r="C102" s="143" t="e">
        <f t="shared" si="7"/>
        <v>#REF!</v>
      </c>
      <c r="D102" s="143" t="e">
        <f t="shared" si="8"/>
        <v>#REF!</v>
      </c>
      <c r="E102" s="148" t="e">
        <f t="shared" si="9"/>
        <v>#REF!</v>
      </c>
      <c r="T102" s="131">
        <v>94</v>
      </c>
      <c r="U102" s="143" t="e">
        <f t="shared" si="10"/>
        <v>#REF!</v>
      </c>
      <c r="V102" s="143" t="e">
        <f t="shared" si="11"/>
        <v>#REF!</v>
      </c>
      <c r="W102" s="143" t="e">
        <f t="shared" si="12"/>
        <v>#REF!</v>
      </c>
    </row>
    <row r="103" spans="2:23" x14ac:dyDescent="0.25">
      <c r="B103" s="131">
        <v>95</v>
      </c>
      <c r="C103" s="143" t="e">
        <f t="shared" si="7"/>
        <v>#REF!</v>
      </c>
      <c r="D103" s="143" t="e">
        <f t="shared" si="8"/>
        <v>#REF!</v>
      </c>
      <c r="E103" s="148" t="e">
        <f t="shared" si="9"/>
        <v>#REF!</v>
      </c>
      <c r="T103" s="131">
        <v>95</v>
      </c>
      <c r="U103" s="143" t="e">
        <f t="shared" si="10"/>
        <v>#REF!</v>
      </c>
      <c r="V103" s="143" t="e">
        <f t="shared" si="11"/>
        <v>#REF!</v>
      </c>
      <c r="W103" s="143" t="e">
        <f t="shared" si="12"/>
        <v>#REF!</v>
      </c>
    </row>
    <row r="104" spans="2:23" x14ac:dyDescent="0.25">
      <c r="B104" s="131">
        <v>96</v>
      </c>
      <c r="C104" s="143" t="e">
        <f t="shared" si="7"/>
        <v>#REF!</v>
      </c>
      <c r="D104" s="143" t="e">
        <f t="shared" si="8"/>
        <v>#REF!</v>
      </c>
      <c r="E104" s="148" t="e">
        <f>+D104-C104</f>
        <v>#REF!</v>
      </c>
      <c r="T104" s="131">
        <v>96</v>
      </c>
      <c r="U104" s="143" t="e">
        <f t="shared" si="10"/>
        <v>#REF!</v>
      </c>
      <c r="V104" s="143" t="e">
        <f t="shared" si="11"/>
        <v>#REF!</v>
      </c>
      <c r="W104" s="143" t="e">
        <f t="shared" si="12"/>
        <v>#REF!</v>
      </c>
    </row>
    <row r="105" spans="2:23" x14ac:dyDescent="0.25">
      <c r="B105" s="131">
        <v>97</v>
      </c>
      <c r="C105" s="143" t="e">
        <f t="shared" si="7"/>
        <v>#REF!</v>
      </c>
      <c r="D105" s="143" t="e">
        <f t="shared" si="8"/>
        <v>#REF!</v>
      </c>
      <c r="E105" s="148" t="e">
        <f t="shared" si="9"/>
        <v>#REF!</v>
      </c>
      <c r="T105" s="131">
        <v>97</v>
      </c>
      <c r="U105" s="143" t="e">
        <f t="shared" si="10"/>
        <v>#REF!</v>
      </c>
      <c r="V105" s="143" t="e">
        <f t="shared" si="11"/>
        <v>#REF!</v>
      </c>
      <c r="W105" s="143" t="e">
        <f t="shared" si="12"/>
        <v>#REF!</v>
      </c>
    </row>
    <row r="106" spans="2:23" x14ac:dyDescent="0.25">
      <c r="B106" s="131">
        <v>98</v>
      </c>
      <c r="C106" s="143" t="e">
        <f t="shared" si="7"/>
        <v>#REF!</v>
      </c>
      <c r="D106" s="143" t="e">
        <f t="shared" si="8"/>
        <v>#REF!</v>
      </c>
      <c r="E106" s="148" t="e">
        <f t="shared" si="9"/>
        <v>#REF!</v>
      </c>
      <c r="T106" s="131">
        <v>98</v>
      </c>
      <c r="U106" s="143" t="e">
        <f t="shared" si="10"/>
        <v>#REF!</v>
      </c>
      <c r="V106" s="143" t="e">
        <f t="shared" si="11"/>
        <v>#REF!</v>
      </c>
      <c r="W106" s="143" t="e">
        <f t="shared" si="12"/>
        <v>#REF!</v>
      </c>
    </row>
    <row r="107" spans="2:23" x14ac:dyDescent="0.25">
      <c r="B107" s="131">
        <v>99</v>
      </c>
      <c r="C107" s="143" t="e">
        <f t="shared" si="7"/>
        <v>#REF!</v>
      </c>
      <c r="D107" s="143" t="e">
        <f t="shared" si="8"/>
        <v>#REF!</v>
      </c>
      <c r="E107" s="148" t="e">
        <f t="shared" si="9"/>
        <v>#REF!</v>
      </c>
      <c r="T107" s="131">
        <v>99</v>
      </c>
      <c r="U107" s="143" t="e">
        <f t="shared" si="10"/>
        <v>#REF!</v>
      </c>
      <c r="V107" s="143" t="e">
        <f t="shared" si="11"/>
        <v>#REF!</v>
      </c>
      <c r="W107" s="143" t="e">
        <f t="shared" si="12"/>
        <v>#REF!</v>
      </c>
    </row>
    <row r="108" spans="2:23" x14ac:dyDescent="0.25">
      <c r="B108" s="131">
        <v>100</v>
      </c>
      <c r="C108" s="143" t="e">
        <f t="shared" si="7"/>
        <v>#REF!</v>
      </c>
      <c r="D108" s="143" t="e">
        <f t="shared" si="8"/>
        <v>#REF!</v>
      </c>
      <c r="E108" s="148" t="e">
        <f t="shared" si="9"/>
        <v>#REF!</v>
      </c>
      <c r="T108" s="131">
        <v>100</v>
      </c>
      <c r="U108" s="143" t="e">
        <f t="shared" si="10"/>
        <v>#REF!</v>
      </c>
      <c r="V108" s="143" t="e">
        <f t="shared" si="11"/>
        <v>#REF!</v>
      </c>
      <c r="W108" s="143" t="e">
        <f t="shared" si="12"/>
        <v>#REF!</v>
      </c>
    </row>
    <row r="109" spans="2:23" x14ac:dyDescent="0.25">
      <c r="B109" s="131">
        <v>101</v>
      </c>
      <c r="C109" s="143" t="e">
        <f t="shared" si="7"/>
        <v>#REF!</v>
      </c>
      <c r="D109" s="143" t="e">
        <f t="shared" si="8"/>
        <v>#REF!</v>
      </c>
      <c r="E109" s="148" t="e">
        <f t="shared" si="9"/>
        <v>#REF!</v>
      </c>
      <c r="T109" s="131">
        <v>101</v>
      </c>
      <c r="U109" s="143" t="e">
        <f t="shared" si="10"/>
        <v>#REF!</v>
      </c>
      <c r="V109" s="143" t="e">
        <f t="shared" si="11"/>
        <v>#REF!</v>
      </c>
      <c r="W109" s="143" t="e">
        <f t="shared" si="12"/>
        <v>#REF!</v>
      </c>
    </row>
    <row r="110" spans="2:23" x14ac:dyDescent="0.25">
      <c r="B110" s="131">
        <v>102</v>
      </c>
      <c r="C110" s="143" t="e">
        <f t="shared" si="7"/>
        <v>#REF!</v>
      </c>
      <c r="D110" s="143" t="e">
        <f t="shared" si="8"/>
        <v>#REF!</v>
      </c>
      <c r="E110" s="148" t="e">
        <f t="shared" si="9"/>
        <v>#REF!</v>
      </c>
      <c r="T110" s="131">
        <v>102</v>
      </c>
      <c r="U110" s="143" t="e">
        <f t="shared" si="10"/>
        <v>#REF!</v>
      </c>
      <c r="V110" s="143" t="e">
        <f t="shared" si="11"/>
        <v>#REF!</v>
      </c>
      <c r="W110" s="143" t="e">
        <f t="shared" si="12"/>
        <v>#REF!</v>
      </c>
    </row>
    <row r="111" spans="2:23" x14ac:dyDescent="0.25">
      <c r="B111" s="131">
        <v>103</v>
      </c>
      <c r="C111" s="143" t="e">
        <f t="shared" si="7"/>
        <v>#REF!</v>
      </c>
      <c r="D111" s="143" t="e">
        <f t="shared" si="8"/>
        <v>#REF!</v>
      </c>
      <c r="E111" s="148" t="e">
        <f t="shared" si="9"/>
        <v>#REF!</v>
      </c>
      <c r="T111" s="131">
        <v>103</v>
      </c>
      <c r="U111" s="143" t="e">
        <f t="shared" si="10"/>
        <v>#REF!</v>
      </c>
      <c r="V111" s="143" t="e">
        <f t="shared" si="11"/>
        <v>#REF!</v>
      </c>
      <c r="W111" s="143" t="e">
        <f t="shared" si="12"/>
        <v>#REF!</v>
      </c>
    </row>
    <row r="112" spans="2:23" x14ac:dyDescent="0.25">
      <c r="B112" s="131">
        <v>104</v>
      </c>
      <c r="C112" s="143" t="e">
        <f t="shared" si="7"/>
        <v>#REF!</v>
      </c>
      <c r="D112" s="143" t="e">
        <f t="shared" si="8"/>
        <v>#REF!</v>
      </c>
      <c r="E112" s="148" t="e">
        <f t="shared" si="9"/>
        <v>#REF!</v>
      </c>
      <c r="T112" s="131">
        <v>104</v>
      </c>
      <c r="U112" s="143" t="e">
        <f t="shared" si="10"/>
        <v>#REF!</v>
      </c>
      <c r="V112" s="143" t="e">
        <f t="shared" si="11"/>
        <v>#REF!</v>
      </c>
      <c r="W112" s="143" t="e">
        <f t="shared" si="12"/>
        <v>#REF!</v>
      </c>
    </row>
    <row r="113" spans="2:23" x14ac:dyDescent="0.25">
      <c r="B113" s="131">
        <v>105</v>
      </c>
      <c r="C113" s="143" t="e">
        <f t="shared" si="7"/>
        <v>#REF!</v>
      </c>
      <c r="D113" s="143" t="e">
        <f t="shared" si="8"/>
        <v>#REF!</v>
      </c>
      <c r="E113" s="148" t="e">
        <f t="shared" si="9"/>
        <v>#REF!</v>
      </c>
      <c r="T113" s="131">
        <v>105</v>
      </c>
      <c r="U113" s="143" t="e">
        <f t="shared" si="10"/>
        <v>#REF!</v>
      </c>
      <c r="V113" s="143" t="e">
        <f t="shared" si="11"/>
        <v>#REF!</v>
      </c>
      <c r="W113" s="143" t="e">
        <f t="shared" si="12"/>
        <v>#REF!</v>
      </c>
    </row>
    <row r="114" spans="2:23" x14ac:dyDescent="0.25">
      <c r="B114" s="131">
        <v>106</v>
      </c>
      <c r="C114" s="143" t="e">
        <f t="shared" si="7"/>
        <v>#REF!</v>
      </c>
      <c r="D114" s="143" t="e">
        <f t="shared" si="8"/>
        <v>#REF!</v>
      </c>
      <c r="E114" s="148" t="e">
        <f t="shared" si="9"/>
        <v>#REF!</v>
      </c>
      <c r="T114" s="131">
        <v>106</v>
      </c>
      <c r="U114" s="143" t="e">
        <f t="shared" si="10"/>
        <v>#REF!</v>
      </c>
      <c r="V114" s="143" t="e">
        <f t="shared" si="11"/>
        <v>#REF!</v>
      </c>
      <c r="W114" s="143" t="e">
        <f t="shared" si="12"/>
        <v>#REF!</v>
      </c>
    </row>
    <row r="115" spans="2:23" x14ac:dyDescent="0.25">
      <c r="B115" s="131">
        <v>107</v>
      </c>
      <c r="C115" s="143" t="e">
        <f t="shared" si="7"/>
        <v>#REF!</v>
      </c>
      <c r="D115" s="143" t="e">
        <f t="shared" si="8"/>
        <v>#REF!</v>
      </c>
      <c r="E115" s="148" t="e">
        <f t="shared" si="9"/>
        <v>#REF!</v>
      </c>
      <c r="T115" s="131">
        <v>107</v>
      </c>
      <c r="U115" s="143" t="e">
        <f t="shared" si="10"/>
        <v>#REF!</v>
      </c>
      <c r="V115" s="143" t="e">
        <f t="shared" si="11"/>
        <v>#REF!</v>
      </c>
      <c r="W115" s="143" t="e">
        <f t="shared" si="12"/>
        <v>#REF!</v>
      </c>
    </row>
    <row r="116" spans="2:23" x14ac:dyDescent="0.25">
      <c r="B116" s="131">
        <v>108</v>
      </c>
      <c r="C116" s="143" t="e">
        <f t="shared" si="7"/>
        <v>#REF!</v>
      </c>
      <c r="D116" s="143" t="e">
        <f t="shared" si="8"/>
        <v>#REF!</v>
      </c>
      <c r="E116" s="148" t="e">
        <f t="shared" si="9"/>
        <v>#REF!</v>
      </c>
      <c r="T116" s="131">
        <v>108</v>
      </c>
      <c r="U116" s="143" t="e">
        <f t="shared" si="10"/>
        <v>#REF!</v>
      </c>
      <c r="V116" s="143" t="e">
        <f t="shared" si="11"/>
        <v>#REF!</v>
      </c>
      <c r="W116" s="143" t="e">
        <f t="shared" si="12"/>
        <v>#REF!</v>
      </c>
    </row>
    <row r="117" spans="2:23" x14ac:dyDescent="0.25">
      <c r="B117" s="131">
        <v>109</v>
      </c>
      <c r="C117" s="143" t="e">
        <f t="shared" si="7"/>
        <v>#REF!</v>
      </c>
      <c r="D117" s="143" t="e">
        <f t="shared" si="8"/>
        <v>#REF!</v>
      </c>
      <c r="E117" s="148" t="e">
        <f t="shared" si="9"/>
        <v>#REF!</v>
      </c>
      <c r="T117" s="131">
        <v>109</v>
      </c>
      <c r="U117" s="143" t="e">
        <f t="shared" si="10"/>
        <v>#REF!</v>
      </c>
      <c r="V117" s="143" t="e">
        <f t="shared" si="11"/>
        <v>#REF!</v>
      </c>
      <c r="W117" s="143" t="e">
        <f t="shared" si="12"/>
        <v>#REF!</v>
      </c>
    </row>
    <row r="118" spans="2:23" x14ac:dyDescent="0.25">
      <c r="B118" s="131">
        <v>110</v>
      </c>
      <c r="C118" s="143" t="e">
        <f t="shared" si="7"/>
        <v>#REF!</v>
      </c>
      <c r="D118" s="143" t="e">
        <f t="shared" si="8"/>
        <v>#REF!</v>
      </c>
      <c r="E118" s="148" t="e">
        <f t="shared" si="9"/>
        <v>#REF!</v>
      </c>
      <c r="T118" s="131">
        <v>110</v>
      </c>
      <c r="U118" s="143" t="e">
        <f t="shared" si="10"/>
        <v>#REF!</v>
      </c>
      <c r="V118" s="143" t="e">
        <f t="shared" si="11"/>
        <v>#REF!</v>
      </c>
      <c r="W118" s="143" t="e">
        <f t="shared" si="12"/>
        <v>#REF!</v>
      </c>
    </row>
    <row r="119" spans="2:23" x14ac:dyDescent="0.25">
      <c r="B119" s="131">
        <v>111</v>
      </c>
      <c r="C119" s="143" t="e">
        <f t="shared" si="7"/>
        <v>#REF!</v>
      </c>
      <c r="D119" s="143" t="e">
        <f t="shared" si="8"/>
        <v>#REF!</v>
      </c>
      <c r="E119" s="148" t="e">
        <f t="shared" si="9"/>
        <v>#REF!</v>
      </c>
      <c r="T119" s="131">
        <v>111</v>
      </c>
      <c r="U119" s="143" t="e">
        <f t="shared" si="10"/>
        <v>#REF!</v>
      </c>
      <c r="V119" s="143" t="e">
        <f t="shared" si="11"/>
        <v>#REF!</v>
      </c>
      <c r="W119" s="143" t="e">
        <f t="shared" si="12"/>
        <v>#REF!</v>
      </c>
    </row>
    <row r="120" spans="2:23" x14ac:dyDescent="0.25">
      <c r="B120" s="131">
        <v>112</v>
      </c>
      <c r="C120" s="143" t="e">
        <f t="shared" si="7"/>
        <v>#REF!</v>
      </c>
      <c r="D120" s="143" t="e">
        <f t="shared" si="8"/>
        <v>#REF!</v>
      </c>
      <c r="E120" s="148" t="e">
        <f t="shared" si="9"/>
        <v>#REF!</v>
      </c>
      <c r="T120" s="131">
        <v>112</v>
      </c>
      <c r="U120" s="143" t="e">
        <f t="shared" si="10"/>
        <v>#REF!</v>
      </c>
      <c r="V120" s="143" t="e">
        <f t="shared" si="11"/>
        <v>#REF!</v>
      </c>
      <c r="W120" s="143" t="e">
        <f t="shared" si="12"/>
        <v>#REF!</v>
      </c>
    </row>
    <row r="121" spans="2:23" x14ac:dyDescent="0.25">
      <c r="B121" s="131">
        <v>113</v>
      </c>
      <c r="C121" s="143" t="e">
        <f t="shared" si="7"/>
        <v>#REF!</v>
      </c>
      <c r="D121" s="143" t="e">
        <f t="shared" si="8"/>
        <v>#REF!</v>
      </c>
      <c r="E121" s="148" t="e">
        <f t="shared" si="9"/>
        <v>#REF!</v>
      </c>
      <c r="T121" s="131">
        <v>113</v>
      </c>
      <c r="U121" s="143" t="e">
        <f t="shared" si="10"/>
        <v>#REF!</v>
      </c>
      <c r="V121" s="143" t="e">
        <f t="shared" si="11"/>
        <v>#REF!</v>
      </c>
      <c r="W121" s="143" t="e">
        <f t="shared" si="12"/>
        <v>#REF!</v>
      </c>
    </row>
    <row r="122" spans="2:23" x14ac:dyDescent="0.25">
      <c r="B122" s="131">
        <v>114</v>
      </c>
      <c r="C122" s="143" t="e">
        <f t="shared" si="7"/>
        <v>#REF!</v>
      </c>
      <c r="D122" s="143" t="e">
        <f t="shared" si="8"/>
        <v>#REF!</v>
      </c>
      <c r="E122" s="148" t="e">
        <f t="shared" si="9"/>
        <v>#REF!</v>
      </c>
      <c r="T122" s="131">
        <v>114</v>
      </c>
      <c r="U122" s="143" t="e">
        <f t="shared" si="10"/>
        <v>#REF!</v>
      </c>
      <c r="V122" s="143" t="e">
        <f t="shared" si="11"/>
        <v>#REF!</v>
      </c>
      <c r="W122" s="143" t="e">
        <f t="shared" si="12"/>
        <v>#REF!</v>
      </c>
    </row>
    <row r="123" spans="2:23" x14ac:dyDescent="0.25">
      <c r="B123" s="131">
        <v>115</v>
      </c>
      <c r="C123" s="143" t="e">
        <f t="shared" si="7"/>
        <v>#REF!</v>
      </c>
      <c r="D123" s="143" t="e">
        <f t="shared" si="8"/>
        <v>#REF!</v>
      </c>
      <c r="E123" s="148" t="e">
        <f t="shared" si="9"/>
        <v>#REF!</v>
      </c>
      <c r="T123" s="131">
        <v>115</v>
      </c>
      <c r="U123" s="143" t="e">
        <f t="shared" si="10"/>
        <v>#REF!</v>
      </c>
      <c r="V123" s="143" t="e">
        <f t="shared" si="11"/>
        <v>#REF!</v>
      </c>
      <c r="W123" s="143" t="e">
        <f t="shared" si="12"/>
        <v>#REF!</v>
      </c>
    </row>
    <row r="124" spans="2:23" x14ac:dyDescent="0.25">
      <c r="B124" s="131">
        <v>116</v>
      </c>
      <c r="C124" s="143" t="e">
        <f t="shared" si="7"/>
        <v>#REF!</v>
      </c>
      <c r="D124" s="143" t="e">
        <f t="shared" si="8"/>
        <v>#REF!</v>
      </c>
      <c r="E124" s="148" t="e">
        <f t="shared" si="9"/>
        <v>#REF!</v>
      </c>
      <c r="T124" s="131">
        <v>116</v>
      </c>
      <c r="U124" s="143" t="e">
        <f t="shared" si="10"/>
        <v>#REF!</v>
      </c>
      <c r="V124" s="143" t="e">
        <f t="shared" si="11"/>
        <v>#REF!</v>
      </c>
      <c r="W124" s="143" t="e">
        <f t="shared" si="12"/>
        <v>#REF!</v>
      </c>
    </row>
    <row r="125" spans="2:23" x14ac:dyDescent="0.25">
      <c r="B125" s="131">
        <v>117</v>
      </c>
      <c r="C125" s="143" t="e">
        <f t="shared" si="7"/>
        <v>#REF!</v>
      </c>
      <c r="D125" s="143" t="e">
        <f t="shared" si="8"/>
        <v>#REF!</v>
      </c>
      <c r="E125" s="148" t="e">
        <f t="shared" si="9"/>
        <v>#REF!</v>
      </c>
      <c r="T125" s="131">
        <v>117</v>
      </c>
      <c r="U125" s="143" t="e">
        <f t="shared" si="10"/>
        <v>#REF!</v>
      </c>
      <c r="V125" s="143" t="e">
        <f t="shared" si="11"/>
        <v>#REF!</v>
      </c>
      <c r="W125" s="143" t="e">
        <f t="shared" si="12"/>
        <v>#REF!</v>
      </c>
    </row>
    <row r="126" spans="2:23" x14ac:dyDescent="0.25">
      <c r="B126" s="131">
        <v>118</v>
      </c>
      <c r="C126" s="143" t="e">
        <f t="shared" si="7"/>
        <v>#REF!</v>
      </c>
      <c r="D126" s="143" t="e">
        <f t="shared" si="8"/>
        <v>#REF!</v>
      </c>
      <c r="E126" s="148" t="e">
        <f t="shared" si="9"/>
        <v>#REF!</v>
      </c>
      <c r="T126" s="131">
        <v>118</v>
      </c>
      <c r="U126" s="143" t="e">
        <f t="shared" si="10"/>
        <v>#REF!</v>
      </c>
      <c r="V126" s="143" t="e">
        <f t="shared" si="11"/>
        <v>#REF!</v>
      </c>
      <c r="W126" s="143" t="e">
        <f t="shared" si="12"/>
        <v>#REF!</v>
      </c>
    </row>
    <row r="127" spans="2:23" x14ac:dyDescent="0.25">
      <c r="B127" s="131">
        <v>119</v>
      </c>
      <c r="C127" s="143" t="e">
        <f t="shared" si="7"/>
        <v>#REF!</v>
      </c>
      <c r="D127" s="143" t="e">
        <f t="shared" si="8"/>
        <v>#REF!</v>
      </c>
      <c r="E127" s="148" t="e">
        <f t="shared" si="9"/>
        <v>#REF!</v>
      </c>
      <c r="T127" s="131">
        <v>119</v>
      </c>
      <c r="U127" s="143" t="e">
        <f t="shared" si="10"/>
        <v>#REF!</v>
      </c>
      <c r="V127" s="143" t="e">
        <f t="shared" si="11"/>
        <v>#REF!</v>
      </c>
      <c r="W127" s="143" t="e">
        <f t="shared" si="12"/>
        <v>#REF!</v>
      </c>
    </row>
    <row r="128" spans="2:23" x14ac:dyDescent="0.25">
      <c r="B128" s="131">
        <v>120</v>
      </c>
      <c r="C128" s="143" t="e">
        <f t="shared" si="7"/>
        <v>#REF!</v>
      </c>
      <c r="D128" s="143" t="e">
        <f t="shared" si="8"/>
        <v>#REF!</v>
      </c>
      <c r="E128" s="148" t="e">
        <f t="shared" si="9"/>
        <v>#REF!</v>
      </c>
      <c r="T128" s="131">
        <v>120</v>
      </c>
      <c r="U128" s="143" t="e">
        <f t="shared" si="10"/>
        <v>#REF!</v>
      </c>
      <c r="V128" s="143" t="e">
        <f t="shared" si="11"/>
        <v>#REF!</v>
      </c>
      <c r="W128" s="143" t="e">
        <f t="shared" si="12"/>
        <v>#REF!</v>
      </c>
    </row>
    <row r="129" spans="2:23" x14ac:dyDescent="0.25">
      <c r="B129" s="131">
        <v>121</v>
      </c>
      <c r="C129" s="143" t="e">
        <f t="shared" si="7"/>
        <v>#REF!</v>
      </c>
      <c r="D129" s="143" t="e">
        <f t="shared" si="8"/>
        <v>#REF!</v>
      </c>
      <c r="E129" s="148" t="e">
        <f t="shared" si="9"/>
        <v>#REF!</v>
      </c>
      <c r="T129" s="131">
        <v>121</v>
      </c>
      <c r="U129" s="143" t="e">
        <f t="shared" si="10"/>
        <v>#REF!</v>
      </c>
      <c r="V129" s="143" t="e">
        <f t="shared" si="11"/>
        <v>#REF!</v>
      </c>
      <c r="W129" s="143" t="e">
        <f t="shared" si="12"/>
        <v>#REF!</v>
      </c>
    </row>
    <row r="130" spans="2:23" x14ac:dyDescent="0.25">
      <c r="B130" s="131">
        <v>122</v>
      </c>
      <c r="C130" s="143" t="e">
        <f t="shared" si="7"/>
        <v>#REF!</v>
      </c>
      <c r="D130" s="143" t="e">
        <f t="shared" si="8"/>
        <v>#REF!</v>
      </c>
      <c r="E130" s="148" t="e">
        <f t="shared" si="9"/>
        <v>#REF!</v>
      </c>
      <c r="T130" s="131">
        <v>122</v>
      </c>
      <c r="U130" s="143" t="e">
        <f t="shared" si="10"/>
        <v>#REF!</v>
      </c>
      <c r="V130" s="143" t="e">
        <f t="shared" si="11"/>
        <v>#REF!</v>
      </c>
      <c r="W130" s="143" t="e">
        <f t="shared" si="12"/>
        <v>#REF!</v>
      </c>
    </row>
    <row r="131" spans="2:23" x14ac:dyDescent="0.25">
      <c r="B131" s="131">
        <v>123</v>
      </c>
      <c r="C131" s="143" t="e">
        <f t="shared" si="7"/>
        <v>#REF!</v>
      </c>
      <c r="D131" s="143" t="e">
        <f t="shared" si="8"/>
        <v>#REF!</v>
      </c>
      <c r="E131" s="148" t="e">
        <f t="shared" si="9"/>
        <v>#REF!</v>
      </c>
      <c r="T131" s="131">
        <v>123</v>
      </c>
      <c r="U131" s="143" t="e">
        <f t="shared" si="10"/>
        <v>#REF!</v>
      </c>
      <c r="V131" s="143" t="e">
        <f t="shared" si="11"/>
        <v>#REF!</v>
      </c>
      <c r="W131" s="143" t="e">
        <f t="shared" si="12"/>
        <v>#REF!</v>
      </c>
    </row>
    <row r="132" spans="2:23" x14ac:dyDescent="0.25">
      <c r="B132" s="131">
        <v>124</v>
      </c>
      <c r="C132" s="143" t="e">
        <f t="shared" si="7"/>
        <v>#REF!</v>
      </c>
      <c r="D132" s="143" t="e">
        <f t="shared" si="8"/>
        <v>#REF!</v>
      </c>
      <c r="E132" s="148" t="e">
        <f t="shared" si="9"/>
        <v>#REF!</v>
      </c>
      <c r="T132" s="131">
        <v>124</v>
      </c>
      <c r="U132" s="143" t="e">
        <f t="shared" si="10"/>
        <v>#REF!</v>
      </c>
      <c r="V132" s="143" t="e">
        <f t="shared" si="11"/>
        <v>#REF!</v>
      </c>
      <c r="W132" s="143" t="e">
        <f t="shared" si="12"/>
        <v>#REF!</v>
      </c>
    </row>
    <row r="133" spans="2:23" x14ac:dyDescent="0.25">
      <c r="B133" s="131">
        <v>125</v>
      </c>
      <c r="C133" s="143" t="e">
        <f t="shared" si="7"/>
        <v>#REF!</v>
      </c>
      <c r="D133" s="143" t="e">
        <f t="shared" si="8"/>
        <v>#REF!</v>
      </c>
      <c r="E133" s="148" t="e">
        <f t="shared" si="9"/>
        <v>#REF!</v>
      </c>
      <c r="T133" s="131">
        <v>125</v>
      </c>
      <c r="U133" s="143" t="e">
        <f t="shared" si="10"/>
        <v>#REF!</v>
      </c>
      <c r="V133" s="143" t="e">
        <f t="shared" si="11"/>
        <v>#REF!</v>
      </c>
      <c r="W133" s="143" t="e">
        <f t="shared" si="12"/>
        <v>#REF!</v>
      </c>
    </row>
    <row r="134" spans="2:23" x14ac:dyDescent="0.25">
      <c r="B134" s="131">
        <v>126</v>
      </c>
      <c r="C134" s="143" t="e">
        <f t="shared" si="7"/>
        <v>#REF!</v>
      </c>
      <c r="D134" s="143" t="e">
        <f t="shared" si="8"/>
        <v>#REF!</v>
      </c>
      <c r="E134" s="148" t="e">
        <f t="shared" si="9"/>
        <v>#REF!</v>
      </c>
      <c r="T134" s="131">
        <v>126</v>
      </c>
      <c r="U134" s="143" t="e">
        <f t="shared" si="10"/>
        <v>#REF!</v>
      </c>
      <c r="V134" s="143" t="e">
        <f t="shared" si="11"/>
        <v>#REF!</v>
      </c>
      <c r="W134" s="143" t="e">
        <f t="shared" si="12"/>
        <v>#REF!</v>
      </c>
    </row>
    <row r="135" spans="2:23" x14ac:dyDescent="0.25">
      <c r="B135" s="131">
        <v>127</v>
      </c>
      <c r="C135" s="143" t="e">
        <f t="shared" si="7"/>
        <v>#REF!</v>
      </c>
      <c r="D135" s="143" t="e">
        <f t="shared" si="8"/>
        <v>#REF!</v>
      </c>
      <c r="E135" s="148" t="e">
        <f t="shared" si="9"/>
        <v>#REF!</v>
      </c>
      <c r="T135" s="131">
        <v>127</v>
      </c>
      <c r="U135" s="143" t="e">
        <f t="shared" si="10"/>
        <v>#REF!</v>
      </c>
      <c r="V135" s="143" t="e">
        <f t="shared" si="11"/>
        <v>#REF!</v>
      </c>
      <c r="W135" s="143" t="e">
        <f t="shared" si="12"/>
        <v>#REF!</v>
      </c>
    </row>
    <row r="136" spans="2:23" x14ac:dyDescent="0.25">
      <c r="B136" s="131">
        <v>128</v>
      </c>
      <c r="C136" s="143" t="e">
        <f t="shared" si="7"/>
        <v>#REF!</v>
      </c>
      <c r="D136" s="143" t="e">
        <f t="shared" si="8"/>
        <v>#REF!</v>
      </c>
      <c r="E136" s="148" t="e">
        <f t="shared" si="9"/>
        <v>#REF!</v>
      </c>
      <c r="T136" s="131">
        <v>128</v>
      </c>
      <c r="U136" s="143" t="e">
        <f t="shared" si="10"/>
        <v>#REF!</v>
      </c>
      <c r="V136" s="143" t="e">
        <f t="shared" si="11"/>
        <v>#REF!</v>
      </c>
      <c r="W136" s="143" t="e">
        <f t="shared" si="12"/>
        <v>#REF!</v>
      </c>
    </row>
    <row r="137" spans="2:23" x14ac:dyDescent="0.25">
      <c r="B137" s="131">
        <v>129</v>
      </c>
      <c r="C137" s="143" t="e">
        <f t="shared" ref="C137:C200" si="13">+$H$2*B137^3+$I$2*B137^2+$J$2*B137+$K$2</f>
        <v>#REF!</v>
      </c>
      <c r="D137" s="143" t="e">
        <f t="shared" ref="D137:D200" si="14">+$B$2*B137^3+$C$2*B137^2+$D$2*B137+$E$2</f>
        <v>#REF!</v>
      </c>
      <c r="E137" s="148" t="e">
        <f t="shared" ref="E137:E200" si="15">+D137-C137</f>
        <v>#REF!</v>
      </c>
      <c r="T137" s="131">
        <v>129</v>
      </c>
      <c r="U137" s="143" t="e">
        <f t="shared" ref="U137:U200" si="16">+$H$2*T137^3+$I$2*T137^2+$J$2*T137+$K$2</f>
        <v>#REF!</v>
      </c>
      <c r="V137" s="143" t="e">
        <f t="shared" ref="V137:V200" si="17">+$T$2*T137^3+$U$2*T137^2+$V$2*T137+$W$2</f>
        <v>#REF!</v>
      </c>
      <c r="W137" s="143" t="e">
        <f t="shared" ref="W137:W200" si="18">+V137-U137</f>
        <v>#REF!</v>
      </c>
    </row>
    <row r="138" spans="2:23" x14ac:dyDescent="0.25">
      <c r="B138" s="131">
        <v>130</v>
      </c>
      <c r="C138" s="143" t="e">
        <f t="shared" si="13"/>
        <v>#REF!</v>
      </c>
      <c r="D138" s="143" t="e">
        <f t="shared" si="14"/>
        <v>#REF!</v>
      </c>
      <c r="E138" s="148" t="e">
        <f t="shared" si="15"/>
        <v>#REF!</v>
      </c>
      <c r="T138" s="131">
        <v>130</v>
      </c>
      <c r="U138" s="143" t="e">
        <f t="shared" si="16"/>
        <v>#REF!</v>
      </c>
      <c r="V138" s="143" t="e">
        <f t="shared" si="17"/>
        <v>#REF!</v>
      </c>
      <c r="W138" s="143" t="e">
        <f t="shared" si="18"/>
        <v>#REF!</v>
      </c>
    </row>
    <row r="139" spans="2:23" x14ac:dyDescent="0.25">
      <c r="B139" s="131">
        <v>131</v>
      </c>
      <c r="C139" s="143" t="e">
        <f t="shared" si="13"/>
        <v>#REF!</v>
      </c>
      <c r="D139" s="143" t="e">
        <f t="shared" si="14"/>
        <v>#REF!</v>
      </c>
      <c r="E139" s="148" t="e">
        <f t="shared" si="15"/>
        <v>#REF!</v>
      </c>
      <c r="T139" s="131">
        <v>131</v>
      </c>
      <c r="U139" s="143" t="e">
        <f t="shared" si="16"/>
        <v>#REF!</v>
      </c>
      <c r="V139" s="143" t="e">
        <f t="shared" si="17"/>
        <v>#REF!</v>
      </c>
      <c r="W139" s="143" t="e">
        <f t="shared" si="18"/>
        <v>#REF!</v>
      </c>
    </row>
    <row r="140" spans="2:23" x14ac:dyDescent="0.25">
      <c r="B140" s="131">
        <v>132</v>
      </c>
      <c r="C140" s="143" t="e">
        <f t="shared" si="13"/>
        <v>#REF!</v>
      </c>
      <c r="D140" s="143" t="e">
        <f t="shared" si="14"/>
        <v>#REF!</v>
      </c>
      <c r="E140" s="148" t="e">
        <f t="shared" si="15"/>
        <v>#REF!</v>
      </c>
      <c r="T140" s="131">
        <v>132</v>
      </c>
      <c r="U140" s="143" t="e">
        <f t="shared" si="16"/>
        <v>#REF!</v>
      </c>
      <c r="V140" s="143" t="e">
        <f t="shared" si="17"/>
        <v>#REF!</v>
      </c>
      <c r="W140" s="143" t="e">
        <f t="shared" si="18"/>
        <v>#REF!</v>
      </c>
    </row>
    <row r="141" spans="2:23" x14ac:dyDescent="0.25">
      <c r="B141" s="131">
        <v>133</v>
      </c>
      <c r="C141" s="143" t="e">
        <f t="shared" si="13"/>
        <v>#REF!</v>
      </c>
      <c r="D141" s="143" t="e">
        <f t="shared" si="14"/>
        <v>#REF!</v>
      </c>
      <c r="E141" s="148" t="e">
        <f t="shared" si="15"/>
        <v>#REF!</v>
      </c>
      <c r="T141" s="131">
        <v>133</v>
      </c>
      <c r="U141" s="143" t="e">
        <f t="shared" si="16"/>
        <v>#REF!</v>
      </c>
      <c r="V141" s="143" t="e">
        <f t="shared" si="17"/>
        <v>#REF!</v>
      </c>
      <c r="W141" s="143" t="e">
        <f t="shared" si="18"/>
        <v>#REF!</v>
      </c>
    </row>
    <row r="142" spans="2:23" x14ac:dyDescent="0.25">
      <c r="B142" s="131">
        <v>134</v>
      </c>
      <c r="C142" s="143" t="e">
        <f t="shared" si="13"/>
        <v>#REF!</v>
      </c>
      <c r="D142" s="143" t="e">
        <f t="shared" si="14"/>
        <v>#REF!</v>
      </c>
      <c r="E142" s="148" t="e">
        <f t="shared" si="15"/>
        <v>#REF!</v>
      </c>
      <c r="T142" s="131">
        <v>134</v>
      </c>
      <c r="U142" s="143" t="e">
        <f t="shared" si="16"/>
        <v>#REF!</v>
      </c>
      <c r="V142" s="143" t="e">
        <f t="shared" si="17"/>
        <v>#REF!</v>
      </c>
      <c r="W142" s="143" t="e">
        <f t="shared" si="18"/>
        <v>#REF!</v>
      </c>
    </row>
    <row r="143" spans="2:23" x14ac:dyDescent="0.25">
      <c r="B143" s="131">
        <v>135</v>
      </c>
      <c r="C143" s="143" t="e">
        <f t="shared" si="13"/>
        <v>#REF!</v>
      </c>
      <c r="D143" s="143" t="e">
        <f t="shared" si="14"/>
        <v>#REF!</v>
      </c>
      <c r="E143" s="148" t="e">
        <f t="shared" si="15"/>
        <v>#REF!</v>
      </c>
      <c r="T143" s="131">
        <v>135</v>
      </c>
      <c r="U143" s="143" t="e">
        <f t="shared" si="16"/>
        <v>#REF!</v>
      </c>
      <c r="V143" s="143" t="e">
        <f t="shared" si="17"/>
        <v>#REF!</v>
      </c>
      <c r="W143" s="143" t="e">
        <f t="shared" si="18"/>
        <v>#REF!</v>
      </c>
    </row>
    <row r="144" spans="2:23" x14ac:dyDescent="0.25">
      <c r="B144" s="131">
        <v>136</v>
      </c>
      <c r="C144" s="143" t="e">
        <f t="shared" si="13"/>
        <v>#REF!</v>
      </c>
      <c r="D144" s="143" t="e">
        <f t="shared" si="14"/>
        <v>#REF!</v>
      </c>
      <c r="E144" s="148" t="e">
        <f t="shared" si="15"/>
        <v>#REF!</v>
      </c>
      <c r="T144" s="131">
        <v>136</v>
      </c>
      <c r="U144" s="143" t="e">
        <f t="shared" si="16"/>
        <v>#REF!</v>
      </c>
      <c r="V144" s="143" t="e">
        <f t="shared" si="17"/>
        <v>#REF!</v>
      </c>
      <c r="W144" s="143" t="e">
        <f t="shared" si="18"/>
        <v>#REF!</v>
      </c>
    </row>
    <row r="145" spans="2:23" x14ac:dyDescent="0.25">
      <c r="B145" s="131">
        <v>137</v>
      </c>
      <c r="C145" s="143" t="e">
        <f t="shared" si="13"/>
        <v>#REF!</v>
      </c>
      <c r="D145" s="143" t="e">
        <f t="shared" si="14"/>
        <v>#REF!</v>
      </c>
      <c r="E145" s="148" t="e">
        <f t="shared" si="15"/>
        <v>#REF!</v>
      </c>
      <c r="T145" s="131">
        <v>137</v>
      </c>
      <c r="U145" s="143" t="e">
        <f t="shared" si="16"/>
        <v>#REF!</v>
      </c>
      <c r="V145" s="143" t="e">
        <f t="shared" si="17"/>
        <v>#REF!</v>
      </c>
      <c r="W145" s="143" t="e">
        <f t="shared" si="18"/>
        <v>#REF!</v>
      </c>
    </row>
    <row r="146" spans="2:23" x14ac:dyDescent="0.25">
      <c r="B146" s="131">
        <v>138</v>
      </c>
      <c r="C146" s="143" t="e">
        <f t="shared" si="13"/>
        <v>#REF!</v>
      </c>
      <c r="D146" s="143" t="e">
        <f t="shared" si="14"/>
        <v>#REF!</v>
      </c>
      <c r="E146" s="148" t="e">
        <f t="shared" si="15"/>
        <v>#REF!</v>
      </c>
      <c r="T146" s="131">
        <v>138</v>
      </c>
      <c r="U146" s="143" t="e">
        <f t="shared" si="16"/>
        <v>#REF!</v>
      </c>
      <c r="V146" s="143" t="e">
        <f t="shared" si="17"/>
        <v>#REF!</v>
      </c>
      <c r="W146" s="143" t="e">
        <f t="shared" si="18"/>
        <v>#REF!</v>
      </c>
    </row>
    <row r="147" spans="2:23" x14ac:dyDescent="0.25">
      <c r="B147" s="131">
        <v>139</v>
      </c>
      <c r="C147" s="143" t="e">
        <f t="shared" si="13"/>
        <v>#REF!</v>
      </c>
      <c r="D147" s="143" t="e">
        <f t="shared" si="14"/>
        <v>#REF!</v>
      </c>
      <c r="E147" s="148" t="e">
        <f t="shared" si="15"/>
        <v>#REF!</v>
      </c>
      <c r="T147" s="131">
        <v>139</v>
      </c>
      <c r="U147" s="143" t="e">
        <f t="shared" si="16"/>
        <v>#REF!</v>
      </c>
      <c r="V147" s="143" t="e">
        <f t="shared" si="17"/>
        <v>#REF!</v>
      </c>
      <c r="W147" s="143" t="e">
        <f t="shared" si="18"/>
        <v>#REF!</v>
      </c>
    </row>
    <row r="148" spans="2:23" x14ac:dyDescent="0.25">
      <c r="B148" s="131">
        <v>140</v>
      </c>
      <c r="C148" s="143" t="e">
        <f t="shared" si="13"/>
        <v>#REF!</v>
      </c>
      <c r="D148" s="143" t="e">
        <f t="shared" si="14"/>
        <v>#REF!</v>
      </c>
      <c r="E148" s="148" t="e">
        <f t="shared" si="15"/>
        <v>#REF!</v>
      </c>
      <c r="T148" s="131">
        <v>140</v>
      </c>
      <c r="U148" s="143" t="e">
        <f t="shared" si="16"/>
        <v>#REF!</v>
      </c>
      <c r="V148" s="143" t="e">
        <f t="shared" si="17"/>
        <v>#REF!</v>
      </c>
      <c r="W148" s="143" t="e">
        <f t="shared" si="18"/>
        <v>#REF!</v>
      </c>
    </row>
    <row r="149" spans="2:23" x14ac:dyDescent="0.25">
      <c r="B149" s="131">
        <v>141</v>
      </c>
      <c r="C149" s="143" t="e">
        <f t="shared" si="13"/>
        <v>#REF!</v>
      </c>
      <c r="D149" s="143" t="e">
        <f t="shared" si="14"/>
        <v>#REF!</v>
      </c>
      <c r="E149" s="148" t="e">
        <f t="shared" si="15"/>
        <v>#REF!</v>
      </c>
      <c r="T149" s="131">
        <v>141</v>
      </c>
      <c r="U149" s="143" t="e">
        <f t="shared" si="16"/>
        <v>#REF!</v>
      </c>
      <c r="V149" s="143" t="e">
        <f t="shared" si="17"/>
        <v>#REF!</v>
      </c>
      <c r="W149" s="143" t="e">
        <f t="shared" si="18"/>
        <v>#REF!</v>
      </c>
    </row>
    <row r="150" spans="2:23" x14ac:dyDescent="0.25">
      <c r="B150" s="131">
        <v>142</v>
      </c>
      <c r="C150" s="143" t="e">
        <f t="shared" si="13"/>
        <v>#REF!</v>
      </c>
      <c r="D150" s="143" t="e">
        <f t="shared" si="14"/>
        <v>#REF!</v>
      </c>
      <c r="E150" s="148" t="e">
        <f t="shared" si="15"/>
        <v>#REF!</v>
      </c>
      <c r="T150" s="131">
        <v>142</v>
      </c>
      <c r="U150" s="143" t="e">
        <f t="shared" si="16"/>
        <v>#REF!</v>
      </c>
      <c r="V150" s="143" t="e">
        <f t="shared" si="17"/>
        <v>#REF!</v>
      </c>
      <c r="W150" s="143" t="e">
        <f t="shared" si="18"/>
        <v>#REF!</v>
      </c>
    </row>
    <row r="151" spans="2:23" x14ac:dyDescent="0.25">
      <c r="B151" s="131">
        <v>143</v>
      </c>
      <c r="C151" s="143" t="e">
        <f t="shared" si="13"/>
        <v>#REF!</v>
      </c>
      <c r="D151" s="143" t="e">
        <f t="shared" si="14"/>
        <v>#REF!</v>
      </c>
      <c r="E151" s="148" t="e">
        <f t="shared" si="15"/>
        <v>#REF!</v>
      </c>
      <c r="T151" s="131">
        <v>143</v>
      </c>
      <c r="U151" s="143" t="e">
        <f t="shared" si="16"/>
        <v>#REF!</v>
      </c>
      <c r="V151" s="143" t="e">
        <f t="shared" si="17"/>
        <v>#REF!</v>
      </c>
      <c r="W151" s="143" t="e">
        <f t="shared" si="18"/>
        <v>#REF!</v>
      </c>
    </row>
    <row r="152" spans="2:23" x14ac:dyDescent="0.25">
      <c r="B152" s="131">
        <v>144</v>
      </c>
      <c r="C152" s="143" t="e">
        <f t="shared" si="13"/>
        <v>#REF!</v>
      </c>
      <c r="D152" s="143" t="e">
        <f t="shared" si="14"/>
        <v>#REF!</v>
      </c>
      <c r="E152" s="148" t="e">
        <f t="shared" si="15"/>
        <v>#REF!</v>
      </c>
      <c r="T152" s="131">
        <v>144</v>
      </c>
      <c r="U152" s="143" t="e">
        <f t="shared" si="16"/>
        <v>#REF!</v>
      </c>
      <c r="V152" s="143" t="e">
        <f t="shared" si="17"/>
        <v>#REF!</v>
      </c>
      <c r="W152" s="143" t="e">
        <f t="shared" si="18"/>
        <v>#REF!</v>
      </c>
    </row>
    <row r="153" spans="2:23" x14ac:dyDescent="0.25">
      <c r="B153" s="131">
        <v>145</v>
      </c>
      <c r="C153" s="143" t="e">
        <f t="shared" si="13"/>
        <v>#REF!</v>
      </c>
      <c r="D153" s="143" t="e">
        <f t="shared" si="14"/>
        <v>#REF!</v>
      </c>
      <c r="E153" s="148" t="e">
        <f t="shared" si="15"/>
        <v>#REF!</v>
      </c>
      <c r="T153" s="131">
        <v>145</v>
      </c>
      <c r="U153" s="143" t="e">
        <f t="shared" si="16"/>
        <v>#REF!</v>
      </c>
      <c r="V153" s="143" t="e">
        <f t="shared" si="17"/>
        <v>#REF!</v>
      </c>
      <c r="W153" s="143" t="e">
        <f t="shared" si="18"/>
        <v>#REF!</v>
      </c>
    </row>
    <row r="154" spans="2:23" x14ac:dyDescent="0.25">
      <c r="B154" s="131">
        <v>146</v>
      </c>
      <c r="C154" s="143" t="e">
        <f t="shared" si="13"/>
        <v>#REF!</v>
      </c>
      <c r="D154" s="143" t="e">
        <f t="shared" si="14"/>
        <v>#REF!</v>
      </c>
      <c r="E154" s="148" t="e">
        <f t="shared" si="15"/>
        <v>#REF!</v>
      </c>
      <c r="T154" s="131">
        <v>146</v>
      </c>
      <c r="U154" s="143" t="e">
        <f t="shared" si="16"/>
        <v>#REF!</v>
      </c>
      <c r="V154" s="143" t="e">
        <f t="shared" si="17"/>
        <v>#REF!</v>
      </c>
      <c r="W154" s="143" t="e">
        <f t="shared" si="18"/>
        <v>#REF!</v>
      </c>
    </row>
    <row r="155" spans="2:23" x14ac:dyDescent="0.25">
      <c r="B155" s="131">
        <v>147</v>
      </c>
      <c r="C155" s="143" t="e">
        <f t="shared" si="13"/>
        <v>#REF!</v>
      </c>
      <c r="D155" s="143" t="e">
        <f t="shared" si="14"/>
        <v>#REF!</v>
      </c>
      <c r="E155" s="148" t="e">
        <f t="shared" si="15"/>
        <v>#REF!</v>
      </c>
      <c r="T155" s="131">
        <v>147</v>
      </c>
      <c r="U155" s="143" t="e">
        <f t="shared" si="16"/>
        <v>#REF!</v>
      </c>
      <c r="V155" s="143" t="e">
        <f t="shared" si="17"/>
        <v>#REF!</v>
      </c>
      <c r="W155" s="143" t="e">
        <f t="shared" si="18"/>
        <v>#REF!</v>
      </c>
    </row>
    <row r="156" spans="2:23" x14ac:dyDescent="0.25">
      <c r="B156" s="131">
        <v>148</v>
      </c>
      <c r="C156" s="143" t="e">
        <f t="shared" si="13"/>
        <v>#REF!</v>
      </c>
      <c r="D156" s="143" t="e">
        <f t="shared" si="14"/>
        <v>#REF!</v>
      </c>
      <c r="E156" s="148" t="e">
        <f t="shared" si="15"/>
        <v>#REF!</v>
      </c>
      <c r="T156" s="131">
        <v>148</v>
      </c>
      <c r="U156" s="143" t="e">
        <f t="shared" si="16"/>
        <v>#REF!</v>
      </c>
      <c r="V156" s="143" t="e">
        <f t="shared" si="17"/>
        <v>#REF!</v>
      </c>
      <c r="W156" s="143" t="e">
        <f t="shared" si="18"/>
        <v>#REF!</v>
      </c>
    </row>
    <row r="157" spans="2:23" x14ac:dyDescent="0.25">
      <c r="B157" s="131">
        <v>149</v>
      </c>
      <c r="C157" s="143" t="e">
        <f t="shared" si="13"/>
        <v>#REF!</v>
      </c>
      <c r="D157" s="143" t="e">
        <f t="shared" si="14"/>
        <v>#REF!</v>
      </c>
      <c r="E157" s="148" t="e">
        <f t="shared" si="15"/>
        <v>#REF!</v>
      </c>
      <c r="T157" s="131">
        <v>149</v>
      </c>
      <c r="U157" s="143" t="e">
        <f t="shared" si="16"/>
        <v>#REF!</v>
      </c>
      <c r="V157" s="143" t="e">
        <f t="shared" si="17"/>
        <v>#REF!</v>
      </c>
      <c r="W157" s="143" t="e">
        <f t="shared" si="18"/>
        <v>#REF!</v>
      </c>
    </row>
    <row r="158" spans="2:23" x14ac:dyDescent="0.25">
      <c r="B158" s="131">
        <v>150</v>
      </c>
      <c r="C158" s="143" t="e">
        <f t="shared" si="13"/>
        <v>#REF!</v>
      </c>
      <c r="D158" s="143" t="e">
        <f t="shared" si="14"/>
        <v>#REF!</v>
      </c>
      <c r="E158" s="148" t="e">
        <f t="shared" si="15"/>
        <v>#REF!</v>
      </c>
      <c r="T158" s="131">
        <v>150</v>
      </c>
      <c r="U158" s="143" t="e">
        <f t="shared" si="16"/>
        <v>#REF!</v>
      </c>
      <c r="V158" s="143" t="e">
        <f t="shared" si="17"/>
        <v>#REF!</v>
      </c>
      <c r="W158" s="143" t="e">
        <f t="shared" si="18"/>
        <v>#REF!</v>
      </c>
    </row>
    <row r="159" spans="2:23" x14ac:dyDescent="0.25">
      <c r="B159" s="131">
        <v>151</v>
      </c>
      <c r="C159" s="143" t="e">
        <f t="shared" si="13"/>
        <v>#REF!</v>
      </c>
      <c r="D159" s="143" t="e">
        <f t="shared" si="14"/>
        <v>#REF!</v>
      </c>
      <c r="E159" s="148" t="e">
        <f t="shared" si="15"/>
        <v>#REF!</v>
      </c>
      <c r="T159" s="131">
        <v>151</v>
      </c>
      <c r="U159" s="143" t="e">
        <f t="shared" si="16"/>
        <v>#REF!</v>
      </c>
      <c r="V159" s="143" t="e">
        <f t="shared" si="17"/>
        <v>#REF!</v>
      </c>
      <c r="W159" s="143" t="e">
        <f t="shared" si="18"/>
        <v>#REF!</v>
      </c>
    </row>
    <row r="160" spans="2:23" x14ac:dyDescent="0.25">
      <c r="B160" s="131">
        <v>152</v>
      </c>
      <c r="C160" s="143" t="e">
        <f t="shared" si="13"/>
        <v>#REF!</v>
      </c>
      <c r="D160" s="143" t="e">
        <f t="shared" si="14"/>
        <v>#REF!</v>
      </c>
      <c r="E160" s="148" t="e">
        <f t="shared" si="15"/>
        <v>#REF!</v>
      </c>
      <c r="T160" s="131">
        <v>152</v>
      </c>
      <c r="U160" s="143" t="e">
        <f t="shared" si="16"/>
        <v>#REF!</v>
      </c>
      <c r="V160" s="143" t="e">
        <f t="shared" si="17"/>
        <v>#REF!</v>
      </c>
      <c r="W160" s="143" t="e">
        <f t="shared" si="18"/>
        <v>#REF!</v>
      </c>
    </row>
    <row r="161" spans="2:23" x14ac:dyDescent="0.25">
      <c r="B161" s="131">
        <v>153</v>
      </c>
      <c r="C161" s="143" t="e">
        <f t="shared" si="13"/>
        <v>#REF!</v>
      </c>
      <c r="D161" s="143" t="e">
        <f t="shared" si="14"/>
        <v>#REF!</v>
      </c>
      <c r="E161" s="148" t="e">
        <f t="shared" si="15"/>
        <v>#REF!</v>
      </c>
      <c r="T161" s="131">
        <v>153</v>
      </c>
      <c r="U161" s="143" t="e">
        <f t="shared" si="16"/>
        <v>#REF!</v>
      </c>
      <c r="V161" s="143" t="e">
        <f t="shared" si="17"/>
        <v>#REF!</v>
      </c>
      <c r="W161" s="143" t="e">
        <f t="shared" si="18"/>
        <v>#REF!</v>
      </c>
    </row>
    <row r="162" spans="2:23" x14ac:dyDescent="0.25">
      <c r="B162" s="131">
        <v>154</v>
      </c>
      <c r="C162" s="143" t="e">
        <f t="shared" si="13"/>
        <v>#REF!</v>
      </c>
      <c r="D162" s="143" t="e">
        <f t="shared" si="14"/>
        <v>#REF!</v>
      </c>
      <c r="E162" s="148" t="e">
        <f t="shared" si="15"/>
        <v>#REF!</v>
      </c>
      <c r="T162" s="131">
        <v>154</v>
      </c>
      <c r="U162" s="143" t="e">
        <f t="shared" si="16"/>
        <v>#REF!</v>
      </c>
      <c r="V162" s="143" t="e">
        <f t="shared" si="17"/>
        <v>#REF!</v>
      </c>
      <c r="W162" s="143" t="e">
        <f t="shared" si="18"/>
        <v>#REF!</v>
      </c>
    </row>
    <row r="163" spans="2:23" x14ac:dyDescent="0.25">
      <c r="B163" s="131">
        <v>155</v>
      </c>
      <c r="C163" s="143" t="e">
        <f t="shared" si="13"/>
        <v>#REF!</v>
      </c>
      <c r="D163" s="143" t="e">
        <f t="shared" si="14"/>
        <v>#REF!</v>
      </c>
      <c r="E163" s="148" t="e">
        <f t="shared" si="15"/>
        <v>#REF!</v>
      </c>
      <c r="T163" s="131">
        <v>155</v>
      </c>
      <c r="U163" s="143" t="e">
        <f t="shared" si="16"/>
        <v>#REF!</v>
      </c>
      <c r="V163" s="143" t="e">
        <f t="shared" si="17"/>
        <v>#REF!</v>
      </c>
      <c r="W163" s="143" t="e">
        <f t="shared" si="18"/>
        <v>#REF!</v>
      </c>
    </row>
    <row r="164" spans="2:23" x14ac:dyDescent="0.25">
      <c r="B164" s="131">
        <v>156</v>
      </c>
      <c r="C164" s="143" t="e">
        <f t="shared" si="13"/>
        <v>#REF!</v>
      </c>
      <c r="D164" s="143" t="e">
        <f t="shared" si="14"/>
        <v>#REF!</v>
      </c>
      <c r="E164" s="148" t="e">
        <f t="shared" si="15"/>
        <v>#REF!</v>
      </c>
      <c r="T164" s="131">
        <v>156</v>
      </c>
      <c r="U164" s="143" t="e">
        <f t="shared" si="16"/>
        <v>#REF!</v>
      </c>
      <c r="V164" s="143" t="e">
        <f t="shared" si="17"/>
        <v>#REF!</v>
      </c>
      <c r="W164" s="143" t="e">
        <f t="shared" si="18"/>
        <v>#REF!</v>
      </c>
    </row>
    <row r="165" spans="2:23" x14ac:dyDescent="0.25">
      <c r="B165" s="131">
        <v>157</v>
      </c>
      <c r="C165" s="143" t="e">
        <f t="shared" si="13"/>
        <v>#REF!</v>
      </c>
      <c r="D165" s="143" t="e">
        <f t="shared" si="14"/>
        <v>#REF!</v>
      </c>
      <c r="E165" s="148" t="e">
        <f t="shared" si="15"/>
        <v>#REF!</v>
      </c>
      <c r="T165" s="131">
        <v>157</v>
      </c>
      <c r="U165" s="143" t="e">
        <f t="shared" si="16"/>
        <v>#REF!</v>
      </c>
      <c r="V165" s="143" t="e">
        <f t="shared" si="17"/>
        <v>#REF!</v>
      </c>
      <c r="W165" s="143" t="e">
        <f t="shared" si="18"/>
        <v>#REF!</v>
      </c>
    </row>
    <row r="166" spans="2:23" x14ac:dyDescent="0.25">
      <c r="B166" s="131">
        <v>158</v>
      </c>
      <c r="C166" s="143" t="e">
        <f t="shared" si="13"/>
        <v>#REF!</v>
      </c>
      <c r="D166" s="143" t="e">
        <f t="shared" si="14"/>
        <v>#REF!</v>
      </c>
      <c r="E166" s="148" t="e">
        <f t="shared" si="15"/>
        <v>#REF!</v>
      </c>
      <c r="T166" s="131">
        <v>158</v>
      </c>
      <c r="U166" s="143" t="e">
        <f t="shared" si="16"/>
        <v>#REF!</v>
      </c>
      <c r="V166" s="143" t="e">
        <f t="shared" si="17"/>
        <v>#REF!</v>
      </c>
      <c r="W166" s="143" t="e">
        <f t="shared" si="18"/>
        <v>#REF!</v>
      </c>
    </row>
    <row r="167" spans="2:23" x14ac:dyDescent="0.25">
      <c r="B167" s="131">
        <v>159</v>
      </c>
      <c r="C167" s="143" t="e">
        <f t="shared" si="13"/>
        <v>#REF!</v>
      </c>
      <c r="D167" s="143" t="e">
        <f t="shared" si="14"/>
        <v>#REF!</v>
      </c>
      <c r="E167" s="148" t="e">
        <f t="shared" si="15"/>
        <v>#REF!</v>
      </c>
      <c r="T167" s="131">
        <v>159</v>
      </c>
      <c r="U167" s="143" t="e">
        <f t="shared" si="16"/>
        <v>#REF!</v>
      </c>
      <c r="V167" s="143" t="e">
        <f t="shared" si="17"/>
        <v>#REF!</v>
      </c>
      <c r="W167" s="143" t="e">
        <f t="shared" si="18"/>
        <v>#REF!</v>
      </c>
    </row>
    <row r="168" spans="2:23" x14ac:dyDescent="0.25">
      <c r="B168" s="131">
        <v>160</v>
      </c>
      <c r="C168" s="143" t="e">
        <f t="shared" si="13"/>
        <v>#REF!</v>
      </c>
      <c r="D168" s="143" t="e">
        <f t="shared" si="14"/>
        <v>#REF!</v>
      </c>
      <c r="E168" s="148" t="e">
        <f t="shared" si="15"/>
        <v>#REF!</v>
      </c>
      <c r="T168" s="131">
        <v>160</v>
      </c>
      <c r="U168" s="143" t="e">
        <f t="shared" si="16"/>
        <v>#REF!</v>
      </c>
      <c r="V168" s="143" t="e">
        <f t="shared" si="17"/>
        <v>#REF!</v>
      </c>
      <c r="W168" s="143" t="e">
        <f t="shared" si="18"/>
        <v>#REF!</v>
      </c>
    </row>
    <row r="169" spans="2:23" x14ac:dyDescent="0.25">
      <c r="B169" s="131">
        <v>161</v>
      </c>
      <c r="C169" s="143" t="e">
        <f t="shared" si="13"/>
        <v>#REF!</v>
      </c>
      <c r="D169" s="143" t="e">
        <f t="shared" si="14"/>
        <v>#REF!</v>
      </c>
      <c r="E169" s="148" t="e">
        <f t="shared" si="15"/>
        <v>#REF!</v>
      </c>
      <c r="T169" s="131">
        <v>161</v>
      </c>
      <c r="U169" s="143" t="e">
        <f t="shared" si="16"/>
        <v>#REF!</v>
      </c>
      <c r="V169" s="143" t="e">
        <f t="shared" si="17"/>
        <v>#REF!</v>
      </c>
      <c r="W169" s="143" t="e">
        <f t="shared" si="18"/>
        <v>#REF!</v>
      </c>
    </row>
    <row r="170" spans="2:23" x14ac:dyDescent="0.25">
      <c r="B170" s="131">
        <v>162</v>
      </c>
      <c r="C170" s="143" t="e">
        <f t="shared" si="13"/>
        <v>#REF!</v>
      </c>
      <c r="D170" s="143" t="e">
        <f t="shared" si="14"/>
        <v>#REF!</v>
      </c>
      <c r="E170" s="148" t="e">
        <f t="shared" si="15"/>
        <v>#REF!</v>
      </c>
      <c r="T170" s="131">
        <v>162</v>
      </c>
      <c r="U170" s="143" t="e">
        <f t="shared" si="16"/>
        <v>#REF!</v>
      </c>
      <c r="V170" s="143" t="e">
        <f t="shared" si="17"/>
        <v>#REF!</v>
      </c>
      <c r="W170" s="143" t="e">
        <f t="shared" si="18"/>
        <v>#REF!</v>
      </c>
    </row>
    <row r="171" spans="2:23" x14ac:dyDescent="0.25">
      <c r="B171" s="131">
        <v>163</v>
      </c>
      <c r="C171" s="143" t="e">
        <f t="shared" si="13"/>
        <v>#REF!</v>
      </c>
      <c r="D171" s="143" t="e">
        <f t="shared" si="14"/>
        <v>#REF!</v>
      </c>
      <c r="E171" s="148" t="e">
        <f t="shared" si="15"/>
        <v>#REF!</v>
      </c>
      <c r="T171" s="131">
        <v>163</v>
      </c>
      <c r="U171" s="143" t="e">
        <f t="shared" si="16"/>
        <v>#REF!</v>
      </c>
      <c r="V171" s="143" t="e">
        <f t="shared" si="17"/>
        <v>#REF!</v>
      </c>
      <c r="W171" s="143" t="e">
        <f t="shared" si="18"/>
        <v>#REF!</v>
      </c>
    </row>
    <row r="172" spans="2:23" x14ac:dyDescent="0.25">
      <c r="B172" s="131">
        <v>164</v>
      </c>
      <c r="C172" s="143" t="e">
        <f t="shared" si="13"/>
        <v>#REF!</v>
      </c>
      <c r="D172" s="143" t="e">
        <f t="shared" si="14"/>
        <v>#REF!</v>
      </c>
      <c r="E172" s="148" t="e">
        <f t="shared" si="15"/>
        <v>#REF!</v>
      </c>
      <c r="T172" s="131">
        <v>164</v>
      </c>
      <c r="U172" s="143" t="e">
        <f t="shared" si="16"/>
        <v>#REF!</v>
      </c>
      <c r="V172" s="143" t="e">
        <f t="shared" si="17"/>
        <v>#REF!</v>
      </c>
      <c r="W172" s="143" t="e">
        <f t="shared" si="18"/>
        <v>#REF!</v>
      </c>
    </row>
    <row r="173" spans="2:23" x14ac:dyDescent="0.25">
      <c r="B173" s="131">
        <v>165</v>
      </c>
      <c r="C173" s="143" t="e">
        <f t="shared" si="13"/>
        <v>#REF!</v>
      </c>
      <c r="D173" s="143" t="e">
        <f t="shared" si="14"/>
        <v>#REF!</v>
      </c>
      <c r="E173" s="148" t="e">
        <f t="shared" si="15"/>
        <v>#REF!</v>
      </c>
      <c r="T173" s="131">
        <v>165</v>
      </c>
      <c r="U173" s="143" t="e">
        <f t="shared" si="16"/>
        <v>#REF!</v>
      </c>
      <c r="V173" s="143" t="e">
        <f t="shared" si="17"/>
        <v>#REF!</v>
      </c>
      <c r="W173" s="143" t="e">
        <f t="shared" si="18"/>
        <v>#REF!</v>
      </c>
    </row>
    <row r="174" spans="2:23" x14ac:dyDescent="0.25">
      <c r="B174" s="131">
        <v>166</v>
      </c>
      <c r="C174" s="143" t="e">
        <f t="shared" si="13"/>
        <v>#REF!</v>
      </c>
      <c r="D174" s="143" t="e">
        <f t="shared" si="14"/>
        <v>#REF!</v>
      </c>
      <c r="E174" s="148" t="e">
        <f t="shared" si="15"/>
        <v>#REF!</v>
      </c>
      <c r="T174" s="131">
        <v>166</v>
      </c>
      <c r="U174" s="143" t="e">
        <f t="shared" si="16"/>
        <v>#REF!</v>
      </c>
      <c r="V174" s="143" t="e">
        <f t="shared" si="17"/>
        <v>#REF!</v>
      </c>
      <c r="W174" s="143" t="e">
        <f t="shared" si="18"/>
        <v>#REF!</v>
      </c>
    </row>
    <row r="175" spans="2:23" x14ac:dyDescent="0.25">
      <c r="B175" s="131">
        <v>167</v>
      </c>
      <c r="C175" s="143" t="e">
        <f t="shared" si="13"/>
        <v>#REF!</v>
      </c>
      <c r="D175" s="143" t="e">
        <f t="shared" si="14"/>
        <v>#REF!</v>
      </c>
      <c r="E175" s="148" t="e">
        <f t="shared" si="15"/>
        <v>#REF!</v>
      </c>
      <c r="T175" s="131">
        <v>167</v>
      </c>
      <c r="U175" s="143" t="e">
        <f t="shared" si="16"/>
        <v>#REF!</v>
      </c>
      <c r="V175" s="143" t="e">
        <f t="shared" si="17"/>
        <v>#REF!</v>
      </c>
      <c r="W175" s="143" t="e">
        <f t="shared" si="18"/>
        <v>#REF!</v>
      </c>
    </row>
    <row r="176" spans="2:23" x14ac:dyDescent="0.25">
      <c r="B176" s="131">
        <v>168</v>
      </c>
      <c r="C176" s="143" t="e">
        <f t="shared" si="13"/>
        <v>#REF!</v>
      </c>
      <c r="D176" s="143" t="e">
        <f t="shared" si="14"/>
        <v>#REF!</v>
      </c>
      <c r="E176" s="148" t="e">
        <f t="shared" si="15"/>
        <v>#REF!</v>
      </c>
      <c r="T176" s="131">
        <v>168</v>
      </c>
      <c r="U176" s="143" t="e">
        <f t="shared" si="16"/>
        <v>#REF!</v>
      </c>
      <c r="V176" s="143" t="e">
        <f t="shared" si="17"/>
        <v>#REF!</v>
      </c>
      <c r="W176" s="143" t="e">
        <f t="shared" si="18"/>
        <v>#REF!</v>
      </c>
    </row>
    <row r="177" spans="2:23" x14ac:dyDescent="0.25">
      <c r="B177" s="131">
        <v>169</v>
      </c>
      <c r="C177" s="143" t="e">
        <f t="shared" si="13"/>
        <v>#REF!</v>
      </c>
      <c r="D177" s="143" t="e">
        <f t="shared" si="14"/>
        <v>#REF!</v>
      </c>
      <c r="E177" s="148" t="e">
        <f t="shared" si="15"/>
        <v>#REF!</v>
      </c>
      <c r="T177" s="131">
        <v>169</v>
      </c>
      <c r="U177" s="143" t="e">
        <f t="shared" si="16"/>
        <v>#REF!</v>
      </c>
      <c r="V177" s="143" t="e">
        <f t="shared" si="17"/>
        <v>#REF!</v>
      </c>
      <c r="W177" s="143" t="e">
        <f t="shared" si="18"/>
        <v>#REF!</v>
      </c>
    </row>
    <row r="178" spans="2:23" x14ac:dyDescent="0.25">
      <c r="B178" s="131">
        <v>170</v>
      </c>
      <c r="C178" s="143" t="e">
        <f t="shared" si="13"/>
        <v>#REF!</v>
      </c>
      <c r="D178" s="143" t="e">
        <f t="shared" si="14"/>
        <v>#REF!</v>
      </c>
      <c r="E178" s="148" t="e">
        <f t="shared" si="15"/>
        <v>#REF!</v>
      </c>
      <c r="T178" s="131">
        <v>170</v>
      </c>
      <c r="U178" s="143" t="e">
        <f t="shared" si="16"/>
        <v>#REF!</v>
      </c>
      <c r="V178" s="143" t="e">
        <f t="shared" si="17"/>
        <v>#REF!</v>
      </c>
      <c r="W178" s="143" t="e">
        <f t="shared" si="18"/>
        <v>#REF!</v>
      </c>
    </row>
    <row r="179" spans="2:23" x14ac:dyDescent="0.25">
      <c r="B179" s="131">
        <v>171</v>
      </c>
      <c r="C179" s="143" t="e">
        <f t="shared" si="13"/>
        <v>#REF!</v>
      </c>
      <c r="D179" s="143" t="e">
        <f t="shared" si="14"/>
        <v>#REF!</v>
      </c>
      <c r="E179" s="148" t="e">
        <f t="shared" si="15"/>
        <v>#REF!</v>
      </c>
      <c r="T179" s="131">
        <v>171</v>
      </c>
      <c r="U179" s="143" t="e">
        <f t="shared" si="16"/>
        <v>#REF!</v>
      </c>
      <c r="V179" s="143" t="e">
        <f t="shared" si="17"/>
        <v>#REF!</v>
      </c>
      <c r="W179" s="143" t="e">
        <f t="shared" si="18"/>
        <v>#REF!</v>
      </c>
    </row>
    <row r="180" spans="2:23" x14ac:dyDescent="0.25">
      <c r="B180" s="131">
        <v>172</v>
      </c>
      <c r="C180" s="143" t="e">
        <f t="shared" si="13"/>
        <v>#REF!</v>
      </c>
      <c r="D180" s="143" t="e">
        <f t="shared" si="14"/>
        <v>#REF!</v>
      </c>
      <c r="E180" s="148" t="e">
        <f t="shared" si="15"/>
        <v>#REF!</v>
      </c>
      <c r="T180" s="131">
        <v>172</v>
      </c>
      <c r="U180" s="143" t="e">
        <f t="shared" si="16"/>
        <v>#REF!</v>
      </c>
      <c r="V180" s="143" t="e">
        <f t="shared" si="17"/>
        <v>#REF!</v>
      </c>
      <c r="W180" s="143" t="e">
        <f t="shared" si="18"/>
        <v>#REF!</v>
      </c>
    </row>
    <row r="181" spans="2:23" x14ac:dyDescent="0.25">
      <c r="B181" s="131">
        <v>173</v>
      </c>
      <c r="C181" s="143" t="e">
        <f t="shared" si="13"/>
        <v>#REF!</v>
      </c>
      <c r="D181" s="143" t="e">
        <f t="shared" si="14"/>
        <v>#REF!</v>
      </c>
      <c r="E181" s="148" t="e">
        <f t="shared" si="15"/>
        <v>#REF!</v>
      </c>
      <c r="T181" s="131">
        <v>173</v>
      </c>
      <c r="U181" s="143" t="e">
        <f t="shared" si="16"/>
        <v>#REF!</v>
      </c>
      <c r="V181" s="143" t="e">
        <f t="shared" si="17"/>
        <v>#REF!</v>
      </c>
      <c r="W181" s="143" t="e">
        <f t="shared" si="18"/>
        <v>#REF!</v>
      </c>
    </row>
    <row r="182" spans="2:23" x14ac:dyDescent="0.25">
      <c r="B182" s="131">
        <v>174</v>
      </c>
      <c r="C182" s="143" t="e">
        <f t="shared" si="13"/>
        <v>#REF!</v>
      </c>
      <c r="D182" s="143" t="e">
        <f t="shared" si="14"/>
        <v>#REF!</v>
      </c>
      <c r="E182" s="148" t="e">
        <f t="shared" si="15"/>
        <v>#REF!</v>
      </c>
      <c r="T182" s="131">
        <v>174</v>
      </c>
      <c r="U182" s="143" t="e">
        <f t="shared" si="16"/>
        <v>#REF!</v>
      </c>
      <c r="V182" s="143" t="e">
        <f t="shared" si="17"/>
        <v>#REF!</v>
      </c>
      <c r="W182" s="143" t="e">
        <f t="shared" si="18"/>
        <v>#REF!</v>
      </c>
    </row>
    <row r="183" spans="2:23" x14ac:dyDescent="0.25">
      <c r="B183" s="131">
        <v>175</v>
      </c>
      <c r="C183" s="143" t="e">
        <f t="shared" si="13"/>
        <v>#REF!</v>
      </c>
      <c r="D183" s="143" t="e">
        <f t="shared" si="14"/>
        <v>#REF!</v>
      </c>
      <c r="E183" s="148" t="e">
        <f t="shared" si="15"/>
        <v>#REF!</v>
      </c>
      <c r="T183" s="131">
        <v>175</v>
      </c>
      <c r="U183" s="143" t="e">
        <f t="shared" si="16"/>
        <v>#REF!</v>
      </c>
      <c r="V183" s="143" t="e">
        <f t="shared" si="17"/>
        <v>#REF!</v>
      </c>
      <c r="W183" s="143" t="e">
        <f t="shared" si="18"/>
        <v>#REF!</v>
      </c>
    </row>
    <row r="184" spans="2:23" x14ac:dyDescent="0.25">
      <c r="B184" s="131">
        <v>176</v>
      </c>
      <c r="C184" s="143" t="e">
        <f t="shared" si="13"/>
        <v>#REF!</v>
      </c>
      <c r="D184" s="143" t="e">
        <f t="shared" si="14"/>
        <v>#REF!</v>
      </c>
      <c r="E184" s="148" t="e">
        <f t="shared" si="15"/>
        <v>#REF!</v>
      </c>
      <c r="T184" s="131">
        <v>176</v>
      </c>
      <c r="U184" s="143" t="e">
        <f t="shared" si="16"/>
        <v>#REF!</v>
      </c>
      <c r="V184" s="143" t="e">
        <f t="shared" si="17"/>
        <v>#REF!</v>
      </c>
      <c r="W184" s="143" t="e">
        <f t="shared" si="18"/>
        <v>#REF!</v>
      </c>
    </row>
    <row r="185" spans="2:23" x14ac:dyDescent="0.25">
      <c r="B185" s="131">
        <v>177</v>
      </c>
      <c r="C185" s="143" t="e">
        <f t="shared" si="13"/>
        <v>#REF!</v>
      </c>
      <c r="D185" s="143" t="e">
        <f t="shared" si="14"/>
        <v>#REF!</v>
      </c>
      <c r="E185" s="148" t="e">
        <f t="shared" si="15"/>
        <v>#REF!</v>
      </c>
      <c r="T185" s="131">
        <v>177</v>
      </c>
      <c r="U185" s="143" t="e">
        <f t="shared" si="16"/>
        <v>#REF!</v>
      </c>
      <c r="V185" s="143" t="e">
        <f t="shared" si="17"/>
        <v>#REF!</v>
      </c>
      <c r="W185" s="143" t="e">
        <f t="shared" si="18"/>
        <v>#REF!</v>
      </c>
    </row>
    <row r="186" spans="2:23" x14ac:dyDescent="0.25">
      <c r="B186" s="131">
        <v>178</v>
      </c>
      <c r="C186" s="143" t="e">
        <f t="shared" si="13"/>
        <v>#REF!</v>
      </c>
      <c r="D186" s="143" t="e">
        <f t="shared" si="14"/>
        <v>#REF!</v>
      </c>
      <c r="E186" s="148" t="e">
        <f t="shared" si="15"/>
        <v>#REF!</v>
      </c>
      <c r="T186" s="131">
        <v>178</v>
      </c>
      <c r="U186" s="143" t="e">
        <f t="shared" si="16"/>
        <v>#REF!</v>
      </c>
      <c r="V186" s="143" t="e">
        <f t="shared" si="17"/>
        <v>#REF!</v>
      </c>
      <c r="W186" s="143" t="e">
        <f t="shared" si="18"/>
        <v>#REF!</v>
      </c>
    </row>
    <row r="187" spans="2:23" x14ac:dyDescent="0.25">
      <c r="B187" s="131">
        <v>179</v>
      </c>
      <c r="C187" s="143" t="e">
        <f t="shared" si="13"/>
        <v>#REF!</v>
      </c>
      <c r="D187" s="143" t="e">
        <f t="shared" si="14"/>
        <v>#REF!</v>
      </c>
      <c r="E187" s="148" t="e">
        <f t="shared" si="15"/>
        <v>#REF!</v>
      </c>
      <c r="T187" s="131">
        <v>179</v>
      </c>
      <c r="U187" s="143" t="e">
        <f t="shared" si="16"/>
        <v>#REF!</v>
      </c>
      <c r="V187" s="143" t="e">
        <f t="shared" si="17"/>
        <v>#REF!</v>
      </c>
      <c r="W187" s="143" t="e">
        <f t="shared" si="18"/>
        <v>#REF!</v>
      </c>
    </row>
    <row r="188" spans="2:23" x14ac:dyDescent="0.25">
      <c r="B188" s="131">
        <v>180</v>
      </c>
      <c r="C188" s="143" t="e">
        <f t="shared" si="13"/>
        <v>#REF!</v>
      </c>
      <c r="D188" s="143" t="e">
        <f t="shared" si="14"/>
        <v>#REF!</v>
      </c>
      <c r="E188" s="148" t="e">
        <f t="shared" si="15"/>
        <v>#REF!</v>
      </c>
      <c r="T188" s="131">
        <v>180</v>
      </c>
      <c r="U188" s="143" t="e">
        <f t="shared" si="16"/>
        <v>#REF!</v>
      </c>
      <c r="V188" s="143" t="e">
        <f t="shared" si="17"/>
        <v>#REF!</v>
      </c>
      <c r="W188" s="143" t="e">
        <f t="shared" si="18"/>
        <v>#REF!</v>
      </c>
    </row>
    <row r="189" spans="2:23" x14ac:dyDescent="0.25">
      <c r="B189" s="131">
        <v>181</v>
      </c>
      <c r="C189" s="143" t="e">
        <f t="shared" si="13"/>
        <v>#REF!</v>
      </c>
      <c r="D189" s="143" t="e">
        <f t="shared" si="14"/>
        <v>#REF!</v>
      </c>
      <c r="E189" s="148" t="e">
        <f t="shared" si="15"/>
        <v>#REF!</v>
      </c>
      <c r="T189" s="131">
        <v>181</v>
      </c>
      <c r="U189" s="143" t="e">
        <f t="shared" si="16"/>
        <v>#REF!</v>
      </c>
      <c r="V189" s="143" t="e">
        <f t="shared" si="17"/>
        <v>#REF!</v>
      </c>
      <c r="W189" s="143" t="e">
        <f t="shared" si="18"/>
        <v>#REF!</v>
      </c>
    </row>
    <row r="190" spans="2:23" x14ac:dyDescent="0.25">
      <c r="B190" s="131">
        <v>182</v>
      </c>
      <c r="C190" s="143" t="e">
        <f t="shared" si="13"/>
        <v>#REF!</v>
      </c>
      <c r="D190" s="143" t="e">
        <f t="shared" si="14"/>
        <v>#REF!</v>
      </c>
      <c r="E190" s="148" t="e">
        <f t="shared" si="15"/>
        <v>#REF!</v>
      </c>
      <c r="T190" s="131">
        <v>182</v>
      </c>
      <c r="U190" s="143" t="e">
        <f t="shared" si="16"/>
        <v>#REF!</v>
      </c>
      <c r="V190" s="143" t="e">
        <f t="shared" si="17"/>
        <v>#REF!</v>
      </c>
      <c r="W190" s="143" t="e">
        <f t="shared" si="18"/>
        <v>#REF!</v>
      </c>
    </row>
    <row r="191" spans="2:23" x14ac:dyDescent="0.25">
      <c r="B191" s="131">
        <v>183</v>
      </c>
      <c r="C191" s="143" t="e">
        <f t="shared" si="13"/>
        <v>#REF!</v>
      </c>
      <c r="D191" s="143" t="e">
        <f t="shared" si="14"/>
        <v>#REF!</v>
      </c>
      <c r="E191" s="148" t="e">
        <f t="shared" si="15"/>
        <v>#REF!</v>
      </c>
      <c r="T191" s="131">
        <v>183</v>
      </c>
      <c r="U191" s="143" t="e">
        <f t="shared" si="16"/>
        <v>#REF!</v>
      </c>
      <c r="V191" s="143" t="e">
        <f t="shared" si="17"/>
        <v>#REF!</v>
      </c>
      <c r="W191" s="143" t="e">
        <f t="shared" si="18"/>
        <v>#REF!</v>
      </c>
    </row>
    <row r="192" spans="2:23" x14ac:dyDescent="0.25">
      <c r="B192" s="131">
        <v>184</v>
      </c>
      <c r="C192" s="143" t="e">
        <f t="shared" si="13"/>
        <v>#REF!</v>
      </c>
      <c r="D192" s="143" t="e">
        <f t="shared" si="14"/>
        <v>#REF!</v>
      </c>
      <c r="E192" s="148" t="e">
        <f t="shared" si="15"/>
        <v>#REF!</v>
      </c>
      <c r="T192" s="131">
        <v>184</v>
      </c>
      <c r="U192" s="143" t="e">
        <f t="shared" si="16"/>
        <v>#REF!</v>
      </c>
      <c r="V192" s="143" t="e">
        <f t="shared" si="17"/>
        <v>#REF!</v>
      </c>
      <c r="W192" s="143" t="e">
        <f t="shared" si="18"/>
        <v>#REF!</v>
      </c>
    </row>
    <row r="193" spans="2:23" x14ac:dyDescent="0.25">
      <c r="B193" s="131">
        <v>185</v>
      </c>
      <c r="C193" s="143" t="e">
        <f t="shared" si="13"/>
        <v>#REF!</v>
      </c>
      <c r="D193" s="143" t="e">
        <f t="shared" si="14"/>
        <v>#REF!</v>
      </c>
      <c r="E193" s="148" t="e">
        <f t="shared" si="15"/>
        <v>#REF!</v>
      </c>
      <c r="T193" s="131">
        <v>185</v>
      </c>
      <c r="U193" s="143" t="e">
        <f t="shared" si="16"/>
        <v>#REF!</v>
      </c>
      <c r="V193" s="143" t="e">
        <f t="shared" si="17"/>
        <v>#REF!</v>
      </c>
      <c r="W193" s="143" t="e">
        <f t="shared" si="18"/>
        <v>#REF!</v>
      </c>
    </row>
    <row r="194" spans="2:23" x14ac:dyDescent="0.25">
      <c r="B194" s="131">
        <v>186</v>
      </c>
      <c r="C194" s="143" t="e">
        <f t="shared" si="13"/>
        <v>#REF!</v>
      </c>
      <c r="D194" s="143" t="e">
        <f t="shared" si="14"/>
        <v>#REF!</v>
      </c>
      <c r="E194" s="148" t="e">
        <f t="shared" si="15"/>
        <v>#REF!</v>
      </c>
      <c r="T194" s="131">
        <v>186</v>
      </c>
      <c r="U194" s="143" t="e">
        <f t="shared" si="16"/>
        <v>#REF!</v>
      </c>
      <c r="V194" s="143" t="e">
        <f t="shared" si="17"/>
        <v>#REF!</v>
      </c>
      <c r="W194" s="143" t="e">
        <f t="shared" si="18"/>
        <v>#REF!</v>
      </c>
    </row>
    <row r="195" spans="2:23" x14ac:dyDescent="0.25">
      <c r="B195" s="131">
        <v>187</v>
      </c>
      <c r="C195" s="143" t="e">
        <f t="shared" si="13"/>
        <v>#REF!</v>
      </c>
      <c r="D195" s="143" t="e">
        <f t="shared" si="14"/>
        <v>#REF!</v>
      </c>
      <c r="E195" s="148" t="e">
        <f t="shared" si="15"/>
        <v>#REF!</v>
      </c>
      <c r="T195" s="131">
        <v>187</v>
      </c>
      <c r="U195" s="143" t="e">
        <f t="shared" si="16"/>
        <v>#REF!</v>
      </c>
      <c r="V195" s="143" t="e">
        <f t="shared" si="17"/>
        <v>#REF!</v>
      </c>
      <c r="W195" s="143" t="e">
        <f t="shared" si="18"/>
        <v>#REF!</v>
      </c>
    </row>
    <row r="196" spans="2:23" x14ac:dyDescent="0.25">
      <c r="B196" s="131">
        <v>188</v>
      </c>
      <c r="C196" s="143" t="e">
        <f t="shared" si="13"/>
        <v>#REF!</v>
      </c>
      <c r="D196" s="143" t="e">
        <f t="shared" si="14"/>
        <v>#REF!</v>
      </c>
      <c r="E196" s="148" t="e">
        <f t="shared" si="15"/>
        <v>#REF!</v>
      </c>
      <c r="T196" s="131">
        <v>188</v>
      </c>
      <c r="U196" s="143" t="e">
        <f t="shared" si="16"/>
        <v>#REF!</v>
      </c>
      <c r="V196" s="143" t="e">
        <f t="shared" si="17"/>
        <v>#REF!</v>
      </c>
      <c r="W196" s="143" t="e">
        <f t="shared" si="18"/>
        <v>#REF!</v>
      </c>
    </row>
    <row r="197" spans="2:23" x14ac:dyDescent="0.25">
      <c r="B197" s="131">
        <v>189</v>
      </c>
      <c r="C197" s="143" t="e">
        <f t="shared" si="13"/>
        <v>#REF!</v>
      </c>
      <c r="D197" s="143" t="e">
        <f t="shared" si="14"/>
        <v>#REF!</v>
      </c>
      <c r="E197" s="148" t="e">
        <f t="shared" si="15"/>
        <v>#REF!</v>
      </c>
      <c r="T197" s="131">
        <v>189</v>
      </c>
      <c r="U197" s="143" t="e">
        <f t="shared" si="16"/>
        <v>#REF!</v>
      </c>
      <c r="V197" s="143" t="e">
        <f t="shared" si="17"/>
        <v>#REF!</v>
      </c>
      <c r="W197" s="143" t="e">
        <f t="shared" si="18"/>
        <v>#REF!</v>
      </c>
    </row>
    <row r="198" spans="2:23" x14ac:dyDescent="0.25">
      <c r="B198" s="131">
        <v>190</v>
      </c>
      <c r="C198" s="143" t="e">
        <f t="shared" si="13"/>
        <v>#REF!</v>
      </c>
      <c r="D198" s="143" t="e">
        <f t="shared" si="14"/>
        <v>#REF!</v>
      </c>
      <c r="E198" s="148" t="e">
        <f t="shared" si="15"/>
        <v>#REF!</v>
      </c>
      <c r="T198" s="131">
        <v>190</v>
      </c>
      <c r="U198" s="143" t="e">
        <f t="shared" si="16"/>
        <v>#REF!</v>
      </c>
      <c r="V198" s="143" t="e">
        <f t="shared" si="17"/>
        <v>#REF!</v>
      </c>
      <c r="W198" s="143" t="e">
        <f t="shared" si="18"/>
        <v>#REF!</v>
      </c>
    </row>
    <row r="199" spans="2:23" x14ac:dyDescent="0.25">
      <c r="B199" s="131">
        <v>191</v>
      </c>
      <c r="C199" s="143" t="e">
        <f t="shared" si="13"/>
        <v>#REF!</v>
      </c>
      <c r="D199" s="143" t="e">
        <f t="shared" si="14"/>
        <v>#REF!</v>
      </c>
      <c r="E199" s="148" t="e">
        <f t="shared" si="15"/>
        <v>#REF!</v>
      </c>
      <c r="T199" s="131">
        <v>191</v>
      </c>
      <c r="U199" s="143" t="e">
        <f t="shared" si="16"/>
        <v>#REF!</v>
      </c>
      <c r="V199" s="143" t="e">
        <f t="shared" si="17"/>
        <v>#REF!</v>
      </c>
      <c r="W199" s="143" t="e">
        <f t="shared" si="18"/>
        <v>#REF!</v>
      </c>
    </row>
    <row r="200" spans="2:23" x14ac:dyDescent="0.25">
      <c r="B200" s="131">
        <v>192</v>
      </c>
      <c r="C200" s="143" t="e">
        <f t="shared" si="13"/>
        <v>#REF!</v>
      </c>
      <c r="D200" s="143" t="e">
        <f t="shared" si="14"/>
        <v>#REF!</v>
      </c>
      <c r="E200" s="148" t="e">
        <f t="shared" si="15"/>
        <v>#REF!</v>
      </c>
      <c r="T200" s="131">
        <v>192</v>
      </c>
      <c r="U200" s="143" t="e">
        <f t="shared" si="16"/>
        <v>#REF!</v>
      </c>
      <c r="V200" s="143" t="e">
        <f t="shared" si="17"/>
        <v>#REF!</v>
      </c>
      <c r="W200" s="143" t="e">
        <f t="shared" si="18"/>
        <v>#REF!</v>
      </c>
    </row>
    <row r="201" spans="2:23" x14ac:dyDescent="0.25">
      <c r="B201" s="131">
        <v>193</v>
      </c>
      <c r="C201" s="143" t="e">
        <f t="shared" ref="C201:C264" si="19">+$H$2*B201^3+$I$2*B201^2+$J$2*B201+$K$2</f>
        <v>#REF!</v>
      </c>
      <c r="D201" s="143" t="e">
        <f t="shared" ref="D201:D264" si="20">+$B$2*B201^3+$C$2*B201^2+$D$2*B201+$E$2</f>
        <v>#REF!</v>
      </c>
      <c r="E201" s="148" t="e">
        <f t="shared" ref="E201:E264" si="21">+D201-C201</f>
        <v>#REF!</v>
      </c>
      <c r="T201" s="131">
        <v>193</v>
      </c>
      <c r="U201" s="143" t="e">
        <f t="shared" ref="U201:U264" si="22">+$H$2*T201^3+$I$2*T201^2+$J$2*T201+$K$2</f>
        <v>#REF!</v>
      </c>
      <c r="V201" s="143" t="e">
        <f t="shared" ref="V201:V264" si="23">+$T$2*T201^3+$U$2*T201^2+$V$2*T201+$W$2</f>
        <v>#REF!</v>
      </c>
      <c r="W201" s="143" t="e">
        <f t="shared" ref="W201:W264" si="24">+V201-U201</f>
        <v>#REF!</v>
      </c>
    </row>
    <row r="202" spans="2:23" x14ac:dyDescent="0.25">
      <c r="B202" s="131">
        <v>194</v>
      </c>
      <c r="C202" s="143" t="e">
        <f t="shared" si="19"/>
        <v>#REF!</v>
      </c>
      <c r="D202" s="143" t="e">
        <f t="shared" si="20"/>
        <v>#REF!</v>
      </c>
      <c r="E202" s="148" t="e">
        <f t="shared" si="21"/>
        <v>#REF!</v>
      </c>
      <c r="T202" s="131">
        <v>194</v>
      </c>
      <c r="U202" s="143" t="e">
        <f t="shared" si="22"/>
        <v>#REF!</v>
      </c>
      <c r="V202" s="143" t="e">
        <f t="shared" si="23"/>
        <v>#REF!</v>
      </c>
      <c r="W202" s="143" t="e">
        <f t="shared" si="24"/>
        <v>#REF!</v>
      </c>
    </row>
    <row r="203" spans="2:23" x14ac:dyDescent="0.25">
      <c r="B203" s="131">
        <v>195</v>
      </c>
      <c r="C203" s="143" t="e">
        <f t="shared" si="19"/>
        <v>#REF!</v>
      </c>
      <c r="D203" s="143" t="e">
        <f t="shared" si="20"/>
        <v>#REF!</v>
      </c>
      <c r="E203" s="148" t="e">
        <f t="shared" si="21"/>
        <v>#REF!</v>
      </c>
      <c r="T203" s="131">
        <v>195</v>
      </c>
      <c r="U203" s="143" t="e">
        <f t="shared" si="22"/>
        <v>#REF!</v>
      </c>
      <c r="V203" s="143" t="e">
        <f t="shared" si="23"/>
        <v>#REF!</v>
      </c>
      <c r="W203" s="143" t="e">
        <f t="shared" si="24"/>
        <v>#REF!</v>
      </c>
    </row>
    <row r="204" spans="2:23" x14ac:dyDescent="0.25">
      <c r="B204" s="131">
        <v>196</v>
      </c>
      <c r="C204" s="143" t="e">
        <f t="shared" si="19"/>
        <v>#REF!</v>
      </c>
      <c r="D204" s="143" t="e">
        <f t="shared" si="20"/>
        <v>#REF!</v>
      </c>
      <c r="E204" s="148" t="e">
        <f t="shared" si="21"/>
        <v>#REF!</v>
      </c>
      <c r="T204" s="131">
        <v>196</v>
      </c>
      <c r="U204" s="143" t="e">
        <f t="shared" si="22"/>
        <v>#REF!</v>
      </c>
      <c r="V204" s="143" t="e">
        <f t="shared" si="23"/>
        <v>#REF!</v>
      </c>
      <c r="W204" s="143" t="e">
        <f t="shared" si="24"/>
        <v>#REF!</v>
      </c>
    </row>
    <row r="205" spans="2:23" x14ac:dyDescent="0.25">
      <c r="B205" s="131">
        <v>197</v>
      </c>
      <c r="C205" s="143" t="e">
        <f t="shared" si="19"/>
        <v>#REF!</v>
      </c>
      <c r="D205" s="143" t="e">
        <f t="shared" si="20"/>
        <v>#REF!</v>
      </c>
      <c r="E205" s="148" t="e">
        <f t="shared" si="21"/>
        <v>#REF!</v>
      </c>
      <c r="T205" s="131">
        <v>197</v>
      </c>
      <c r="U205" s="143" t="e">
        <f t="shared" si="22"/>
        <v>#REF!</v>
      </c>
      <c r="V205" s="143" t="e">
        <f t="shared" si="23"/>
        <v>#REF!</v>
      </c>
      <c r="W205" s="143" t="e">
        <f t="shared" si="24"/>
        <v>#REF!</v>
      </c>
    </row>
    <row r="206" spans="2:23" x14ac:dyDescent="0.25">
      <c r="B206" s="131">
        <v>198</v>
      </c>
      <c r="C206" s="143" t="e">
        <f t="shared" si="19"/>
        <v>#REF!</v>
      </c>
      <c r="D206" s="143" t="e">
        <f t="shared" si="20"/>
        <v>#REF!</v>
      </c>
      <c r="E206" s="148" t="e">
        <f t="shared" si="21"/>
        <v>#REF!</v>
      </c>
      <c r="T206" s="131">
        <v>198</v>
      </c>
      <c r="U206" s="143" t="e">
        <f t="shared" si="22"/>
        <v>#REF!</v>
      </c>
      <c r="V206" s="143" t="e">
        <f t="shared" si="23"/>
        <v>#REF!</v>
      </c>
      <c r="W206" s="143" t="e">
        <f t="shared" si="24"/>
        <v>#REF!</v>
      </c>
    </row>
    <row r="207" spans="2:23" x14ac:dyDescent="0.25">
      <c r="B207" s="131">
        <v>199</v>
      </c>
      <c r="C207" s="143" t="e">
        <f t="shared" si="19"/>
        <v>#REF!</v>
      </c>
      <c r="D207" s="143" t="e">
        <f t="shared" si="20"/>
        <v>#REF!</v>
      </c>
      <c r="E207" s="148" t="e">
        <f t="shared" si="21"/>
        <v>#REF!</v>
      </c>
      <c r="T207" s="131">
        <v>199</v>
      </c>
      <c r="U207" s="143" t="e">
        <f t="shared" si="22"/>
        <v>#REF!</v>
      </c>
      <c r="V207" s="143" t="e">
        <f t="shared" si="23"/>
        <v>#REF!</v>
      </c>
      <c r="W207" s="143" t="e">
        <f t="shared" si="24"/>
        <v>#REF!</v>
      </c>
    </row>
    <row r="208" spans="2:23" x14ac:dyDescent="0.25">
      <c r="B208" s="131">
        <v>200</v>
      </c>
      <c r="C208" s="143" t="e">
        <f t="shared" si="19"/>
        <v>#REF!</v>
      </c>
      <c r="D208" s="143" t="e">
        <f t="shared" si="20"/>
        <v>#REF!</v>
      </c>
      <c r="E208" s="148" t="e">
        <f t="shared" si="21"/>
        <v>#REF!</v>
      </c>
      <c r="T208" s="131">
        <v>200</v>
      </c>
      <c r="U208" s="143" t="e">
        <f t="shared" si="22"/>
        <v>#REF!</v>
      </c>
      <c r="V208" s="143" t="e">
        <f t="shared" si="23"/>
        <v>#REF!</v>
      </c>
      <c r="W208" s="143" t="e">
        <f t="shared" si="24"/>
        <v>#REF!</v>
      </c>
    </row>
    <row r="209" spans="2:23" x14ac:dyDescent="0.25">
      <c r="B209" s="131">
        <v>201</v>
      </c>
      <c r="C209" s="143" t="e">
        <f t="shared" si="19"/>
        <v>#REF!</v>
      </c>
      <c r="D209" s="143" t="e">
        <f t="shared" si="20"/>
        <v>#REF!</v>
      </c>
      <c r="E209" s="148" t="e">
        <f t="shared" si="21"/>
        <v>#REF!</v>
      </c>
      <c r="T209" s="131">
        <v>201</v>
      </c>
      <c r="U209" s="143" t="e">
        <f t="shared" si="22"/>
        <v>#REF!</v>
      </c>
      <c r="V209" s="143" t="e">
        <f t="shared" si="23"/>
        <v>#REF!</v>
      </c>
      <c r="W209" s="143" t="e">
        <f t="shared" si="24"/>
        <v>#REF!</v>
      </c>
    </row>
    <row r="210" spans="2:23" x14ac:dyDescent="0.25">
      <c r="B210" s="131">
        <v>202</v>
      </c>
      <c r="C210" s="143" t="e">
        <f t="shared" si="19"/>
        <v>#REF!</v>
      </c>
      <c r="D210" s="143" t="e">
        <f t="shared" si="20"/>
        <v>#REF!</v>
      </c>
      <c r="E210" s="148" t="e">
        <f t="shared" si="21"/>
        <v>#REF!</v>
      </c>
      <c r="T210" s="131">
        <v>202</v>
      </c>
      <c r="U210" s="143" t="e">
        <f t="shared" si="22"/>
        <v>#REF!</v>
      </c>
      <c r="V210" s="143" t="e">
        <f t="shared" si="23"/>
        <v>#REF!</v>
      </c>
      <c r="W210" s="143" t="e">
        <f t="shared" si="24"/>
        <v>#REF!</v>
      </c>
    </row>
    <row r="211" spans="2:23" x14ac:dyDescent="0.25">
      <c r="B211" s="131">
        <v>203</v>
      </c>
      <c r="C211" s="143" t="e">
        <f t="shared" si="19"/>
        <v>#REF!</v>
      </c>
      <c r="D211" s="143" t="e">
        <f t="shared" si="20"/>
        <v>#REF!</v>
      </c>
      <c r="E211" s="148" t="e">
        <f t="shared" si="21"/>
        <v>#REF!</v>
      </c>
      <c r="T211" s="131">
        <v>203</v>
      </c>
      <c r="U211" s="143" t="e">
        <f t="shared" si="22"/>
        <v>#REF!</v>
      </c>
      <c r="V211" s="143" t="e">
        <f t="shared" si="23"/>
        <v>#REF!</v>
      </c>
      <c r="W211" s="143" t="e">
        <f t="shared" si="24"/>
        <v>#REF!</v>
      </c>
    </row>
    <row r="212" spans="2:23" x14ac:dyDescent="0.25">
      <c r="B212" s="131">
        <v>204</v>
      </c>
      <c r="C212" s="143" t="e">
        <f t="shared" si="19"/>
        <v>#REF!</v>
      </c>
      <c r="D212" s="143" t="e">
        <f t="shared" si="20"/>
        <v>#REF!</v>
      </c>
      <c r="E212" s="148" t="e">
        <f t="shared" si="21"/>
        <v>#REF!</v>
      </c>
      <c r="T212" s="131">
        <v>204</v>
      </c>
      <c r="U212" s="143" t="e">
        <f t="shared" si="22"/>
        <v>#REF!</v>
      </c>
      <c r="V212" s="143" t="e">
        <f t="shared" si="23"/>
        <v>#REF!</v>
      </c>
      <c r="W212" s="143" t="e">
        <f t="shared" si="24"/>
        <v>#REF!</v>
      </c>
    </row>
    <row r="213" spans="2:23" x14ac:dyDescent="0.25">
      <c r="B213" s="131">
        <v>205</v>
      </c>
      <c r="C213" s="143" t="e">
        <f t="shared" si="19"/>
        <v>#REF!</v>
      </c>
      <c r="D213" s="143" t="e">
        <f t="shared" si="20"/>
        <v>#REF!</v>
      </c>
      <c r="E213" s="148" t="e">
        <f t="shared" si="21"/>
        <v>#REF!</v>
      </c>
      <c r="T213" s="131">
        <v>205</v>
      </c>
      <c r="U213" s="143" t="e">
        <f t="shared" si="22"/>
        <v>#REF!</v>
      </c>
      <c r="V213" s="143" t="e">
        <f t="shared" si="23"/>
        <v>#REF!</v>
      </c>
      <c r="W213" s="143" t="e">
        <f t="shared" si="24"/>
        <v>#REF!</v>
      </c>
    </row>
    <row r="214" spans="2:23" x14ac:dyDescent="0.25">
      <c r="B214" s="131">
        <v>206</v>
      </c>
      <c r="C214" s="143" t="e">
        <f t="shared" si="19"/>
        <v>#REF!</v>
      </c>
      <c r="D214" s="143" t="e">
        <f t="shared" si="20"/>
        <v>#REF!</v>
      </c>
      <c r="E214" s="148" t="e">
        <f t="shared" si="21"/>
        <v>#REF!</v>
      </c>
      <c r="T214" s="131">
        <v>206</v>
      </c>
      <c r="U214" s="143" t="e">
        <f t="shared" si="22"/>
        <v>#REF!</v>
      </c>
      <c r="V214" s="143" t="e">
        <f t="shared" si="23"/>
        <v>#REF!</v>
      </c>
      <c r="W214" s="143" t="e">
        <f t="shared" si="24"/>
        <v>#REF!</v>
      </c>
    </row>
    <row r="215" spans="2:23" x14ac:dyDescent="0.25">
      <c r="B215" s="131">
        <v>207</v>
      </c>
      <c r="C215" s="143" t="e">
        <f t="shared" si="19"/>
        <v>#REF!</v>
      </c>
      <c r="D215" s="143" t="e">
        <f t="shared" si="20"/>
        <v>#REF!</v>
      </c>
      <c r="E215" s="148" t="e">
        <f t="shared" si="21"/>
        <v>#REF!</v>
      </c>
      <c r="T215" s="131">
        <v>207</v>
      </c>
      <c r="U215" s="143" t="e">
        <f t="shared" si="22"/>
        <v>#REF!</v>
      </c>
      <c r="V215" s="143" t="e">
        <f t="shared" si="23"/>
        <v>#REF!</v>
      </c>
      <c r="W215" s="143" t="e">
        <f t="shared" si="24"/>
        <v>#REF!</v>
      </c>
    </row>
    <row r="216" spans="2:23" x14ac:dyDescent="0.25">
      <c r="B216" s="131">
        <v>208</v>
      </c>
      <c r="C216" s="143" t="e">
        <f t="shared" si="19"/>
        <v>#REF!</v>
      </c>
      <c r="D216" s="143" t="e">
        <f t="shared" si="20"/>
        <v>#REF!</v>
      </c>
      <c r="E216" s="148" t="e">
        <f t="shared" si="21"/>
        <v>#REF!</v>
      </c>
      <c r="T216" s="131">
        <v>208</v>
      </c>
      <c r="U216" s="143" t="e">
        <f t="shared" si="22"/>
        <v>#REF!</v>
      </c>
      <c r="V216" s="143" t="e">
        <f t="shared" si="23"/>
        <v>#REF!</v>
      </c>
      <c r="W216" s="143" t="e">
        <f t="shared" si="24"/>
        <v>#REF!</v>
      </c>
    </row>
    <row r="217" spans="2:23" x14ac:dyDescent="0.25">
      <c r="B217" s="131">
        <v>209</v>
      </c>
      <c r="C217" s="143" t="e">
        <f t="shared" si="19"/>
        <v>#REF!</v>
      </c>
      <c r="D217" s="143" t="e">
        <f t="shared" si="20"/>
        <v>#REF!</v>
      </c>
      <c r="E217" s="148" t="e">
        <f t="shared" si="21"/>
        <v>#REF!</v>
      </c>
      <c r="T217" s="131">
        <v>209</v>
      </c>
      <c r="U217" s="143" t="e">
        <f t="shared" si="22"/>
        <v>#REF!</v>
      </c>
      <c r="V217" s="143" t="e">
        <f t="shared" si="23"/>
        <v>#REF!</v>
      </c>
      <c r="W217" s="143" t="e">
        <f t="shared" si="24"/>
        <v>#REF!</v>
      </c>
    </row>
    <row r="218" spans="2:23" x14ac:dyDescent="0.25">
      <c r="B218" s="131">
        <v>210</v>
      </c>
      <c r="C218" s="143" t="e">
        <f t="shared" si="19"/>
        <v>#REF!</v>
      </c>
      <c r="D218" s="143" t="e">
        <f t="shared" si="20"/>
        <v>#REF!</v>
      </c>
      <c r="E218" s="148" t="e">
        <f t="shared" si="21"/>
        <v>#REF!</v>
      </c>
      <c r="T218" s="131">
        <v>210</v>
      </c>
      <c r="U218" s="143" t="e">
        <f t="shared" si="22"/>
        <v>#REF!</v>
      </c>
      <c r="V218" s="143" t="e">
        <f t="shared" si="23"/>
        <v>#REF!</v>
      </c>
      <c r="W218" s="143" t="e">
        <f t="shared" si="24"/>
        <v>#REF!</v>
      </c>
    </row>
    <row r="219" spans="2:23" x14ac:dyDescent="0.25">
      <c r="B219" s="131">
        <v>211</v>
      </c>
      <c r="C219" s="143" t="e">
        <f t="shared" si="19"/>
        <v>#REF!</v>
      </c>
      <c r="D219" s="143" t="e">
        <f t="shared" si="20"/>
        <v>#REF!</v>
      </c>
      <c r="E219" s="148" t="e">
        <f t="shared" si="21"/>
        <v>#REF!</v>
      </c>
      <c r="T219" s="131">
        <v>211</v>
      </c>
      <c r="U219" s="143" t="e">
        <f t="shared" si="22"/>
        <v>#REF!</v>
      </c>
      <c r="V219" s="143" t="e">
        <f t="shared" si="23"/>
        <v>#REF!</v>
      </c>
      <c r="W219" s="143" t="e">
        <f t="shared" si="24"/>
        <v>#REF!</v>
      </c>
    </row>
    <row r="220" spans="2:23" x14ac:dyDescent="0.25">
      <c r="B220" s="131">
        <v>212</v>
      </c>
      <c r="C220" s="143" t="e">
        <f t="shared" si="19"/>
        <v>#REF!</v>
      </c>
      <c r="D220" s="143" t="e">
        <f t="shared" si="20"/>
        <v>#REF!</v>
      </c>
      <c r="E220" s="148" t="e">
        <f t="shared" si="21"/>
        <v>#REF!</v>
      </c>
      <c r="T220" s="131">
        <v>212</v>
      </c>
      <c r="U220" s="143" t="e">
        <f t="shared" si="22"/>
        <v>#REF!</v>
      </c>
      <c r="V220" s="143" t="e">
        <f t="shared" si="23"/>
        <v>#REF!</v>
      </c>
      <c r="W220" s="143" t="e">
        <f t="shared" si="24"/>
        <v>#REF!</v>
      </c>
    </row>
    <row r="221" spans="2:23" x14ac:dyDescent="0.25">
      <c r="B221" s="131">
        <v>213</v>
      </c>
      <c r="C221" s="143" t="e">
        <f t="shared" si="19"/>
        <v>#REF!</v>
      </c>
      <c r="D221" s="143" t="e">
        <f t="shared" si="20"/>
        <v>#REF!</v>
      </c>
      <c r="E221" s="148" t="e">
        <f t="shared" si="21"/>
        <v>#REF!</v>
      </c>
      <c r="T221" s="131">
        <v>213</v>
      </c>
      <c r="U221" s="143" t="e">
        <f t="shared" si="22"/>
        <v>#REF!</v>
      </c>
      <c r="V221" s="143" t="e">
        <f t="shared" si="23"/>
        <v>#REF!</v>
      </c>
      <c r="W221" s="143" t="e">
        <f t="shared" si="24"/>
        <v>#REF!</v>
      </c>
    </row>
    <row r="222" spans="2:23" x14ac:dyDescent="0.25">
      <c r="B222" s="131">
        <v>214</v>
      </c>
      <c r="C222" s="143" t="e">
        <f t="shared" si="19"/>
        <v>#REF!</v>
      </c>
      <c r="D222" s="143" t="e">
        <f t="shared" si="20"/>
        <v>#REF!</v>
      </c>
      <c r="E222" s="148" t="e">
        <f t="shared" si="21"/>
        <v>#REF!</v>
      </c>
      <c r="T222" s="131">
        <v>214</v>
      </c>
      <c r="U222" s="143" t="e">
        <f t="shared" si="22"/>
        <v>#REF!</v>
      </c>
      <c r="V222" s="143" t="e">
        <f t="shared" si="23"/>
        <v>#REF!</v>
      </c>
      <c r="W222" s="143" t="e">
        <f t="shared" si="24"/>
        <v>#REF!</v>
      </c>
    </row>
    <row r="223" spans="2:23" x14ac:dyDescent="0.25">
      <c r="B223" s="131">
        <v>215</v>
      </c>
      <c r="C223" s="143" t="e">
        <f t="shared" si="19"/>
        <v>#REF!</v>
      </c>
      <c r="D223" s="143" t="e">
        <f t="shared" si="20"/>
        <v>#REF!</v>
      </c>
      <c r="E223" s="148" t="e">
        <f t="shared" si="21"/>
        <v>#REF!</v>
      </c>
      <c r="T223" s="131">
        <v>215</v>
      </c>
      <c r="U223" s="143" t="e">
        <f t="shared" si="22"/>
        <v>#REF!</v>
      </c>
      <c r="V223" s="143" t="e">
        <f t="shared" si="23"/>
        <v>#REF!</v>
      </c>
      <c r="W223" s="143" t="e">
        <f t="shared" si="24"/>
        <v>#REF!</v>
      </c>
    </row>
    <row r="224" spans="2:23" x14ac:dyDescent="0.25">
      <c r="B224" s="131">
        <v>216</v>
      </c>
      <c r="C224" s="143" t="e">
        <f t="shared" si="19"/>
        <v>#REF!</v>
      </c>
      <c r="D224" s="143" t="e">
        <f t="shared" si="20"/>
        <v>#REF!</v>
      </c>
      <c r="E224" s="148" t="e">
        <f t="shared" si="21"/>
        <v>#REF!</v>
      </c>
      <c r="T224" s="131">
        <v>216</v>
      </c>
      <c r="U224" s="143" t="e">
        <f t="shared" si="22"/>
        <v>#REF!</v>
      </c>
      <c r="V224" s="143" t="e">
        <f t="shared" si="23"/>
        <v>#REF!</v>
      </c>
      <c r="W224" s="143" t="e">
        <f t="shared" si="24"/>
        <v>#REF!</v>
      </c>
    </row>
    <row r="225" spans="2:23" x14ac:dyDescent="0.25">
      <c r="B225" s="131">
        <v>217</v>
      </c>
      <c r="C225" s="143" t="e">
        <f t="shared" si="19"/>
        <v>#REF!</v>
      </c>
      <c r="D225" s="143" t="e">
        <f t="shared" si="20"/>
        <v>#REF!</v>
      </c>
      <c r="E225" s="148" t="e">
        <f t="shared" si="21"/>
        <v>#REF!</v>
      </c>
      <c r="T225" s="131">
        <v>217</v>
      </c>
      <c r="U225" s="143" t="e">
        <f t="shared" si="22"/>
        <v>#REF!</v>
      </c>
      <c r="V225" s="143" t="e">
        <f t="shared" si="23"/>
        <v>#REF!</v>
      </c>
      <c r="W225" s="143" t="e">
        <f t="shared" si="24"/>
        <v>#REF!</v>
      </c>
    </row>
    <row r="226" spans="2:23" x14ac:dyDescent="0.25">
      <c r="B226" s="131">
        <v>218</v>
      </c>
      <c r="C226" s="143" t="e">
        <f t="shared" si="19"/>
        <v>#REF!</v>
      </c>
      <c r="D226" s="143" t="e">
        <f t="shared" si="20"/>
        <v>#REF!</v>
      </c>
      <c r="E226" s="148" t="e">
        <f t="shared" si="21"/>
        <v>#REF!</v>
      </c>
      <c r="T226" s="131">
        <v>218</v>
      </c>
      <c r="U226" s="143" t="e">
        <f t="shared" si="22"/>
        <v>#REF!</v>
      </c>
      <c r="V226" s="143" t="e">
        <f t="shared" si="23"/>
        <v>#REF!</v>
      </c>
      <c r="W226" s="143" t="e">
        <f t="shared" si="24"/>
        <v>#REF!</v>
      </c>
    </row>
    <row r="227" spans="2:23" x14ac:dyDescent="0.25">
      <c r="B227" s="131">
        <v>219</v>
      </c>
      <c r="C227" s="143" t="e">
        <f t="shared" si="19"/>
        <v>#REF!</v>
      </c>
      <c r="D227" s="143" t="e">
        <f t="shared" si="20"/>
        <v>#REF!</v>
      </c>
      <c r="E227" s="148" t="e">
        <f t="shared" si="21"/>
        <v>#REF!</v>
      </c>
      <c r="T227" s="131">
        <v>219</v>
      </c>
      <c r="U227" s="143" t="e">
        <f t="shared" si="22"/>
        <v>#REF!</v>
      </c>
      <c r="V227" s="143" t="e">
        <f t="shared" si="23"/>
        <v>#REF!</v>
      </c>
      <c r="W227" s="143" t="e">
        <f t="shared" si="24"/>
        <v>#REF!</v>
      </c>
    </row>
    <row r="228" spans="2:23" x14ac:dyDescent="0.25">
      <c r="B228" s="131">
        <v>220</v>
      </c>
      <c r="C228" s="143" t="e">
        <f t="shared" si="19"/>
        <v>#REF!</v>
      </c>
      <c r="D228" s="143" t="e">
        <f t="shared" si="20"/>
        <v>#REF!</v>
      </c>
      <c r="E228" s="148" t="e">
        <f t="shared" si="21"/>
        <v>#REF!</v>
      </c>
      <c r="T228" s="131">
        <v>220</v>
      </c>
      <c r="U228" s="143" t="e">
        <f t="shared" si="22"/>
        <v>#REF!</v>
      </c>
      <c r="V228" s="143" t="e">
        <f t="shared" si="23"/>
        <v>#REF!</v>
      </c>
      <c r="W228" s="143" t="e">
        <f t="shared" si="24"/>
        <v>#REF!</v>
      </c>
    </row>
    <row r="229" spans="2:23" x14ac:dyDescent="0.25">
      <c r="B229" s="131">
        <v>221</v>
      </c>
      <c r="C229" s="143" t="e">
        <f t="shared" si="19"/>
        <v>#REF!</v>
      </c>
      <c r="D229" s="143" t="e">
        <f t="shared" si="20"/>
        <v>#REF!</v>
      </c>
      <c r="E229" s="148" t="e">
        <f t="shared" si="21"/>
        <v>#REF!</v>
      </c>
      <c r="T229" s="131">
        <v>221</v>
      </c>
      <c r="U229" s="143" t="e">
        <f t="shared" si="22"/>
        <v>#REF!</v>
      </c>
      <c r="V229" s="143" t="e">
        <f t="shared" si="23"/>
        <v>#REF!</v>
      </c>
      <c r="W229" s="143" t="e">
        <f t="shared" si="24"/>
        <v>#REF!</v>
      </c>
    </row>
    <row r="230" spans="2:23" x14ac:dyDescent="0.25">
      <c r="B230" s="131">
        <v>222</v>
      </c>
      <c r="C230" s="143" t="e">
        <f t="shared" si="19"/>
        <v>#REF!</v>
      </c>
      <c r="D230" s="143" t="e">
        <f t="shared" si="20"/>
        <v>#REF!</v>
      </c>
      <c r="E230" s="148" t="e">
        <f t="shared" si="21"/>
        <v>#REF!</v>
      </c>
      <c r="T230" s="131">
        <v>222</v>
      </c>
      <c r="U230" s="143" t="e">
        <f t="shared" si="22"/>
        <v>#REF!</v>
      </c>
      <c r="V230" s="143" t="e">
        <f t="shared" si="23"/>
        <v>#REF!</v>
      </c>
      <c r="W230" s="143" t="e">
        <f t="shared" si="24"/>
        <v>#REF!</v>
      </c>
    </row>
    <row r="231" spans="2:23" x14ac:dyDescent="0.25">
      <c r="B231" s="131">
        <v>223</v>
      </c>
      <c r="C231" s="143" t="e">
        <f t="shared" si="19"/>
        <v>#REF!</v>
      </c>
      <c r="D231" s="143" t="e">
        <f t="shared" si="20"/>
        <v>#REF!</v>
      </c>
      <c r="E231" s="148" t="e">
        <f t="shared" si="21"/>
        <v>#REF!</v>
      </c>
      <c r="T231" s="131">
        <v>223</v>
      </c>
      <c r="U231" s="143" t="e">
        <f t="shared" si="22"/>
        <v>#REF!</v>
      </c>
      <c r="V231" s="143" t="e">
        <f t="shared" si="23"/>
        <v>#REF!</v>
      </c>
      <c r="W231" s="143" t="e">
        <f t="shared" si="24"/>
        <v>#REF!</v>
      </c>
    </row>
    <row r="232" spans="2:23" x14ac:dyDescent="0.25">
      <c r="B232" s="131">
        <v>224</v>
      </c>
      <c r="C232" s="143" t="e">
        <f t="shared" si="19"/>
        <v>#REF!</v>
      </c>
      <c r="D232" s="143" t="e">
        <f t="shared" si="20"/>
        <v>#REF!</v>
      </c>
      <c r="E232" s="148" t="e">
        <f t="shared" si="21"/>
        <v>#REF!</v>
      </c>
      <c r="T232" s="131">
        <v>224</v>
      </c>
      <c r="U232" s="143" t="e">
        <f t="shared" si="22"/>
        <v>#REF!</v>
      </c>
      <c r="V232" s="143" t="e">
        <f t="shared" si="23"/>
        <v>#REF!</v>
      </c>
      <c r="W232" s="143" t="e">
        <f t="shared" si="24"/>
        <v>#REF!</v>
      </c>
    </row>
    <row r="233" spans="2:23" x14ac:dyDescent="0.25">
      <c r="B233" s="131">
        <v>225</v>
      </c>
      <c r="C233" s="143" t="e">
        <f t="shared" si="19"/>
        <v>#REF!</v>
      </c>
      <c r="D233" s="143" t="e">
        <f t="shared" si="20"/>
        <v>#REF!</v>
      </c>
      <c r="E233" s="148" t="e">
        <f t="shared" si="21"/>
        <v>#REF!</v>
      </c>
      <c r="T233" s="131">
        <v>225</v>
      </c>
      <c r="U233" s="143" t="e">
        <f t="shared" si="22"/>
        <v>#REF!</v>
      </c>
      <c r="V233" s="143" t="e">
        <f t="shared" si="23"/>
        <v>#REF!</v>
      </c>
      <c r="W233" s="143" t="e">
        <f t="shared" si="24"/>
        <v>#REF!</v>
      </c>
    </row>
    <row r="234" spans="2:23" x14ac:dyDescent="0.25">
      <c r="B234" s="131">
        <v>226</v>
      </c>
      <c r="C234" s="143" t="e">
        <f t="shared" si="19"/>
        <v>#REF!</v>
      </c>
      <c r="D234" s="143" t="e">
        <f t="shared" si="20"/>
        <v>#REF!</v>
      </c>
      <c r="E234" s="148" t="e">
        <f t="shared" si="21"/>
        <v>#REF!</v>
      </c>
      <c r="T234" s="131">
        <v>226</v>
      </c>
      <c r="U234" s="143" t="e">
        <f t="shared" si="22"/>
        <v>#REF!</v>
      </c>
      <c r="V234" s="143" t="e">
        <f t="shared" si="23"/>
        <v>#REF!</v>
      </c>
      <c r="W234" s="143" t="e">
        <f t="shared" si="24"/>
        <v>#REF!</v>
      </c>
    </row>
    <row r="235" spans="2:23" x14ac:dyDescent="0.25">
      <c r="B235" s="131">
        <v>227</v>
      </c>
      <c r="C235" s="143" t="e">
        <f t="shared" si="19"/>
        <v>#REF!</v>
      </c>
      <c r="D235" s="143" t="e">
        <f t="shared" si="20"/>
        <v>#REF!</v>
      </c>
      <c r="E235" s="148" t="e">
        <f t="shared" si="21"/>
        <v>#REF!</v>
      </c>
      <c r="T235" s="131">
        <v>227</v>
      </c>
      <c r="U235" s="143" t="e">
        <f t="shared" si="22"/>
        <v>#REF!</v>
      </c>
      <c r="V235" s="143" t="e">
        <f t="shared" si="23"/>
        <v>#REF!</v>
      </c>
      <c r="W235" s="143" t="e">
        <f t="shared" si="24"/>
        <v>#REF!</v>
      </c>
    </row>
    <row r="236" spans="2:23" x14ac:dyDescent="0.25">
      <c r="B236" s="131">
        <v>228</v>
      </c>
      <c r="C236" s="143" t="e">
        <f t="shared" si="19"/>
        <v>#REF!</v>
      </c>
      <c r="D236" s="143" t="e">
        <f t="shared" si="20"/>
        <v>#REF!</v>
      </c>
      <c r="E236" s="148" t="e">
        <f t="shared" si="21"/>
        <v>#REF!</v>
      </c>
      <c r="T236" s="131">
        <v>228</v>
      </c>
      <c r="U236" s="143" t="e">
        <f t="shared" si="22"/>
        <v>#REF!</v>
      </c>
      <c r="V236" s="143" t="e">
        <f t="shared" si="23"/>
        <v>#REF!</v>
      </c>
      <c r="W236" s="143" t="e">
        <f t="shared" si="24"/>
        <v>#REF!</v>
      </c>
    </row>
    <row r="237" spans="2:23" x14ac:dyDescent="0.25">
      <c r="B237" s="131">
        <v>229</v>
      </c>
      <c r="C237" s="143" t="e">
        <f t="shared" si="19"/>
        <v>#REF!</v>
      </c>
      <c r="D237" s="143" t="e">
        <f t="shared" si="20"/>
        <v>#REF!</v>
      </c>
      <c r="E237" s="148" t="e">
        <f t="shared" si="21"/>
        <v>#REF!</v>
      </c>
      <c r="T237" s="131">
        <v>229</v>
      </c>
      <c r="U237" s="143" t="e">
        <f t="shared" si="22"/>
        <v>#REF!</v>
      </c>
      <c r="V237" s="143" t="e">
        <f t="shared" si="23"/>
        <v>#REF!</v>
      </c>
      <c r="W237" s="143" t="e">
        <f t="shared" si="24"/>
        <v>#REF!</v>
      </c>
    </row>
    <row r="238" spans="2:23" x14ac:dyDescent="0.25">
      <c r="B238" s="131">
        <v>230</v>
      </c>
      <c r="C238" s="143" t="e">
        <f t="shared" si="19"/>
        <v>#REF!</v>
      </c>
      <c r="D238" s="143" t="e">
        <f t="shared" si="20"/>
        <v>#REF!</v>
      </c>
      <c r="E238" s="148" t="e">
        <f t="shared" si="21"/>
        <v>#REF!</v>
      </c>
      <c r="T238" s="131">
        <v>230</v>
      </c>
      <c r="U238" s="143" t="e">
        <f t="shared" si="22"/>
        <v>#REF!</v>
      </c>
      <c r="V238" s="143" t="e">
        <f t="shared" si="23"/>
        <v>#REF!</v>
      </c>
      <c r="W238" s="143" t="e">
        <f t="shared" si="24"/>
        <v>#REF!</v>
      </c>
    </row>
    <row r="239" spans="2:23" x14ac:dyDescent="0.25">
      <c r="B239" s="131">
        <v>231</v>
      </c>
      <c r="C239" s="143" t="e">
        <f t="shared" si="19"/>
        <v>#REF!</v>
      </c>
      <c r="D239" s="143" t="e">
        <f t="shared" si="20"/>
        <v>#REF!</v>
      </c>
      <c r="E239" s="148" t="e">
        <f t="shared" si="21"/>
        <v>#REF!</v>
      </c>
      <c r="T239" s="131">
        <v>231</v>
      </c>
      <c r="U239" s="143" t="e">
        <f t="shared" si="22"/>
        <v>#REF!</v>
      </c>
      <c r="V239" s="143" t="e">
        <f t="shared" si="23"/>
        <v>#REF!</v>
      </c>
      <c r="W239" s="143" t="e">
        <f t="shared" si="24"/>
        <v>#REF!</v>
      </c>
    </row>
    <row r="240" spans="2:23" x14ac:dyDescent="0.25">
      <c r="B240" s="131">
        <v>232</v>
      </c>
      <c r="C240" s="143" t="e">
        <f t="shared" si="19"/>
        <v>#REF!</v>
      </c>
      <c r="D240" s="143" t="e">
        <f t="shared" si="20"/>
        <v>#REF!</v>
      </c>
      <c r="E240" s="148" t="e">
        <f t="shared" si="21"/>
        <v>#REF!</v>
      </c>
      <c r="T240" s="131">
        <v>232</v>
      </c>
      <c r="U240" s="143" t="e">
        <f t="shared" si="22"/>
        <v>#REF!</v>
      </c>
      <c r="V240" s="143" t="e">
        <f t="shared" si="23"/>
        <v>#REF!</v>
      </c>
      <c r="W240" s="143" t="e">
        <f t="shared" si="24"/>
        <v>#REF!</v>
      </c>
    </row>
    <row r="241" spans="2:23" x14ac:dyDescent="0.25">
      <c r="B241" s="131">
        <v>233</v>
      </c>
      <c r="C241" s="143" t="e">
        <f t="shared" si="19"/>
        <v>#REF!</v>
      </c>
      <c r="D241" s="143" t="e">
        <f t="shared" si="20"/>
        <v>#REF!</v>
      </c>
      <c r="E241" s="148" t="e">
        <f t="shared" si="21"/>
        <v>#REF!</v>
      </c>
      <c r="T241" s="131">
        <v>233</v>
      </c>
      <c r="U241" s="143" t="e">
        <f t="shared" si="22"/>
        <v>#REF!</v>
      </c>
      <c r="V241" s="143" t="e">
        <f t="shared" si="23"/>
        <v>#REF!</v>
      </c>
      <c r="W241" s="143" t="e">
        <f t="shared" si="24"/>
        <v>#REF!</v>
      </c>
    </row>
    <row r="242" spans="2:23" x14ac:dyDescent="0.25">
      <c r="B242" s="131">
        <v>234</v>
      </c>
      <c r="C242" s="143" t="e">
        <f t="shared" si="19"/>
        <v>#REF!</v>
      </c>
      <c r="D242" s="143" t="e">
        <f t="shared" si="20"/>
        <v>#REF!</v>
      </c>
      <c r="E242" s="148" t="e">
        <f t="shared" si="21"/>
        <v>#REF!</v>
      </c>
      <c r="T242" s="131">
        <v>234</v>
      </c>
      <c r="U242" s="143" t="e">
        <f t="shared" si="22"/>
        <v>#REF!</v>
      </c>
      <c r="V242" s="143" t="e">
        <f t="shared" si="23"/>
        <v>#REF!</v>
      </c>
      <c r="W242" s="143" t="e">
        <f t="shared" si="24"/>
        <v>#REF!</v>
      </c>
    </row>
    <row r="243" spans="2:23" x14ac:dyDescent="0.25">
      <c r="B243" s="131">
        <v>235</v>
      </c>
      <c r="C243" s="143" t="e">
        <f t="shared" si="19"/>
        <v>#REF!</v>
      </c>
      <c r="D243" s="143" t="e">
        <f t="shared" si="20"/>
        <v>#REF!</v>
      </c>
      <c r="E243" s="148" t="e">
        <f t="shared" si="21"/>
        <v>#REF!</v>
      </c>
      <c r="T243" s="131">
        <v>235</v>
      </c>
      <c r="U243" s="143" t="e">
        <f t="shared" si="22"/>
        <v>#REF!</v>
      </c>
      <c r="V243" s="143" t="e">
        <f t="shared" si="23"/>
        <v>#REF!</v>
      </c>
      <c r="W243" s="143" t="e">
        <f t="shared" si="24"/>
        <v>#REF!</v>
      </c>
    </row>
    <row r="244" spans="2:23" x14ac:dyDescent="0.25">
      <c r="B244" s="131">
        <v>236</v>
      </c>
      <c r="C244" s="143" t="e">
        <f t="shared" si="19"/>
        <v>#REF!</v>
      </c>
      <c r="D244" s="143" t="e">
        <f t="shared" si="20"/>
        <v>#REF!</v>
      </c>
      <c r="E244" s="148" t="e">
        <f t="shared" si="21"/>
        <v>#REF!</v>
      </c>
      <c r="T244" s="131">
        <v>236</v>
      </c>
      <c r="U244" s="143" t="e">
        <f t="shared" si="22"/>
        <v>#REF!</v>
      </c>
      <c r="V244" s="143" t="e">
        <f t="shared" si="23"/>
        <v>#REF!</v>
      </c>
      <c r="W244" s="143" t="e">
        <f t="shared" si="24"/>
        <v>#REF!</v>
      </c>
    </row>
    <row r="245" spans="2:23" x14ac:dyDescent="0.25">
      <c r="B245" s="131">
        <v>237</v>
      </c>
      <c r="C245" s="143" t="e">
        <f t="shared" si="19"/>
        <v>#REF!</v>
      </c>
      <c r="D245" s="143" t="e">
        <f t="shared" si="20"/>
        <v>#REF!</v>
      </c>
      <c r="E245" s="148" t="e">
        <f t="shared" si="21"/>
        <v>#REF!</v>
      </c>
      <c r="T245" s="131">
        <v>237</v>
      </c>
      <c r="U245" s="143" t="e">
        <f t="shared" si="22"/>
        <v>#REF!</v>
      </c>
      <c r="V245" s="143" t="e">
        <f t="shared" si="23"/>
        <v>#REF!</v>
      </c>
      <c r="W245" s="143" t="e">
        <f t="shared" si="24"/>
        <v>#REF!</v>
      </c>
    </row>
    <row r="246" spans="2:23" x14ac:dyDescent="0.25">
      <c r="B246" s="131">
        <v>238</v>
      </c>
      <c r="C246" s="143" t="e">
        <f t="shared" si="19"/>
        <v>#REF!</v>
      </c>
      <c r="D246" s="143" t="e">
        <f t="shared" si="20"/>
        <v>#REF!</v>
      </c>
      <c r="E246" s="148" t="e">
        <f t="shared" si="21"/>
        <v>#REF!</v>
      </c>
      <c r="T246" s="131">
        <v>238</v>
      </c>
      <c r="U246" s="143" t="e">
        <f t="shared" si="22"/>
        <v>#REF!</v>
      </c>
      <c r="V246" s="143" t="e">
        <f t="shared" si="23"/>
        <v>#REF!</v>
      </c>
      <c r="W246" s="143" t="e">
        <f t="shared" si="24"/>
        <v>#REF!</v>
      </c>
    </row>
    <row r="247" spans="2:23" x14ac:dyDescent="0.25">
      <c r="B247" s="131">
        <v>239</v>
      </c>
      <c r="C247" s="143" t="e">
        <f t="shared" si="19"/>
        <v>#REF!</v>
      </c>
      <c r="D247" s="143" t="e">
        <f t="shared" si="20"/>
        <v>#REF!</v>
      </c>
      <c r="E247" s="148" t="e">
        <f t="shared" si="21"/>
        <v>#REF!</v>
      </c>
      <c r="T247" s="131">
        <v>239</v>
      </c>
      <c r="U247" s="143" t="e">
        <f t="shared" si="22"/>
        <v>#REF!</v>
      </c>
      <c r="V247" s="143" t="e">
        <f t="shared" si="23"/>
        <v>#REF!</v>
      </c>
      <c r="W247" s="143" t="e">
        <f t="shared" si="24"/>
        <v>#REF!</v>
      </c>
    </row>
    <row r="248" spans="2:23" x14ac:dyDescent="0.25">
      <c r="B248" s="131">
        <v>240</v>
      </c>
      <c r="C248" s="143" t="e">
        <f t="shared" si="19"/>
        <v>#REF!</v>
      </c>
      <c r="D248" s="143" t="e">
        <f t="shared" si="20"/>
        <v>#REF!</v>
      </c>
      <c r="E248" s="148" t="e">
        <f t="shared" si="21"/>
        <v>#REF!</v>
      </c>
      <c r="T248" s="131">
        <v>240</v>
      </c>
      <c r="U248" s="143" t="e">
        <f t="shared" si="22"/>
        <v>#REF!</v>
      </c>
      <c r="V248" s="143" t="e">
        <f t="shared" si="23"/>
        <v>#REF!</v>
      </c>
      <c r="W248" s="143" t="e">
        <f t="shared" si="24"/>
        <v>#REF!</v>
      </c>
    </row>
    <row r="249" spans="2:23" x14ac:dyDescent="0.25">
      <c r="B249" s="131">
        <v>241</v>
      </c>
      <c r="C249" s="143" t="e">
        <f t="shared" si="19"/>
        <v>#REF!</v>
      </c>
      <c r="D249" s="143" t="e">
        <f t="shared" si="20"/>
        <v>#REF!</v>
      </c>
      <c r="E249" s="148" t="e">
        <f t="shared" si="21"/>
        <v>#REF!</v>
      </c>
      <c r="T249" s="131">
        <v>241</v>
      </c>
      <c r="U249" s="143" t="e">
        <f t="shared" si="22"/>
        <v>#REF!</v>
      </c>
      <c r="V249" s="143" t="e">
        <f t="shared" si="23"/>
        <v>#REF!</v>
      </c>
      <c r="W249" s="143" t="e">
        <f t="shared" si="24"/>
        <v>#REF!</v>
      </c>
    </row>
    <row r="250" spans="2:23" x14ac:dyDescent="0.25">
      <c r="B250" s="131">
        <v>242</v>
      </c>
      <c r="C250" s="143" t="e">
        <f t="shared" si="19"/>
        <v>#REF!</v>
      </c>
      <c r="D250" s="143" t="e">
        <f t="shared" si="20"/>
        <v>#REF!</v>
      </c>
      <c r="E250" s="148" t="e">
        <f t="shared" si="21"/>
        <v>#REF!</v>
      </c>
      <c r="T250" s="131">
        <v>242</v>
      </c>
      <c r="U250" s="143" t="e">
        <f t="shared" si="22"/>
        <v>#REF!</v>
      </c>
      <c r="V250" s="143" t="e">
        <f t="shared" si="23"/>
        <v>#REF!</v>
      </c>
      <c r="W250" s="143" t="e">
        <f t="shared" si="24"/>
        <v>#REF!</v>
      </c>
    </row>
    <row r="251" spans="2:23" x14ac:dyDescent="0.25">
      <c r="B251" s="131">
        <v>243</v>
      </c>
      <c r="C251" s="143" t="e">
        <f t="shared" si="19"/>
        <v>#REF!</v>
      </c>
      <c r="D251" s="143" t="e">
        <f t="shared" si="20"/>
        <v>#REF!</v>
      </c>
      <c r="E251" s="148" t="e">
        <f t="shared" si="21"/>
        <v>#REF!</v>
      </c>
      <c r="T251" s="131">
        <v>243</v>
      </c>
      <c r="U251" s="143" t="e">
        <f t="shared" si="22"/>
        <v>#REF!</v>
      </c>
      <c r="V251" s="143" t="e">
        <f t="shared" si="23"/>
        <v>#REF!</v>
      </c>
      <c r="W251" s="143" t="e">
        <f t="shared" si="24"/>
        <v>#REF!</v>
      </c>
    </row>
    <row r="252" spans="2:23" x14ac:dyDescent="0.25">
      <c r="B252" s="131">
        <v>244</v>
      </c>
      <c r="C252" s="143" t="e">
        <f t="shared" si="19"/>
        <v>#REF!</v>
      </c>
      <c r="D252" s="143" t="e">
        <f t="shared" si="20"/>
        <v>#REF!</v>
      </c>
      <c r="E252" s="148" t="e">
        <f t="shared" si="21"/>
        <v>#REF!</v>
      </c>
      <c r="T252" s="131">
        <v>244</v>
      </c>
      <c r="U252" s="143" t="e">
        <f t="shared" si="22"/>
        <v>#REF!</v>
      </c>
      <c r="V252" s="143" t="e">
        <f t="shared" si="23"/>
        <v>#REF!</v>
      </c>
      <c r="W252" s="143" t="e">
        <f t="shared" si="24"/>
        <v>#REF!</v>
      </c>
    </row>
    <row r="253" spans="2:23" x14ac:dyDescent="0.25">
      <c r="B253" s="131">
        <v>245</v>
      </c>
      <c r="C253" s="143" t="e">
        <f t="shared" si="19"/>
        <v>#REF!</v>
      </c>
      <c r="D253" s="143" t="e">
        <f t="shared" si="20"/>
        <v>#REF!</v>
      </c>
      <c r="E253" s="148" t="e">
        <f t="shared" si="21"/>
        <v>#REF!</v>
      </c>
      <c r="T253" s="131">
        <v>245</v>
      </c>
      <c r="U253" s="143" t="e">
        <f t="shared" si="22"/>
        <v>#REF!</v>
      </c>
      <c r="V253" s="143" t="e">
        <f t="shared" si="23"/>
        <v>#REF!</v>
      </c>
      <c r="W253" s="143" t="e">
        <f t="shared" si="24"/>
        <v>#REF!</v>
      </c>
    </row>
    <row r="254" spans="2:23" x14ac:dyDescent="0.25">
      <c r="B254" s="131">
        <v>246</v>
      </c>
      <c r="C254" s="143" t="e">
        <f t="shared" si="19"/>
        <v>#REF!</v>
      </c>
      <c r="D254" s="143" t="e">
        <f t="shared" si="20"/>
        <v>#REF!</v>
      </c>
      <c r="E254" s="148" t="e">
        <f t="shared" si="21"/>
        <v>#REF!</v>
      </c>
      <c r="T254" s="131">
        <v>246</v>
      </c>
      <c r="U254" s="143" t="e">
        <f t="shared" si="22"/>
        <v>#REF!</v>
      </c>
      <c r="V254" s="143" t="e">
        <f t="shared" si="23"/>
        <v>#REF!</v>
      </c>
      <c r="W254" s="143" t="e">
        <f t="shared" si="24"/>
        <v>#REF!</v>
      </c>
    </row>
    <row r="255" spans="2:23" x14ac:dyDescent="0.25">
      <c r="B255" s="131">
        <v>247</v>
      </c>
      <c r="C255" s="143" t="e">
        <f t="shared" si="19"/>
        <v>#REF!</v>
      </c>
      <c r="D255" s="143" t="e">
        <f t="shared" si="20"/>
        <v>#REF!</v>
      </c>
      <c r="E255" s="148" t="e">
        <f t="shared" si="21"/>
        <v>#REF!</v>
      </c>
      <c r="T255" s="131">
        <v>247</v>
      </c>
      <c r="U255" s="143" t="e">
        <f t="shared" si="22"/>
        <v>#REF!</v>
      </c>
      <c r="V255" s="143" t="e">
        <f t="shared" si="23"/>
        <v>#REF!</v>
      </c>
      <c r="W255" s="143" t="e">
        <f t="shared" si="24"/>
        <v>#REF!</v>
      </c>
    </row>
    <row r="256" spans="2:23" x14ac:dyDescent="0.25">
      <c r="B256" s="131">
        <v>248</v>
      </c>
      <c r="C256" s="143" t="e">
        <f t="shared" si="19"/>
        <v>#REF!</v>
      </c>
      <c r="D256" s="143" t="e">
        <f t="shared" si="20"/>
        <v>#REF!</v>
      </c>
      <c r="E256" s="148" t="e">
        <f t="shared" si="21"/>
        <v>#REF!</v>
      </c>
      <c r="T256" s="131">
        <v>248</v>
      </c>
      <c r="U256" s="143" t="e">
        <f t="shared" si="22"/>
        <v>#REF!</v>
      </c>
      <c r="V256" s="143" t="e">
        <f t="shared" si="23"/>
        <v>#REF!</v>
      </c>
      <c r="W256" s="143" t="e">
        <f t="shared" si="24"/>
        <v>#REF!</v>
      </c>
    </row>
    <row r="257" spans="2:23" x14ac:dyDescent="0.25">
      <c r="B257" s="131">
        <v>249</v>
      </c>
      <c r="C257" s="143" t="e">
        <f t="shared" si="19"/>
        <v>#REF!</v>
      </c>
      <c r="D257" s="143" t="e">
        <f t="shared" si="20"/>
        <v>#REF!</v>
      </c>
      <c r="E257" s="148" t="e">
        <f t="shared" si="21"/>
        <v>#REF!</v>
      </c>
      <c r="T257" s="131">
        <v>249</v>
      </c>
      <c r="U257" s="143" t="e">
        <f t="shared" si="22"/>
        <v>#REF!</v>
      </c>
      <c r="V257" s="143" t="e">
        <f t="shared" si="23"/>
        <v>#REF!</v>
      </c>
      <c r="W257" s="143" t="e">
        <f t="shared" si="24"/>
        <v>#REF!</v>
      </c>
    </row>
    <row r="258" spans="2:23" x14ac:dyDescent="0.25">
      <c r="B258" s="131">
        <v>250</v>
      </c>
      <c r="C258" s="143" t="e">
        <f t="shared" si="19"/>
        <v>#REF!</v>
      </c>
      <c r="D258" s="143" t="e">
        <f t="shared" si="20"/>
        <v>#REF!</v>
      </c>
      <c r="E258" s="148" t="e">
        <f t="shared" si="21"/>
        <v>#REF!</v>
      </c>
      <c r="T258" s="131">
        <v>250</v>
      </c>
      <c r="U258" s="143" t="e">
        <f t="shared" si="22"/>
        <v>#REF!</v>
      </c>
      <c r="V258" s="143" t="e">
        <f t="shared" si="23"/>
        <v>#REF!</v>
      </c>
      <c r="W258" s="143" t="e">
        <f t="shared" si="24"/>
        <v>#REF!</v>
      </c>
    </row>
    <row r="259" spans="2:23" x14ac:dyDescent="0.25">
      <c r="B259" s="131">
        <v>251</v>
      </c>
      <c r="C259" s="143" t="e">
        <f t="shared" si="19"/>
        <v>#REF!</v>
      </c>
      <c r="D259" s="143" t="e">
        <f t="shared" si="20"/>
        <v>#REF!</v>
      </c>
      <c r="E259" s="148" t="e">
        <f t="shared" si="21"/>
        <v>#REF!</v>
      </c>
      <c r="T259" s="131">
        <v>251</v>
      </c>
      <c r="U259" s="143" t="e">
        <f t="shared" si="22"/>
        <v>#REF!</v>
      </c>
      <c r="V259" s="143" t="e">
        <f t="shared" si="23"/>
        <v>#REF!</v>
      </c>
      <c r="W259" s="143" t="e">
        <f t="shared" si="24"/>
        <v>#REF!</v>
      </c>
    </row>
    <row r="260" spans="2:23" x14ac:dyDescent="0.25">
      <c r="B260" s="131">
        <v>252</v>
      </c>
      <c r="C260" s="143" t="e">
        <f t="shared" si="19"/>
        <v>#REF!</v>
      </c>
      <c r="D260" s="143" t="e">
        <f t="shared" si="20"/>
        <v>#REF!</v>
      </c>
      <c r="E260" s="148" t="e">
        <f t="shared" si="21"/>
        <v>#REF!</v>
      </c>
      <c r="T260" s="131">
        <v>252</v>
      </c>
      <c r="U260" s="143" t="e">
        <f t="shared" si="22"/>
        <v>#REF!</v>
      </c>
      <c r="V260" s="143" t="e">
        <f t="shared" si="23"/>
        <v>#REF!</v>
      </c>
      <c r="W260" s="143" t="e">
        <f t="shared" si="24"/>
        <v>#REF!</v>
      </c>
    </row>
    <row r="261" spans="2:23" x14ac:dyDescent="0.25">
      <c r="B261" s="131">
        <v>253</v>
      </c>
      <c r="C261" s="143" t="e">
        <f t="shared" si="19"/>
        <v>#REF!</v>
      </c>
      <c r="D261" s="143" t="e">
        <f t="shared" si="20"/>
        <v>#REF!</v>
      </c>
      <c r="E261" s="148" t="e">
        <f t="shared" si="21"/>
        <v>#REF!</v>
      </c>
      <c r="T261" s="131">
        <v>253</v>
      </c>
      <c r="U261" s="143" t="e">
        <f t="shared" si="22"/>
        <v>#REF!</v>
      </c>
      <c r="V261" s="143" t="e">
        <f t="shared" si="23"/>
        <v>#REF!</v>
      </c>
      <c r="W261" s="143" t="e">
        <f t="shared" si="24"/>
        <v>#REF!</v>
      </c>
    </row>
    <row r="262" spans="2:23" x14ac:dyDescent="0.25">
      <c r="B262" s="131">
        <v>254</v>
      </c>
      <c r="C262" s="143" t="e">
        <f t="shared" si="19"/>
        <v>#REF!</v>
      </c>
      <c r="D262" s="143" t="e">
        <f t="shared" si="20"/>
        <v>#REF!</v>
      </c>
      <c r="E262" s="148" t="e">
        <f t="shared" si="21"/>
        <v>#REF!</v>
      </c>
      <c r="T262" s="131">
        <v>254</v>
      </c>
      <c r="U262" s="143" t="e">
        <f t="shared" si="22"/>
        <v>#REF!</v>
      </c>
      <c r="V262" s="143" t="e">
        <f t="shared" si="23"/>
        <v>#REF!</v>
      </c>
      <c r="W262" s="143" t="e">
        <f t="shared" si="24"/>
        <v>#REF!</v>
      </c>
    </row>
    <row r="263" spans="2:23" x14ac:dyDescent="0.25">
      <c r="B263" s="131">
        <v>255</v>
      </c>
      <c r="C263" s="143" t="e">
        <f t="shared" si="19"/>
        <v>#REF!</v>
      </c>
      <c r="D263" s="143" t="e">
        <f t="shared" si="20"/>
        <v>#REF!</v>
      </c>
      <c r="E263" s="148" t="e">
        <f t="shared" si="21"/>
        <v>#REF!</v>
      </c>
      <c r="T263" s="131">
        <v>255</v>
      </c>
      <c r="U263" s="143" t="e">
        <f t="shared" si="22"/>
        <v>#REF!</v>
      </c>
      <c r="V263" s="143" t="e">
        <f t="shared" si="23"/>
        <v>#REF!</v>
      </c>
      <c r="W263" s="143" t="e">
        <f t="shared" si="24"/>
        <v>#REF!</v>
      </c>
    </row>
    <row r="264" spans="2:23" x14ac:dyDescent="0.25">
      <c r="B264" s="131">
        <v>256</v>
      </c>
      <c r="C264" s="143" t="e">
        <f t="shared" si="19"/>
        <v>#REF!</v>
      </c>
      <c r="D264" s="143" t="e">
        <f t="shared" si="20"/>
        <v>#REF!</v>
      </c>
      <c r="E264" s="148" t="e">
        <f t="shared" si="21"/>
        <v>#REF!</v>
      </c>
      <c r="T264" s="131">
        <v>256</v>
      </c>
      <c r="U264" s="143" t="e">
        <f t="shared" si="22"/>
        <v>#REF!</v>
      </c>
      <c r="V264" s="143" t="e">
        <f t="shared" si="23"/>
        <v>#REF!</v>
      </c>
      <c r="W264" s="143" t="e">
        <f t="shared" si="24"/>
        <v>#REF!</v>
      </c>
    </row>
    <row r="265" spans="2:23" x14ac:dyDescent="0.25">
      <c r="B265" s="131">
        <v>257</v>
      </c>
      <c r="C265" s="143" t="e">
        <f t="shared" ref="C265:C328" si="25">+$H$2*B265^3+$I$2*B265^2+$J$2*B265+$K$2</f>
        <v>#REF!</v>
      </c>
      <c r="D265" s="143" t="e">
        <f t="shared" ref="D265:D328" si="26">+$B$2*B265^3+$C$2*B265^2+$D$2*B265+$E$2</f>
        <v>#REF!</v>
      </c>
      <c r="E265" s="148" t="e">
        <f t="shared" ref="E265:E328" si="27">+D265-C265</f>
        <v>#REF!</v>
      </c>
      <c r="T265" s="131">
        <v>257</v>
      </c>
      <c r="U265" s="143" t="e">
        <f t="shared" ref="U265:U328" si="28">+$H$2*T265^3+$I$2*T265^2+$J$2*T265+$K$2</f>
        <v>#REF!</v>
      </c>
      <c r="V265" s="143" t="e">
        <f t="shared" ref="V265:V328" si="29">+$T$2*T265^3+$U$2*T265^2+$V$2*T265+$W$2</f>
        <v>#REF!</v>
      </c>
      <c r="W265" s="143" t="e">
        <f t="shared" ref="W265:W328" si="30">+V265-U265</f>
        <v>#REF!</v>
      </c>
    </row>
    <row r="266" spans="2:23" x14ac:dyDescent="0.25">
      <c r="B266" s="131">
        <v>258</v>
      </c>
      <c r="C266" s="143" t="e">
        <f t="shared" si="25"/>
        <v>#REF!</v>
      </c>
      <c r="D266" s="143" t="e">
        <f t="shared" si="26"/>
        <v>#REF!</v>
      </c>
      <c r="E266" s="148" t="e">
        <f t="shared" si="27"/>
        <v>#REF!</v>
      </c>
      <c r="T266" s="131">
        <v>258</v>
      </c>
      <c r="U266" s="143" t="e">
        <f t="shared" si="28"/>
        <v>#REF!</v>
      </c>
      <c r="V266" s="143" t="e">
        <f t="shared" si="29"/>
        <v>#REF!</v>
      </c>
      <c r="W266" s="143" t="e">
        <f t="shared" si="30"/>
        <v>#REF!</v>
      </c>
    </row>
    <row r="267" spans="2:23" x14ac:dyDescent="0.25">
      <c r="B267" s="131">
        <v>259</v>
      </c>
      <c r="C267" s="143" t="e">
        <f t="shared" si="25"/>
        <v>#REF!</v>
      </c>
      <c r="D267" s="143" t="e">
        <f t="shared" si="26"/>
        <v>#REF!</v>
      </c>
      <c r="E267" s="148" t="e">
        <f t="shared" si="27"/>
        <v>#REF!</v>
      </c>
      <c r="T267" s="131">
        <v>259</v>
      </c>
      <c r="U267" s="143" t="e">
        <f t="shared" si="28"/>
        <v>#REF!</v>
      </c>
      <c r="V267" s="143" t="e">
        <f t="shared" si="29"/>
        <v>#REF!</v>
      </c>
      <c r="W267" s="143" t="e">
        <f t="shared" si="30"/>
        <v>#REF!</v>
      </c>
    </row>
    <row r="268" spans="2:23" x14ac:dyDescent="0.25">
      <c r="B268" s="131">
        <v>260</v>
      </c>
      <c r="C268" s="143" t="e">
        <f t="shared" si="25"/>
        <v>#REF!</v>
      </c>
      <c r="D268" s="143" t="e">
        <f t="shared" si="26"/>
        <v>#REF!</v>
      </c>
      <c r="E268" s="148" t="e">
        <f t="shared" si="27"/>
        <v>#REF!</v>
      </c>
      <c r="T268" s="131">
        <v>260</v>
      </c>
      <c r="U268" s="143" t="e">
        <f t="shared" si="28"/>
        <v>#REF!</v>
      </c>
      <c r="V268" s="143" t="e">
        <f t="shared" si="29"/>
        <v>#REF!</v>
      </c>
      <c r="W268" s="143" t="e">
        <f t="shared" si="30"/>
        <v>#REF!</v>
      </c>
    </row>
    <row r="269" spans="2:23" x14ac:dyDescent="0.25">
      <c r="B269" s="131">
        <v>261</v>
      </c>
      <c r="C269" s="143" t="e">
        <f t="shared" si="25"/>
        <v>#REF!</v>
      </c>
      <c r="D269" s="143" t="e">
        <f t="shared" si="26"/>
        <v>#REF!</v>
      </c>
      <c r="E269" s="148" t="e">
        <f t="shared" si="27"/>
        <v>#REF!</v>
      </c>
      <c r="T269" s="131">
        <v>261</v>
      </c>
      <c r="U269" s="143" t="e">
        <f t="shared" si="28"/>
        <v>#REF!</v>
      </c>
      <c r="V269" s="143" t="e">
        <f t="shared" si="29"/>
        <v>#REF!</v>
      </c>
      <c r="W269" s="143" t="e">
        <f t="shared" si="30"/>
        <v>#REF!</v>
      </c>
    </row>
    <row r="270" spans="2:23" x14ac:dyDescent="0.25">
      <c r="B270" s="131">
        <v>262</v>
      </c>
      <c r="C270" s="143" t="e">
        <f t="shared" si="25"/>
        <v>#REF!</v>
      </c>
      <c r="D270" s="143" t="e">
        <f t="shared" si="26"/>
        <v>#REF!</v>
      </c>
      <c r="E270" s="148" t="e">
        <f t="shared" si="27"/>
        <v>#REF!</v>
      </c>
      <c r="T270" s="131">
        <v>262</v>
      </c>
      <c r="U270" s="143" t="e">
        <f t="shared" si="28"/>
        <v>#REF!</v>
      </c>
      <c r="V270" s="143" t="e">
        <f t="shared" si="29"/>
        <v>#REF!</v>
      </c>
      <c r="W270" s="143" t="e">
        <f t="shared" si="30"/>
        <v>#REF!</v>
      </c>
    </row>
    <row r="271" spans="2:23" x14ac:dyDescent="0.25">
      <c r="B271" s="131">
        <v>263</v>
      </c>
      <c r="C271" s="143" t="e">
        <f t="shared" si="25"/>
        <v>#REF!</v>
      </c>
      <c r="D271" s="143" t="e">
        <f t="shared" si="26"/>
        <v>#REF!</v>
      </c>
      <c r="E271" s="148" t="e">
        <f t="shared" si="27"/>
        <v>#REF!</v>
      </c>
      <c r="T271" s="131">
        <v>263</v>
      </c>
      <c r="U271" s="143" t="e">
        <f t="shared" si="28"/>
        <v>#REF!</v>
      </c>
      <c r="V271" s="143" t="e">
        <f t="shared" si="29"/>
        <v>#REF!</v>
      </c>
      <c r="W271" s="143" t="e">
        <f t="shared" si="30"/>
        <v>#REF!</v>
      </c>
    </row>
    <row r="272" spans="2:23" x14ac:dyDescent="0.25">
      <c r="B272" s="131">
        <v>264</v>
      </c>
      <c r="C272" s="143" t="e">
        <f t="shared" si="25"/>
        <v>#REF!</v>
      </c>
      <c r="D272" s="143" t="e">
        <f t="shared" si="26"/>
        <v>#REF!</v>
      </c>
      <c r="E272" s="148" t="e">
        <f t="shared" si="27"/>
        <v>#REF!</v>
      </c>
      <c r="T272" s="131">
        <v>264</v>
      </c>
      <c r="U272" s="143" t="e">
        <f t="shared" si="28"/>
        <v>#REF!</v>
      </c>
      <c r="V272" s="143" t="e">
        <f t="shared" si="29"/>
        <v>#REF!</v>
      </c>
      <c r="W272" s="143" t="e">
        <f t="shared" si="30"/>
        <v>#REF!</v>
      </c>
    </row>
    <row r="273" spans="2:23" x14ac:dyDescent="0.25">
      <c r="B273" s="131">
        <v>265</v>
      </c>
      <c r="C273" s="143" t="e">
        <f t="shared" si="25"/>
        <v>#REF!</v>
      </c>
      <c r="D273" s="143" t="e">
        <f t="shared" si="26"/>
        <v>#REF!</v>
      </c>
      <c r="E273" s="148" t="e">
        <f t="shared" si="27"/>
        <v>#REF!</v>
      </c>
      <c r="T273" s="131">
        <v>265</v>
      </c>
      <c r="U273" s="143" t="e">
        <f t="shared" si="28"/>
        <v>#REF!</v>
      </c>
      <c r="V273" s="143" t="e">
        <f t="shared" si="29"/>
        <v>#REF!</v>
      </c>
      <c r="W273" s="143" t="e">
        <f t="shared" si="30"/>
        <v>#REF!</v>
      </c>
    </row>
    <row r="274" spans="2:23" x14ac:dyDescent="0.25">
      <c r="B274" s="131">
        <v>266</v>
      </c>
      <c r="C274" s="143" t="e">
        <f t="shared" si="25"/>
        <v>#REF!</v>
      </c>
      <c r="D274" s="143" t="e">
        <f t="shared" si="26"/>
        <v>#REF!</v>
      </c>
      <c r="E274" s="148" t="e">
        <f t="shared" si="27"/>
        <v>#REF!</v>
      </c>
      <c r="T274" s="131">
        <v>266</v>
      </c>
      <c r="U274" s="143" t="e">
        <f t="shared" si="28"/>
        <v>#REF!</v>
      </c>
      <c r="V274" s="143" t="e">
        <f t="shared" si="29"/>
        <v>#REF!</v>
      </c>
      <c r="W274" s="143" t="e">
        <f t="shared" si="30"/>
        <v>#REF!</v>
      </c>
    </row>
    <row r="275" spans="2:23" x14ac:dyDescent="0.25">
      <c r="B275" s="131">
        <v>267</v>
      </c>
      <c r="C275" s="143" t="e">
        <f t="shared" si="25"/>
        <v>#REF!</v>
      </c>
      <c r="D275" s="143" t="e">
        <f t="shared" si="26"/>
        <v>#REF!</v>
      </c>
      <c r="E275" s="148" t="e">
        <f t="shared" si="27"/>
        <v>#REF!</v>
      </c>
      <c r="T275" s="131">
        <v>267</v>
      </c>
      <c r="U275" s="143" t="e">
        <f t="shared" si="28"/>
        <v>#REF!</v>
      </c>
      <c r="V275" s="143" t="e">
        <f t="shared" si="29"/>
        <v>#REF!</v>
      </c>
      <c r="W275" s="143" t="e">
        <f t="shared" si="30"/>
        <v>#REF!</v>
      </c>
    </row>
    <row r="276" spans="2:23" x14ac:dyDescent="0.25">
      <c r="B276" s="131">
        <v>268</v>
      </c>
      <c r="C276" s="143" t="e">
        <f t="shared" si="25"/>
        <v>#REF!</v>
      </c>
      <c r="D276" s="143" t="e">
        <f t="shared" si="26"/>
        <v>#REF!</v>
      </c>
      <c r="E276" s="148" t="e">
        <f t="shared" si="27"/>
        <v>#REF!</v>
      </c>
      <c r="T276" s="131">
        <v>268</v>
      </c>
      <c r="U276" s="143" t="e">
        <f t="shared" si="28"/>
        <v>#REF!</v>
      </c>
      <c r="V276" s="143" t="e">
        <f t="shared" si="29"/>
        <v>#REF!</v>
      </c>
      <c r="W276" s="143" t="e">
        <f t="shared" si="30"/>
        <v>#REF!</v>
      </c>
    </row>
    <row r="277" spans="2:23" x14ac:dyDescent="0.25">
      <c r="B277" s="131">
        <v>269</v>
      </c>
      <c r="C277" s="143" t="e">
        <f t="shared" si="25"/>
        <v>#REF!</v>
      </c>
      <c r="D277" s="143" t="e">
        <f t="shared" si="26"/>
        <v>#REF!</v>
      </c>
      <c r="E277" s="148" t="e">
        <f t="shared" si="27"/>
        <v>#REF!</v>
      </c>
      <c r="T277" s="131">
        <v>269</v>
      </c>
      <c r="U277" s="143" t="e">
        <f t="shared" si="28"/>
        <v>#REF!</v>
      </c>
      <c r="V277" s="143" t="e">
        <f t="shared" si="29"/>
        <v>#REF!</v>
      </c>
      <c r="W277" s="143" t="e">
        <f t="shared" si="30"/>
        <v>#REF!</v>
      </c>
    </row>
    <row r="278" spans="2:23" x14ac:dyDescent="0.25">
      <c r="B278" s="131">
        <v>270</v>
      </c>
      <c r="C278" s="143" t="e">
        <f t="shared" si="25"/>
        <v>#REF!</v>
      </c>
      <c r="D278" s="143" t="e">
        <f t="shared" si="26"/>
        <v>#REF!</v>
      </c>
      <c r="E278" s="148" t="e">
        <f t="shared" si="27"/>
        <v>#REF!</v>
      </c>
      <c r="T278" s="131">
        <v>270</v>
      </c>
      <c r="U278" s="143" t="e">
        <f t="shared" si="28"/>
        <v>#REF!</v>
      </c>
      <c r="V278" s="143" t="e">
        <f t="shared" si="29"/>
        <v>#REF!</v>
      </c>
      <c r="W278" s="143" t="e">
        <f t="shared" si="30"/>
        <v>#REF!</v>
      </c>
    </row>
    <row r="279" spans="2:23" x14ac:dyDescent="0.25">
      <c r="B279" s="131">
        <v>271</v>
      </c>
      <c r="C279" s="143" t="e">
        <f t="shared" si="25"/>
        <v>#REF!</v>
      </c>
      <c r="D279" s="143" t="e">
        <f t="shared" si="26"/>
        <v>#REF!</v>
      </c>
      <c r="E279" s="148" t="e">
        <f t="shared" si="27"/>
        <v>#REF!</v>
      </c>
      <c r="T279" s="131">
        <v>271</v>
      </c>
      <c r="U279" s="143" t="e">
        <f t="shared" si="28"/>
        <v>#REF!</v>
      </c>
      <c r="V279" s="143" t="e">
        <f t="shared" si="29"/>
        <v>#REF!</v>
      </c>
      <c r="W279" s="143" t="e">
        <f t="shared" si="30"/>
        <v>#REF!</v>
      </c>
    </row>
    <row r="280" spans="2:23" x14ac:dyDescent="0.25">
      <c r="B280" s="131">
        <v>272</v>
      </c>
      <c r="C280" s="143" t="e">
        <f t="shared" si="25"/>
        <v>#REF!</v>
      </c>
      <c r="D280" s="143" t="e">
        <f t="shared" si="26"/>
        <v>#REF!</v>
      </c>
      <c r="E280" s="148" t="e">
        <f t="shared" si="27"/>
        <v>#REF!</v>
      </c>
      <c r="T280" s="131">
        <v>272</v>
      </c>
      <c r="U280" s="143" t="e">
        <f t="shared" si="28"/>
        <v>#REF!</v>
      </c>
      <c r="V280" s="143" t="e">
        <f t="shared" si="29"/>
        <v>#REF!</v>
      </c>
      <c r="W280" s="143" t="e">
        <f t="shared" si="30"/>
        <v>#REF!</v>
      </c>
    </row>
    <row r="281" spans="2:23" x14ac:dyDescent="0.25">
      <c r="B281" s="131">
        <v>273</v>
      </c>
      <c r="C281" s="143" t="e">
        <f t="shared" si="25"/>
        <v>#REF!</v>
      </c>
      <c r="D281" s="143" t="e">
        <f t="shared" si="26"/>
        <v>#REF!</v>
      </c>
      <c r="E281" s="148" t="e">
        <f t="shared" si="27"/>
        <v>#REF!</v>
      </c>
      <c r="T281" s="131">
        <v>273</v>
      </c>
      <c r="U281" s="143" t="e">
        <f t="shared" si="28"/>
        <v>#REF!</v>
      </c>
      <c r="V281" s="143" t="e">
        <f t="shared" si="29"/>
        <v>#REF!</v>
      </c>
      <c r="W281" s="143" t="e">
        <f t="shared" si="30"/>
        <v>#REF!</v>
      </c>
    </row>
    <row r="282" spans="2:23" x14ac:dyDescent="0.25">
      <c r="B282" s="131">
        <v>274</v>
      </c>
      <c r="C282" s="143" t="e">
        <f t="shared" si="25"/>
        <v>#REF!</v>
      </c>
      <c r="D282" s="143" t="e">
        <f t="shared" si="26"/>
        <v>#REF!</v>
      </c>
      <c r="E282" s="148" t="e">
        <f t="shared" si="27"/>
        <v>#REF!</v>
      </c>
      <c r="T282" s="131">
        <v>274</v>
      </c>
      <c r="U282" s="143" t="e">
        <f t="shared" si="28"/>
        <v>#REF!</v>
      </c>
      <c r="V282" s="143" t="e">
        <f t="shared" si="29"/>
        <v>#REF!</v>
      </c>
      <c r="W282" s="143" t="e">
        <f t="shared" si="30"/>
        <v>#REF!</v>
      </c>
    </row>
    <row r="283" spans="2:23" x14ac:dyDescent="0.25">
      <c r="B283" s="131">
        <v>275</v>
      </c>
      <c r="C283" s="143" t="e">
        <f t="shared" si="25"/>
        <v>#REF!</v>
      </c>
      <c r="D283" s="143" t="e">
        <f t="shared" si="26"/>
        <v>#REF!</v>
      </c>
      <c r="E283" s="148" t="e">
        <f t="shared" si="27"/>
        <v>#REF!</v>
      </c>
      <c r="T283" s="131">
        <v>275</v>
      </c>
      <c r="U283" s="143" t="e">
        <f t="shared" si="28"/>
        <v>#REF!</v>
      </c>
      <c r="V283" s="143" t="e">
        <f t="shared" si="29"/>
        <v>#REF!</v>
      </c>
      <c r="W283" s="143" t="e">
        <f t="shared" si="30"/>
        <v>#REF!</v>
      </c>
    </row>
    <row r="284" spans="2:23" x14ac:dyDescent="0.25">
      <c r="B284" s="131">
        <v>276</v>
      </c>
      <c r="C284" s="143" t="e">
        <f t="shared" si="25"/>
        <v>#REF!</v>
      </c>
      <c r="D284" s="143" t="e">
        <f t="shared" si="26"/>
        <v>#REF!</v>
      </c>
      <c r="E284" s="148" t="e">
        <f t="shared" si="27"/>
        <v>#REF!</v>
      </c>
      <c r="T284" s="131">
        <v>276</v>
      </c>
      <c r="U284" s="143" t="e">
        <f t="shared" si="28"/>
        <v>#REF!</v>
      </c>
      <c r="V284" s="143" t="e">
        <f t="shared" si="29"/>
        <v>#REF!</v>
      </c>
      <c r="W284" s="143" t="e">
        <f t="shared" si="30"/>
        <v>#REF!</v>
      </c>
    </row>
    <row r="285" spans="2:23" x14ac:dyDescent="0.25">
      <c r="B285" s="131">
        <v>277</v>
      </c>
      <c r="C285" s="143" t="e">
        <f t="shared" si="25"/>
        <v>#REF!</v>
      </c>
      <c r="D285" s="143" t="e">
        <f t="shared" si="26"/>
        <v>#REF!</v>
      </c>
      <c r="E285" s="148" t="e">
        <f t="shared" si="27"/>
        <v>#REF!</v>
      </c>
      <c r="T285" s="131">
        <v>277</v>
      </c>
      <c r="U285" s="143" t="e">
        <f t="shared" si="28"/>
        <v>#REF!</v>
      </c>
      <c r="V285" s="143" t="e">
        <f t="shared" si="29"/>
        <v>#REF!</v>
      </c>
      <c r="W285" s="143" t="e">
        <f t="shared" si="30"/>
        <v>#REF!</v>
      </c>
    </row>
    <row r="286" spans="2:23" x14ac:dyDescent="0.25">
      <c r="B286" s="131">
        <v>278</v>
      </c>
      <c r="C286" s="143" t="e">
        <f t="shared" si="25"/>
        <v>#REF!</v>
      </c>
      <c r="D286" s="143" t="e">
        <f t="shared" si="26"/>
        <v>#REF!</v>
      </c>
      <c r="E286" s="148" t="e">
        <f t="shared" si="27"/>
        <v>#REF!</v>
      </c>
      <c r="T286" s="131">
        <v>278</v>
      </c>
      <c r="U286" s="143" t="e">
        <f t="shared" si="28"/>
        <v>#REF!</v>
      </c>
      <c r="V286" s="143" t="e">
        <f t="shared" si="29"/>
        <v>#REF!</v>
      </c>
      <c r="W286" s="143" t="e">
        <f t="shared" si="30"/>
        <v>#REF!</v>
      </c>
    </row>
    <row r="287" spans="2:23" x14ac:dyDescent="0.25">
      <c r="B287" s="131">
        <v>279</v>
      </c>
      <c r="C287" s="143" t="e">
        <f t="shared" si="25"/>
        <v>#REF!</v>
      </c>
      <c r="D287" s="143" t="e">
        <f t="shared" si="26"/>
        <v>#REF!</v>
      </c>
      <c r="E287" s="148" t="e">
        <f t="shared" si="27"/>
        <v>#REF!</v>
      </c>
      <c r="T287" s="131">
        <v>279</v>
      </c>
      <c r="U287" s="143" t="e">
        <f t="shared" si="28"/>
        <v>#REF!</v>
      </c>
      <c r="V287" s="143" t="e">
        <f t="shared" si="29"/>
        <v>#REF!</v>
      </c>
      <c r="W287" s="143" t="e">
        <f t="shared" si="30"/>
        <v>#REF!</v>
      </c>
    </row>
    <row r="288" spans="2:23" x14ac:dyDescent="0.25">
      <c r="B288" s="131">
        <v>280</v>
      </c>
      <c r="C288" s="143" t="e">
        <f t="shared" si="25"/>
        <v>#REF!</v>
      </c>
      <c r="D288" s="143" t="e">
        <f t="shared" si="26"/>
        <v>#REF!</v>
      </c>
      <c r="E288" s="148" t="e">
        <f t="shared" si="27"/>
        <v>#REF!</v>
      </c>
      <c r="T288" s="131">
        <v>280</v>
      </c>
      <c r="U288" s="143" t="e">
        <f t="shared" si="28"/>
        <v>#REF!</v>
      </c>
      <c r="V288" s="143" t="e">
        <f t="shared" si="29"/>
        <v>#REF!</v>
      </c>
      <c r="W288" s="143" t="e">
        <f t="shared" si="30"/>
        <v>#REF!</v>
      </c>
    </row>
    <row r="289" spans="2:23" x14ac:dyDescent="0.25">
      <c r="B289" s="131">
        <v>281</v>
      </c>
      <c r="C289" s="143" t="e">
        <f t="shared" si="25"/>
        <v>#REF!</v>
      </c>
      <c r="D289" s="143" t="e">
        <f t="shared" si="26"/>
        <v>#REF!</v>
      </c>
      <c r="E289" s="148" t="e">
        <f t="shared" si="27"/>
        <v>#REF!</v>
      </c>
      <c r="T289" s="131">
        <v>281</v>
      </c>
      <c r="U289" s="143" t="e">
        <f t="shared" si="28"/>
        <v>#REF!</v>
      </c>
      <c r="V289" s="143" t="e">
        <f t="shared" si="29"/>
        <v>#REF!</v>
      </c>
      <c r="W289" s="143" t="e">
        <f t="shared" si="30"/>
        <v>#REF!</v>
      </c>
    </row>
    <row r="290" spans="2:23" x14ac:dyDescent="0.25">
      <c r="B290" s="131">
        <v>282</v>
      </c>
      <c r="C290" s="143" t="e">
        <f t="shared" si="25"/>
        <v>#REF!</v>
      </c>
      <c r="D290" s="143" t="e">
        <f t="shared" si="26"/>
        <v>#REF!</v>
      </c>
      <c r="E290" s="148" t="e">
        <f t="shared" si="27"/>
        <v>#REF!</v>
      </c>
      <c r="T290" s="131">
        <v>282</v>
      </c>
      <c r="U290" s="143" t="e">
        <f t="shared" si="28"/>
        <v>#REF!</v>
      </c>
      <c r="V290" s="143" t="e">
        <f t="shared" si="29"/>
        <v>#REF!</v>
      </c>
      <c r="W290" s="143" t="e">
        <f t="shared" si="30"/>
        <v>#REF!</v>
      </c>
    </row>
    <row r="291" spans="2:23" x14ac:dyDescent="0.25">
      <c r="B291" s="131">
        <v>283</v>
      </c>
      <c r="C291" s="143" t="e">
        <f t="shared" si="25"/>
        <v>#REF!</v>
      </c>
      <c r="D291" s="143" t="e">
        <f t="shared" si="26"/>
        <v>#REF!</v>
      </c>
      <c r="E291" s="148" t="e">
        <f t="shared" si="27"/>
        <v>#REF!</v>
      </c>
      <c r="T291" s="131">
        <v>283</v>
      </c>
      <c r="U291" s="143" t="e">
        <f t="shared" si="28"/>
        <v>#REF!</v>
      </c>
      <c r="V291" s="143" t="e">
        <f t="shared" si="29"/>
        <v>#REF!</v>
      </c>
      <c r="W291" s="143" t="e">
        <f t="shared" si="30"/>
        <v>#REF!</v>
      </c>
    </row>
    <row r="292" spans="2:23" x14ac:dyDescent="0.25">
      <c r="B292" s="131">
        <v>284</v>
      </c>
      <c r="C292" s="143" t="e">
        <f t="shared" si="25"/>
        <v>#REF!</v>
      </c>
      <c r="D292" s="143" t="e">
        <f t="shared" si="26"/>
        <v>#REF!</v>
      </c>
      <c r="E292" s="148" t="e">
        <f t="shared" si="27"/>
        <v>#REF!</v>
      </c>
      <c r="T292" s="131">
        <v>284</v>
      </c>
      <c r="U292" s="143" t="e">
        <f t="shared" si="28"/>
        <v>#REF!</v>
      </c>
      <c r="V292" s="143" t="e">
        <f t="shared" si="29"/>
        <v>#REF!</v>
      </c>
      <c r="W292" s="143" t="e">
        <f t="shared" si="30"/>
        <v>#REF!</v>
      </c>
    </row>
    <row r="293" spans="2:23" x14ac:dyDescent="0.25">
      <c r="B293" s="131">
        <v>285</v>
      </c>
      <c r="C293" s="143" t="e">
        <f t="shared" si="25"/>
        <v>#REF!</v>
      </c>
      <c r="D293" s="143" t="e">
        <f t="shared" si="26"/>
        <v>#REF!</v>
      </c>
      <c r="E293" s="148" t="e">
        <f t="shared" si="27"/>
        <v>#REF!</v>
      </c>
      <c r="T293" s="131">
        <v>285</v>
      </c>
      <c r="U293" s="143" t="e">
        <f t="shared" si="28"/>
        <v>#REF!</v>
      </c>
      <c r="V293" s="143" t="e">
        <f t="shared" si="29"/>
        <v>#REF!</v>
      </c>
      <c r="W293" s="143" t="e">
        <f t="shared" si="30"/>
        <v>#REF!</v>
      </c>
    </row>
    <row r="294" spans="2:23" x14ac:dyDescent="0.25">
      <c r="B294" s="131">
        <v>286</v>
      </c>
      <c r="C294" s="143" t="e">
        <f t="shared" si="25"/>
        <v>#REF!</v>
      </c>
      <c r="D294" s="143" t="e">
        <f t="shared" si="26"/>
        <v>#REF!</v>
      </c>
      <c r="E294" s="148" t="e">
        <f t="shared" si="27"/>
        <v>#REF!</v>
      </c>
      <c r="T294" s="131">
        <v>286</v>
      </c>
      <c r="U294" s="143" t="e">
        <f t="shared" si="28"/>
        <v>#REF!</v>
      </c>
      <c r="V294" s="143" t="e">
        <f t="shared" si="29"/>
        <v>#REF!</v>
      </c>
      <c r="W294" s="143" t="e">
        <f t="shared" si="30"/>
        <v>#REF!</v>
      </c>
    </row>
    <row r="295" spans="2:23" x14ac:dyDescent="0.25">
      <c r="B295" s="131">
        <v>287</v>
      </c>
      <c r="C295" s="143" t="e">
        <f t="shared" si="25"/>
        <v>#REF!</v>
      </c>
      <c r="D295" s="143" t="e">
        <f t="shared" si="26"/>
        <v>#REF!</v>
      </c>
      <c r="E295" s="148" t="e">
        <f t="shared" si="27"/>
        <v>#REF!</v>
      </c>
      <c r="T295" s="131">
        <v>287</v>
      </c>
      <c r="U295" s="143" t="e">
        <f t="shared" si="28"/>
        <v>#REF!</v>
      </c>
      <c r="V295" s="143" t="e">
        <f t="shared" si="29"/>
        <v>#REF!</v>
      </c>
      <c r="W295" s="143" t="e">
        <f t="shared" si="30"/>
        <v>#REF!</v>
      </c>
    </row>
    <row r="296" spans="2:23" x14ac:dyDescent="0.25">
      <c r="B296" s="131">
        <v>288</v>
      </c>
      <c r="C296" s="143" t="e">
        <f t="shared" si="25"/>
        <v>#REF!</v>
      </c>
      <c r="D296" s="143" t="e">
        <f t="shared" si="26"/>
        <v>#REF!</v>
      </c>
      <c r="E296" s="148" t="e">
        <f t="shared" si="27"/>
        <v>#REF!</v>
      </c>
      <c r="T296" s="131">
        <v>288</v>
      </c>
      <c r="U296" s="143" t="e">
        <f t="shared" si="28"/>
        <v>#REF!</v>
      </c>
      <c r="V296" s="143" t="e">
        <f t="shared" si="29"/>
        <v>#REF!</v>
      </c>
      <c r="W296" s="143" t="e">
        <f t="shared" si="30"/>
        <v>#REF!</v>
      </c>
    </row>
    <row r="297" spans="2:23" x14ac:dyDescent="0.25">
      <c r="B297" s="131">
        <v>289</v>
      </c>
      <c r="C297" s="143" t="e">
        <f t="shared" si="25"/>
        <v>#REF!</v>
      </c>
      <c r="D297" s="143" t="e">
        <f t="shared" si="26"/>
        <v>#REF!</v>
      </c>
      <c r="E297" s="148" t="e">
        <f t="shared" si="27"/>
        <v>#REF!</v>
      </c>
      <c r="T297" s="131">
        <v>289</v>
      </c>
      <c r="U297" s="143" t="e">
        <f t="shared" si="28"/>
        <v>#REF!</v>
      </c>
      <c r="V297" s="143" t="e">
        <f t="shared" si="29"/>
        <v>#REF!</v>
      </c>
      <c r="W297" s="143" t="e">
        <f t="shared" si="30"/>
        <v>#REF!</v>
      </c>
    </row>
    <row r="298" spans="2:23" x14ac:dyDescent="0.25">
      <c r="B298" s="131">
        <v>290</v>
      </c>
      <c r="C298" s="143" t="e">
        <f t="shared" si="25"/>
        <v>#REF!</v>
      </c>
      <c r="D298" s="143" t="e">
        <f t="shared" si="26"/>
        <v>#REF!</v>
      </c>
      <c r="E298" s="148" t="e">
        <f t="shared" si="27"/>
        <v>#REF!</v>
      </c>
      <c r="T298" s="131">
        <v>290</v>
      </c>
      <c r="U298" s="143" t="e">
        <f t="shared" si="28"/>
        <v>#REF!</v>
      </c>
      <c r="V298" s="143" t="e">
        <f t="shared" si="29"/>
        <v>#REF!</v>
      </c>
      <c r="W298" s="143" t="e">
        <f t="shared" si="30"/>
        <v>#REF!</v>
      </c>
    </row>
    <row r="299" spans="2:23" x14ac:dyDescent="0.25">
      <c r="B299" s="131">
        <v>291</v>
      </c>
      <c r="C299" s="143" t="e">
        <f t="shared" si="25"/>
        <v>#REF!</v>
      </c>
      <c r="D299" s="143" t="e">
        <f t="shared" si="26"/>
        <v>#REF!</v>
      </c>
      <c r="E299" s="148" t="e">
        <f t="shared" si="27"/>
        <v>#REF!</v>
      </c>
      <c r="T299" s="131">
        <v>291</v>
      </c>
      <c r="U299" s="143" t="e">
        <f t="shared" si="28"/>
        <v>#REF!</v>
      </c>
      <c r="V299" s="143" t="e">
        <f t="shared" si="29"/>
        <v>#REF!</v>
      </c>
      <c r="W299" s="143" t="e">
        <f t="shared" si="30"/>
        <v>#REF!</v>
      </c>
    </row>
    <row r="300" spans="2:23" x14ac:dyDescent="0.25">
      <c r="B300" s="131">
        <v>292</v>
      </c>
      <c r="C300" s="143" t="e">
        <f t="shared" si="25"/>
        <v>#REF!</v>
      </c>
      <c r="D300" s="143" t="e">
        <f t="shared" si="26"/>
        <v>#REF!</v>
      </c>
      <c r="E300" s="148" t="e">
        <f t="shared" si="27"/>
        <v>#REF!</v>
      </c>
      <c r="T300" s="131">
        <v>292</v>
      </c>
      <c r="U300" s="143" t="e">
        <f t="shared" si="28"/>
        <v>#REF!</v>
      </c>
      <c r="V300" s="143" t="e">
        <f t="shared" si="29"/>
        <v>#REF!</v>
      </c>
      <c r="W300" s="143" t="e">
        <f t="shared" si="30"/>
        <v>#REF!</v>
      </c>
    </row>
    <row r="301" spans="2:23" x14ac:dyDescent="0.25">
      <c r="B301" s="131">
        <v>293</v>
      </c>
      <c r="C301" s="143" t="e">
        <f t="shared" si="25"/>
        <v>#REF!</v>
      </c>
      <c r="D301" s="143" t="e">
        <f t="shared" si="26"/>
        <v>#REF!</v>
      </c>
      <c r="E301" s="148" t="e">
        <f t="shared" si="27"/>
        <v>#REF!</v>
      </c>
      <c r="T301" s="131">
        <v>293</v>
      </c>
      <c r="U301" s="143" t="e">
        <f t="shared" si="28"/>
        <v>#REF!</v>
      </c>
      <c r="V301" s="143" t="e">
        <f t="shared" si="29"/>
        <v>#REF!</v>
      </c>
      <c r="W301" s="143" t="e">
        <f t="shared" si="30"/>
        <v>#REF!</v>
      </c>
    </row>
    <row r="302" spans="2:23" x14ac:dyDescent="0.25">
      <c r="B302" s="131">
        <v>294</v>
      </c>
      <c r="C302" s="143" t="e">
        <f t="shared" si="25"/>
        <v>#REF!</v>
      </c>
      <c r="D302" s="143" t="e">
        <f t="shared" si="26"/>
        <v>#REF!</v>
      </c>
      <c r="E302" s="148" t="e">
        <f t="shared" si="27"/>
        <v>#REF!</v>
      </c>
      <c r="T302" s="131">
        <v>294</v>
      </c>
      <c r="U302" s="143" t="e">
        <f t="shared" si="28"/>
        <v>#REF!</v>
      </c>
      <c r="V302" s="143" t="e">
        <f t="shared" si="29"/>
        <v>#REF!</v>
      </c>
      <c r="W302" s="143" t="e">
        <f t="shared" si="30"/>
        <v>#REF!</v>
      </c>
    </row>
    <row r="303" spans="2:23" x14ac:dyDescent="0.25">
      <c r="B303" s="131">
        <v>295</v>
      </c>
      <c r="C303" s="143" t="e">
        <f t="shared" si="25"/>
        <v>#REF!</v>
      </c>
      <c r="D303" s="143" t="e">
        <f t="shared" si="26"/>
        <v>#REF!</v>
      </c>
      <c r="E303" s="148" t="e">
        <f t="shared" si="27"/>
        <v>#REF!</v>
      </c>
      <c r="T303" s="131">
        <v>295</v>
      </c>
      <c r="U303" s="143" t="e">
        <f t="shared" si="28"/>
        <v>#REF!</v>
      </c>
      <c r="V303" s="143" t="e">
        <f t="shared" si="29"/>
        <v>#REF!</v>
      </c>
      <c r="W303" s="143" t="e">
        <f t="shared" si="30"/>
        <v>#REF!</v>
      </c>
    </row>
    <row r="304" spans="2:23" x14ac:dyDescent="0.25">
      <c r="B304" s="131">
        <v>296</v>
      </c>
      <c r="C304" s="143" t="e">
        <f t="shared" si="25"/>
        <v>#REF!</v>
      </c>
      <c r="D304" s="143" t="e">
        <f t="shared" si="26"/>
        <v>#REF!</v>
      </c>
      <c r="E304" s="148" t="e">
        <f t="shared" si="27"/>
        <v>#REF!</v>
      </c>
      <c r="T304" s="131">
        <v>296</v>
      </c>
      <c r="U304" s="143" t="e">
        <f t="shared" si="28"/>
        <v>#REF!</v>
      </c>
      <c r="V304" s="143" t="e">
        <f t="shared" si="29"/>
        <v>#REF!</v>
      </c>
      <c r="W304" s="143" t="e">
        <f t="shared" si="30"/>
        <v>#REF!</v>
      </c>
    </row>
    <row r="305" spans="2:23" x14ac:dyDescent="0.25">
      <c r="B305" s="131">
        <v>297</v>
      </c>
      <c r="C305" s="143" t="e">
        <f t="shared" si="25"/>
        <v>#REF!</v>
      </c>
      <c r="D305" s="143" t="e">
        <f t="shared" si="26"/>
        <v>#REF!</v>
      </c>
      <c r="E305" s="148" t="e">
        <f t="shared" si="27"/>
        <v>#REF!</v>
      </c>
      <c r="T305" s="131">
        <v>297</v>
      </c>
      <c r="U305" s="143" t="e">
        <f t="shared" si="28"/>
        <v>#REF!</v>
      </c>
      <c r="V305" s="143" t="e">
        <f t="shared" si="29"/>
        <v>#REF!</v>
      </c>
      <c r="W305" s="143" t="e">
        <f t="shared" si="30"/>
        <v>#REF!</v>
      </c>
    </row>
    <row r="306" spans="2:23" x14ac:dyDescent="0.25">
      <c r="B306" s="131">
        <v>298</v>
      </c>
      <c r="C306" s="143" t="e">
        <f t="shared" si="25"/>
        <v>#REF!</v>
      </c>
      <c r="D306" s="143" t="e">
        <f t="shared" si="26"/>
        <v>#REF!</v>
      </c>
      <c r="E306" s="148" t="e">
        <f t="shared" si="27"/>
        <v>#REF!</v>
      </c>
      <c r="T306" s="131">
        <v>298</v>
      </c>
      <c r="U306" s="143" t="e">
        <f t="shared" si="28"/>
        <v>#REF!</v>
      </c>
      <c r="V306" s="143" t="e">
        <f t="shared" si="29"/>
        <v>#REF!</v>
      </c>
      <c r="W306" s="143" t="e">
        <f t="shared" si="30"/>
        <v>#REF!</v>
      </c>
    </row>
    <row r="307" spans="2:23" x14ac:dyDescent="0.25">
      <c r="B307" s="131">
        <v>299</v>
      </c>
      <c r="C307" s="143" t="e">
        <f t="shared" si="25"/>
        <v>#REF!</v>
      </c>
      <c r="D307" s="143" t="e">
        <f t="shared" si="26"/>
        <v>#REF!</v>
      </c>
      <c r="E307" s="148" t="e">
        <f t="shared" si="27"/>
        <v>#REF!</v>
      </c>
      <c r="T307" s="131">
        <v>299</v>
      </c>
      <c r="U307" s="143" t="e">
        <f t="shared" si="28"/>
        <v>#REF!</v>
      </c>
      <c r="V307" s="143" t="e">
        <f t="shared" si="29"/>
        <v>#REF!</v>
      </c>
      <c r="W307" s="143" t="e">
        <f t="shared" si="30"/>
        <v>#REF!</v>
      </c>
    </row>
    <row r="308" spans="2:23" x14ac:dyDescent="0.25">
      <c r="B308" s="131">
        <v>300</v>
      </c>
      <c r="C308" s="143" t="e">
        <f t="shared" si="25"/>
        <v>#REF!</v>
      </c>
      <c r="D308" s="143" t="e">
        <f t="shared" si="26"/>
        <v>#REF!</v>
      </c>
      <c r="E308" s="148" t="e">
        <f t="shared" si="27"/>
        <v>#REF!</v>
      </c>
      <c r="T308" s="131">
        <v>300</v>
      </c>
      <c r="U308" s="143" t="e">
        <f t="shared" si="28"/>
        <v>#REF!</v>
      </c>
      <c r="V308" s="143" t="e">
        <f t="shared" si="29"/>
        <v>#REF!</v>
      </c>
      <c r="W308" s="143" t="e">
        <f t="shared" si="30"/>
        <v>#REF!</v>
      </c>
    </row>
    <row r="309" spans="2:23" x14ac:dyDescent="0.25">
      <c r="B309" s="131">
        <v>301</v>
      </c>
      <c r="C309" s="143" t="e">
        <f t="shared" si="25"/>
        <v>#REF!</v>
      </c>
      <c r="D309" s="143" t="e">
        <f t="shared" si="26"/>
        <v>#REF!</v>
      </c>
      <c r="E309" s="148" t="e">
        <f t="shared" si="27"/>
        <v>#REF!</v>
      </c>
      <c r="T309" s="131">
        <v>301</v>
      </c>
      <c r="U309" s="143" t="e">
        <f t="shared" si="28"/>
        <v>#REF!</v>
      </c>
      <c r="V309" s="143" t="e">
        <f t="shared" si="29"/>
        <v>#REF!</v>
      </c>
      <c r="W309" s="143" t="e">
        <f t="shared" si="30"/>
        <v>#REF!</v>
      </c>
    </row>
    <row r="310" spans="2:23" x14ac:dyDescent="0.25">
      <c r="B310" s="131">
        <v>302</v>
      </c>
      <c r="C310" s="143" t="e">
        <f t="shared" si="25"/>
        <v>#REF!</v>
      </c>
      <c r="D310" s="143" t="e">
        <f t="shared" si="26"/>
        <v>#REF!</v>
      </c>
      <c r="E310" s="148" t="e">
        <f t="shared" si="27"/>
        <v>#REF!</v>
      </c>
      <c r="T310" s="131">
        <v>302</v>
      </c>
      <c r="U310" s="143" t="e">
        <f t="shared" si="28"/>
        <v>#REF!</v>
      </c>
      <c r="V310" s="143" t="e">
        <f t="shared" si="29"/>
        <v>#REF!</v>
      </c>
      <c r="W310" s="143" t="e">
        <f t="shared" si="30"/>
        <v>#REF!</v>
      </c>
    </row>
    <row r="311" spans="2:23" x14ac:dyDescent="0.25">
      <c r="B311" s="131">
        <v>303</v>
      </c>
      <c r="C311" s="143" t="e">
        <f t="shared" si="25"/>
        <v>#REF!</v>
      </c>
      <c r="D311" s="143" t="e">
        <f t="shared" si="26"/>
        <v>#REF!</v>
      </c>
      <c r="E311" s="148" t="e">
        <f t="shared" si="27"/>
        <v>#REF!</v>
      </c>
      <c r="T311" s="131">
        <v>303</v>
      </c>
      <c r="U311" s="143" t="e">
        <f t="shared" si="28"/>
        <v>#REF!</v>
      </c>
      <c r="V311" s="143" t="e">
        <f t="shared" si="29"/>
        <v>#REF!</v>
      </c>
      <c r="W311" s="143" t="e">
        <f t="shared" si="30"/>
        <v>#REF!</v>
      </c>
    </row>
    <row r="312" spans="2:23" x14ac:dyDescent="0.25">
      <c r="B312" s="131">
        <v>304</v>
      </c>
      <c r="C312" s="143" t="e">
        <f t="shared" si="25"/>
        <v>#REF!</v>
      </c>
      <c r="D312" s="143" t="e">
        <f t="shared" si="26"/>
        <v>#REF!</v>
      </c>
      <c r="E312" s="148" t="e">
        <f t="shared" si="27"/>
        <v>#REF!</v>
      </c>
      <c r="T312" s="131">
        <v>304</v>
      </c>
      <c r="U312" s="143" t="e">
        <f t="shared" si="28"/>
        <v>#REF!</v>
      </c>
      <c r="V312" s="143" t="e">
        <f t="shared" si="29"/>
        <v>#REF!</v>
      </c>
      <c r="W312" s="143" t="e">
        <f t="shared" si="30"/>
        <v>#REF!</v>
      </c>
    </row>
    <row r="313" spans="2:23" x14ac:dyDescent="0.25">
      <c r="B313" s="131">
        <v>305</v>
      </c>
      <c r="C313" s="143" t="e">
        <f t="shared" si="25"/>
        <v>#REF!</v>
      </c>
      <c r="D313" s="143" t="e">
        <f t="shared" si="26"/>
        <v>#REF!</v>
      </c>
      <c r="E313" s="148" t="e">
        <f t="shared" si="27"/>
        <v>#REF!</v>
      </c>
      <c r="T313" s="131">
        <v>305</v>
      </c>
      <c r="U313" s="143" t="e">
        <f t="shared" si="28"/>
        <v>#REF!</v>
      </c>
      <c r="V313" s="143" t="e">
        <f t="shared" si="29"/>
        <v>#REF!</v>
      </c>
      <c r="W313" s="143" t="e">
        <f t="shared" si="30"/>
        <v>#REF!</v>
      </c>
    </row>
    <row r="314" spans="2:23" x14ac:dyDescent="0.25">
      <c r="B314" s="131">
        <v>306</v>
      </c>
      <c r="C314" s="143" t="e">
        <f t="shared" si="25"/>
        <v>#REF!</v>
      </c>
      <c r="D314" s="143" t="e">
        <f t="shared" si="26"/>
        <v>#REF!</v>
      </c>
      <c r="E314" s="148" t="e">
        <f t="shared" si="27"/>
        <v>#REF!</v>
      </c>
      <c r="T314" s="131">
        <v>306</v>
      </c>
      <c r="U314" s="143" t="e">
        <f t="shared" si="28"/>
        <v>#REF!</v>
      </c>
      <c r="V314" s="143" t="e">
        <f t="shared" si="29"/>
        <v>#REF!</v>
      </c>
      <c r="W314" s="143" t="e">
        <f t="shared" si="30"/>
        <v>#REF!</v>
      </c>
    </row>
    <row r="315" spans="2:23" x14ac:dyDescent="0.25">
      <c r="B315" s="131">
        <v>307</v>
      </c>
      <c r="C315" s="143" t="e">
        <f t="shared" si="25"/>
        <v>#REF!</v>
      </c>
      <c r="D315" s="143" t="e">
        <f t="shared" si="26"/>
        <v>#REF!</v>
      </c>
      <c r="E315" s="148" t="e">
        <f t="shared" si="27"/>
        <v>#REF!</v>
      </c>
      <c r="T315" s="131">
        <v>307</v>
      </c>
      <c r="U315" s="143" t="e">
        <f t="shared" si="28"/>
        <v>#REF!</v>
      </c>
      <c r="V315" s="143" t="e">
        <f t="shared" si="29"/>
        <v>#REF!</v>
      </c>
      <c r="W315" s="143" t="e">
        <f t="shared" si="30"/>
        <v>#REF!</v>
      </c>
    </row>
    <row r="316" spans="2:23" x14ac:dyDescent="0.25">
      <c r="B316" s="131">
        <v>308</v>
      </c>
      <c r="C316" s="143" t="e">
        <f t="shared" si="25"/>
        <v>#REF!</v>
      </c>
      <c r="D316" s="143" t="e">
        <f t="shared" si="26"/>
        <v>#REF!</v>
      </c>
      <c r="E316" s="148" t="e">
        <f t="shared" si="27"/>
        <v>#REF!</v>
      </c>
      <c r="T316" s="131">
        <v>308</v>
      </c>
      <c r="U316" s="143" t="e">
        <f t="shared" si="28"/>
        <v>#REF!</v>
      </c>
      <c r="V316" s="143" t="e">
        <f t="shared" si="29"/>
        <v>#REF!</v>
      </c>
      <c r="W316" s="143" t="e">
        <f t="shared" si="30"/>
        <v>#REF!</v>
      </c>
    </row>
    <row r="317" spans="2:23" x14ac:dyDescent="0.25">
      <c r="B317" s="131">
        <v>309</v>
      </c>
      <c r="C317" s="143" t="e">
        <f t="shared" si="25"/>
        <v>#REF!</v>
      </c>
      <c r="D317" s="143" t="e">
        <f t="shared" si="26"/>
        <v>#REF!</v>
      </c>
      <c r="E317" s="148" t="e">
        <f t="shared" si="27"/>
        <v>#REF!</v>
      </c>
      <c r="T317" s="131">
        <v>309</v>
      </c>
      <c r="U317" s="143" t="e">
        <f t="shared" si="28"/>
        <v>#REF!</v>
      </c>
      <c r="V317" s="143" t="e">
        <f t="shared" si="29"/>
        <v>#REF!</v>
      </c>
      <c r="W317" s="143" t="e">
        <f t="shared" si="30"/>
        <v>#REF!</v>
      </c>
    </row>
    <row r="318" spans="2:23" x14ac:dyDescent="0.25">
      <c r="B318" s="131">
        <v>310</v>
      </c>
      <c r="C318" s="143" t="e">
        <f t="shared" si="25"/>
        <v>#REF!</v>
      </c>
      <c r="D318" s="143" t="e">
        <f t="shared" si="26"/>
        <v>#REF!</v>
      </c>
      <c r="E318" s="148" t="e">
        <f t="shared" si="27"/>
        <v>#REF!</v>
      </c>
      <c r="T318" s="131">
        <v>310</v>
      </c>
      <c r="U318" s="143" t="e">
        <f t="shared" si="28"/>
        <v>#REF!</v>
      </c>
      <c r="V318" s="143" t="e">
        <f t="shared" si="29"/>
        <v>#REF!</v>
      </c>
      <c r="W318" s="143" t="e">
        <f t="shared" si="30"/>
        <v>#REF!</v>
      </c>
    </row>
    <row r="319" spans="2:23" x14ac:dyDescent="0.25">
      <c r="B319" s="131">
        <v>311</v>
      </c>
      <c r="C319" s="143" t="e">
        <f t="shared" si="25"/>
        <v>#REF!</v>
      </c>
      <c r="D319" s="143" t="e">
        <f t="shared" si="26"/>
        <v>#REF!</v>
      </c>
      <c r="E319" s="148" t="e">
        <f t="shared" si="27"/>
        <v>#REF!</v>
      </c>
      <c r="T319" s="131">
        <v>311</v>
      </c>
      <c r="U319" s="143" t="e">
        <f t="shared" si="28"/>
        <v>#REF!</v>
      </c>
      <c r="V319" s="143" t="e">
        <f t="shared" si="29"/>
        <v>#REF!</v>
      </c>
      <c r="W319" s="143" t="e">
        <f t="shared" si="30"/>
        <v>#REF!</v>
      </c>
    </row>
    <row r="320" spans="2:23" x14ac:dyDescent="0.25">
      <c r="B320" s="131">
        <v>312</v>
      </c>
      <c r="C320" s="143" t="e">
        <f t="shared" si="25"/>
        <v>#REF!</v>
      </c>
      <c r="D320" s="143" t="e">
        <f t="shared" si="26"/>
        <v>#REF!</v>
      </c>
      <c r="E320" s="148" t="e">
        <f t="shared" si="27"/>
        <v>#REF!</v>
      </c>
      <c r="T320" s="131">
        <v>312</v>
      </c>
      <c r="U320" s="143" t="e">
        <f t="shared" si="28"/>
        <v>#REF!</v>
      </c>
      <c r="V320" s="143" t="e">
        <f t="shared" si="29"/>
        <v>#REF!</v>
      </c>
      <c r="W320" s="143" t="e">
        <f t="shared" si="30"/>
        <v>#REF!</v>
      </c>
    </row>
    <row r="321" spans="2:23" x14ac:dyDescent="0.25">
      <c r="B321" s="131">
        <v>313</v>
      </c>
      <c r="C321" s="143" t="e">
        <f t="shared" si="25"/>
        <v>#REF!</v>
      </c>
      <c r="D321" s="143" t="e">
        <f t="shared" si="26"/>
        <v>#REF!</v>
      </c>
      <c r="E321" s="148" t="e">
        <f t="shared" si="27"/>
        <v>#REF!</v>
      </c>
      <c r="T321" s="131">
        <v>313</v>
      </c>
      <c r="U321" s="143" t="e">
        <f t="shared" si="28"/>
        <v>#REF!</v>
      </c>
      <c r="V321" s="143" t="e">
        <f t="shared" si="29"/>
        <v>#REF!</v>
      </c>
      <c r="W321" s="143" t="e">
        <f t="shared" si="30"/>
        <v>#REF!</v>
      </c>
    </row>
    <row r="322" spans="2:23" x14ac:dyDescent="0.25">
      <c r="B322" s="131">
        <v>314</v>
      </c>
      <c r="C322" s="143" t="e">
        <f t="shared" si="25"/>
        <v>#REF!</v>
      </c>
      <c r="D322" s="143" t="e">
        <f t="shared" si="26"/>
        <v>#REF!</v>
      </c>
      <c r="E322" s="148" t="e">
        <f t="shared" si="27"/>
        <v>#REF!</v>
      </c>
      <c r="T322" s="131">
        <v>314</v>
      </c>
      <c r="U322" s="143" t="e">
        <f t="shared" si="28"/>
        <v>#REF!</v>
      </c>
      <c r="V322" s="143" t="e">
        <f t="shared" si="29"/>
        <v>#REF!</v>
      </c>
      <c r="W322" s="143" t="e">
        <f t="shared" si="30"/>
        <v>#REF!</v>
      </c>
    </row>
    <row r="323" spans="2:23" x14ac:dyDescent="0.25">
      <c r="B323" s="131">
        <v>315</v>
      </c>
      <c r="C323" s="143" t="e">
        <f t="shared" si="25"/>
        <v>#REF!</v>
      </c>
      <c r="D323" s="143" t="e">
        <f t="shared" si="26"/>
        <v>#REF!</v>
      </c>
      <c r="E323" s="148" t="e">
        <f t="shared" si="27"/>
        <v>#REF!</v>
      </c>
      <c r="T323" s="131">
        <v>315</v>
      </c>
      <c r="U323" s="143" t="e">
        <f t="shared" si="28"/>
        <v>#REF!</v>
      </c>
      <c r="V323" s="143" t="e">
        <f t="shared" si="29"/>
        <v>#REF!</v>
      </c>
      <c r="W323" s="143" t="e">
        <f t="shared" si="30"/>
        <v>#REF!</v>
      </c>
    </row>
    <row r="324" spans="2:23" x14ac:dyDescent="0.25">
      <c r="B324" s="131">
        <v>316</v>
      </c>
      <c r="C324" s="143" t="e">
        <f t="shared" si="25"/>
        <v>#REF!</v>
      </c>
      <c r="D324" s="143" t="e">
        <f t="shared" si="26"/>
        <v>#REF!</v>
      </c>
      <c r="E324" s="148" t="e">
        <f t="shared" si="27"/>
        <v>#REF!</v>
      </c>
      <c r="T324" s="131">
        <v>316</v>
      </c>
      <c r="U324" s="143" t="e">
        <f t="shared" si="28"/>
        <v>#REF!</v>
      </c>
      <c r="V324" s="143" t="e">
        <f t="shared" si="29"/>
        <v>#REF!</v>
      </c>
      <c r="W324" s="143" t="e">
        <f t="shared" si="30"/>
        <v>#REF!</v>
      </c>
    </row>
    <row r="325" spans="2:23" x14ac:dyDescent="0.25">
      <c r="B325" s="131">
        <v>317</v>
      </c>
      <c r="C325" s="143" t="e">
        <f t="shared" si="25"/>
        <v>#REF!</v>
      </c>
      <c r="D325" s="143" t="e">
        <f t="shared" si="26"/>
        <v>#REF!</v>
      </c>
      <c r="E325" s="148" t="e">
        <f t="shared" si="27"/>
        <v>#REF!</v>
      </c>
      <c r="T325" s="131">
        <v>317</v>
      </c>
      <c r="U325" s="143" t="e">
        <f t="shared" si="28"/>
        <v>#REF!</v>
      </c>
      <c r="V325" s="143" t="e">
        <f t="shared" si="29"/>
        <v>#REF!</v>
      </c>
      <c r="W325" s="143" t="e">
        <f t="shared" si="30"/>
        <v>#REF!</v>
      </c>
    </row>
    <row r="326" spans="2:23" x14ac:dyDescent="0.25">
      <c r="B326" s="131">
        <v>318</v>
      </c>
      <c r="C326" s="143" t="e">
        <f t="shared" si="25"/>
        <v>#REF!</v>
      </c>
      <c r="D326" s="143" t="e">
        <f t="shared" si="26"/>
        <v>#REF!</v>
      </c>
      <c r="E326" s="148" t="e">
        <f t="shared" si="27"/>
        <v>#REF!</v>
      </c>
      <c r="T326" s="131">
        <v>318</v>
      </c>
      <c r="U326" s="143" t="e">
        <f t="shared" si="28"/>
        <v>#REF!</v>
      </c>
      <c r="V326" s="143" t="e">
        <f t="shared" si="29"/>
        <v>#REF!</v>
      </c>
      <c r="W326" s="143" t="e">
        <f t="shared" si="30"/>
        <v>#REF!</v>
      </c>
    </row>
    <row r="327" spans="2:23" x14ac:dyDescent="0.25">
      <c r="B327" s="131">
        <v>319</v>
      </c>
      <c r="C327" s="143" t="e">
        <f t="shared" si="25"/>
        <v>#REF!</v>
      </c>
      <c r="D327" s="143" t="e">
        <f t="shared" si="26"/>
        <v>#REF!</v>
      </c>
      <c r="E327" s="148" t="e">
        <f t="shared" si="27"/>
        <v>#REF!</v>
      </c>
      <c r="T327" s="131">
        <v>319</v>
      </c>
      <c r="U327" s="143" t="e">
        <f t="shared" si="28"/>
        <v>#REF!</v>
      </c>
      <c r="V327" s="143" t="e">
        <f t="shared" si="29"/>
        <v>#REF!</v>
      </c>
      <c r="W327" s="143" t="e">
        <f t="shared" si="30"/>
        <v>#REF!</v>
      </c>
    </row>
    <row r="328" spans="2:23" x14ac:dyDescent="0.25">
      <c r="B328" s="131">
        <v>320</v>
      </c>
      <c r="C328" s="143" t="e">
        <f t="shared" si="25"/>
        <v>#REF!</v>
      </c>
      <c r="D328" s="143" t="e">
        <f t="shared" si="26"/>
        <v>#REF!</v>
      </c>
      <c r="E328" s="148" t="e">
        <f t="shared" si="27"/>
        <v>#REF!</v>
      </c>
      <c r="T328" s="131">
        <v>320</v>
      </c>
      <c r="U328" s="143" t="e">
        <f t="shared" si="28"/>
        <v>#REF!</v>
      </c>
      <c r="V328" s="143" t="e">
        <f t="shared" si="29"/>
        <v>#REF!</v>
      </c>
      <c r="W328" s="143" t="e">
        <f t="shared" si="30"/>
        <v>#REF!</v>
      </c>
    </row>
    <row r="329" spans="2:23" x14ac:dyDescent="0.25">
      <c r="B329" s="131">
        <v>321</v>
      </c>
      <c r="C329" s="143" t="e">
        <f t="shared" ref="C329:C392" si="31">+$H$2*B329^3+$I$2*B329^2+$J$2*B329+$K$2</f>
        <v>#REF!</v>
      </c>
      <c r="D329" s="143" t="e">
        <f t="shared" ref="D329:D392" si="32">+$B$2*B329^3+$C$2*B329^2+$D$2*B329+$E$2</f>
        <v>#REF!</v>
      </c>
      <c r="E329" s="148" t="e">
        <f t="shared" ref="E329:E392" si="33">+D329-C329</f>
        <v>#REF!</v>
      </c>
      <c r="T329" s="131">
        <v>321</v>
      </c>
      <c r="U329" s="143" t="e">
        <f t="shared" ref="U329:U392" si="34">+$H$2*T329^3+$I$2*T329^2+$J$2*T329+$K$2</f>
        <v>#REF!</v>
      </c>
      <c r="V329" s="143" t="e">
        <f t="shared" ref="V329:V392" si="35">+$T$2*T329^3+$U$2*T329^2+$V$2*T329+$W$2</f>
        <v>#REF!</v>
      </c>
      <c r="W329" s="143" t="e">
        <f t="shared" ref="W329:W392" si="36">+V329-U329</f>
        <v>#REF!</v>
      </c>
    </row>
    <row r="330" spans="2:23" x14ac:dyDescent="0.25">
      <c r="B330" s="131">
        <v>322</v>
      </c>
      <c r="C330" s="143" t="e">
        <f t="shared" si="31"/>
        <v>#REF!</v>
      </c>
      <c r="D330" s="143" t="e">
        <f t="shared" si="32"/>
        <v>#REF!</v>
      </c>
      <c r="E330" s="148" t="e">
        <f t="shared" si="33"/>
        <v>#REF!</v>
      </c>
      <c r="T330" s="131">
        <v>322</v>
      </c>
      <c r="U330" s="143" t="e">
        <f t="shared" si="34"/>
        <v>#REF!</v>
      </c>
      <c r="V330" s="143" t="e">
        <f t="shared" si="35"/>
        <v>#REF!</v>
      </c>
      <c r="W330" s="143" t="e">
        <f t="shared" si="36"/>
        <v>#REF!</v>
      </c>
    </row>
    <row r="331" spans="2:23" x14ac:dyDescent="0.25">
      <c r="B331" s="131">
        <v>323</v>
      </c>
      <c r="C331" s="143" t="e">
        <f t="shared" si="31"/>
        <v>#REF!</v>
      </c>
      <c r="D331" s="143" t="e">
        <f t="shared" si="32"/>
        <v>#REF!</v>
      </c>
      <c r="E331" s="148" t="e">
        <f t="shared" si="33"/>
        <v>#REF!</v>
      </c>
      <c r="T331" s="131">
        <v>323</v>
      </c>
      <c r="U331" s="143" t="e">
        <f t="shared" si="34"/>
        <v>#REF!</v>
      </c>
      <c r="V331" s="143" t="e">
        <f t="shared" si="35"/>
        <v>#REF!</v>
      </c>
      <c r="W331" s="143" t="e">
        <f t="shared" si="36"/>
        <v>#REF!</v>
      </c>
    </row>
    <row r="332" spans="2:23" x14ac:dyDescent="0.25">
      <c r="B332" s="131">
        <v>324</v>
      </c>
      <c r="C332" s="143" t="e">
        <f t="shared" si="31"/>
        <v>#REF!</v>
      </c>
      <c r="D332" s="143" t="e">
        <f t="shared" si="32"/>
        <v>#REF!</v>
      </c>
      <c r="E332" s="148" t="e">
        <f t="shared" si="33"/>
        <v>#REF!</v>
      </c>
      <c r="T332" s="131">
        <v>324</v>
      </c>
      <c r="U332" s="143" t="e">
        <f t="shared" si="34"/>
        <v>#REF!</v>
      </c>
      <c r="V332" s="143" t="e">
        <f t="shared" si="35"/>
        <v>#REF!</v>
      </c>
      <c r="W332" s="143" t="e">
        <f t="shared" si="36"/>
        <v>#REF!</v>
      </c>
    </row>
    <row r="333" spans="2:23" x14ac:dyDescent="0.25">
      <c r="B333" s="131">
        <v>325</v>
      </c>
      <c r="C333" s="143" t="e">
        <f t="shared" si="31"/>
        <v>#REF!</v>
      </c>
      <c r="D333" s="143" t="e">
        <f t="shared" si="32"/>
        <v>#REF!</v>
      </c>
      <c r="E333" s="148" t="e">
        <f t="shared" si="33"/>
        <v>#REF!</v>
      </c>
      <c r="T333" s="131">
        <v>325</v>
      </c>
      <c r="U333" s="143" t="e">
        <f t="shared" si="34"/>
        <v>#REF!</v>
      </c>
      <c r="V333" s="143" t="e">
        <f t="shared" si="35"/>
        <v>#REF!</v>
      </c>
      <c r="W333" s="143" t="e">
        <f t="shared" si="36"/>
        <v>#REF!</v>
      </c>
    </row>
    <row r="334" spans="2:23" x14ac:dyDescent="0.25">
      <c r="B334" s="131">
        <v>326</v>
      </c>
      <c r="C334" s="143" t="e">
        <f t="shared" si="31"/>
        <v>#REF!</v>
      </c>
      <c r="D334" s="143" t="e">
        <f t="shared" si="32"/>
        <v>#REF!</v>
      </c>
      <c r="E334" s="148" t="e">
        <f t="shared" si="33"/>
        <v>#REF!</v>
      </c>
      <c r="T334" s="131">
        <v>326</v>
      </c>
      <c r="U334" s="143" t="e">
        <f t="shared" si="34"/>
        <v>#REF!</v>
      </c>
      <c r="V334" s="143" t="e">
        <f t="shared" si="35"/>
        <v>#REF!</v>
      </c>
      <c r="W334" s="143" t="e">
        <f t="shared" si="36"/>
        <v>#REF!</v>
      </c>
    </row>
    <row r="335" spans="2:23" x14ac:dyDescent="0.25">
      <c r="B335" s="131">
        <v>327</v>
      </c>
      <c r="C335" s="143" t="e">
        <f t="shared" si="31"/>
        <v>#REF!</v>
      </c>
      <c r="D335" s="143" t="e">
        <f t="shared" si="32"/>
        <v>#REF!</v>
      </c>
      <c r="E335" s="148" t="e">
        <f t="shared" si="33"/>
        <v>#REF!</v>
      </c>
      <c r="T335" s="131">
        <v>327</v>
      </c>
      <c r="U335" s="143" t="e">
        <f t="shared" si="34"/>
        <v>#REF!</v>
      </c>
      <c r="V335" s="143" t="e">
        <f t="shared" si="35"/>
        <v>#REF!</v>
      </c>
      <c r="W335" s="143" t="e">
        <f t="shared" si="36"/>
        <v>#REF!</v>
      </c>
    </row>
    <row r="336" spans="2:23" x14ac:dyDescent="0.25">
      <c r="B336" s="131">
        <v>328</v>
      </c>
      <c r="C336" s="143" t="e">
        <f t="shared" si="31"/>
        <v>#REF!</v>
      </c>
      <c r="D336" s="143" t="e">
        <f t="shared" si="32"/>
        <v>#REF!</v>
      </c>
      <c r="E336" s="148" t="e">
        <f t="shared" si="33"/>
        <v>#REF!</v>
      </c>
      <c r="T336" s="131">
        <v>328</v>
      </c>
      <c r="U336" s="143" t="e">
        <f t="shared" si="34"/>
        <v>#REF!</v>
      </c>
      <c r="V336" s="143" t="e">
        <f t="shared" si="35"/>
        <v>#REF!</v>
      </c>
      <c r="W336" s="143" t="e">
        <f t="shared" si="36"/>
        <v>#REF!</v>
      </c>
    </row>
    <row r="337" spans="2:23" x14ac:dyDescent="0.25">
      <c r="B337" s="131">
        <v>329</v>
      </c>
      <c r="C337" s="143" t="e">
        <f t="shared" si="31"/>
        <v>#REF!</v>
      </c>
      <c r="D337" s="143" t="e">
        <f t="shared" si="32"/>
        <v>#REF!</v>
      </c>
      <c r="E337" s="148" t="e">
        <f t="shared" si="33"/>
        <v>#REF!</v>
      </c>
      <c r="T337" s="131">
        <v>329</v>
      </c>
      <c r="U337" s="143" t="e">
        <f t="shared" si="34"/>
        <v>#REF!</v>
      </c>
      <c r="V337" s="143" t="e">
        <f t="shared" si="35"/>
        <v>#REF!</v>
      </c>
      <c r="W337" s="143" t="e">
        <f t="shared" si="36"/>
        <v>#REF!</v>
      </c>
    </row>
    <row r="338" spans="2:23" x14ac:dyDescent="0.25">
      <c r="B338" s="131">
        <v>330</v>
      </c>
      <c r="C338" s="143" t="e">
        <f t="shared" si="31"/>
        <v>#REF!</v>
      </c>
      <c r="D338" s="143" t="e">
        <f t="shared" si="32"/>
        <v>#REF!</v>
      </c>
      <c r="E338" s="148" t="e">
        <f t="shared" si="33"/>
        <v>#REF!</v>
      </c>
      <c r="T338" s="131">
        <v>330</v>
      </c>
      <c r="U338" s="143" t="e">
        <f t="shared" si="34"/>
        <v>#REF!</v>
      </c>
      <c r="V338" s="143" t="e">
        <f t="shared" si="35"/>
        <v>#REF!</v>
      </c>
      <c r="W338" s="143" t="e">
        <f t="shared" si="36"/>
        <v>#REF!</v>
      </c>
    </row>
    <row r="339" spans="2:23" x14ac:dyDescent="0.25">
      <c r="B339" s="131">
        <v>331</v>
      </c>
      <c r="C339" s="143" t="e">
        <f t="shared" si="31"/>
        <v>#REF!</v>
      </c>
      <c r="D339" s="143" t="e">
        <f t="shared" si="32"/>
        <v>#REF!</v>
      </c>
      <c r="E339" s="148" t="e">
        <f t="shared" si="33"/>
        <v>#REF!</v>
      </c>
      <c r="T339" s="131">
        <v>331</v>
      </c>
      <c r="U339" s="143" t="e">
        <f t="shared" si="34"/>
        <v>#REF!</v>
      </c>
      <c r="V339" s="143" t="e">
        <f t="shared" si="35"/>
        <v>#REF!</v>
      </c>
      <c r="W339" s="143" t="e">
        <f t="shared" si="36"/>
        <v>#REF!</v>
      </c>
    </row>
    <row r="340" spans="2:23" x14ac:dyDescent="0.25">
      <c r="B340" s="131">
        <v>332</v>
      </c>
      <c r="C340" s="143" t="e">
        <f t="shared" si="31"/>
        <v>#REF!</v>
      </c>
      <c r="D340" s="143" t="e">
        <f t="shared" si="32"/>
        <v>#REF!</v>
      </c>
      <c r="E340" s="148" t="e">
        <f t="shared" si="33"/>
        <v>#REF!</v>
      </c>
      <c r="T340" s="131">
        <v>332</v>
      </c>
      <c r="U340" s="143" t="e">
        <f t="shared" si="34"/>
        <v>#REF!</v>
      </c>
      <c r="V340" s="143" t="e">
        <f t="shared" si="35"/>
        <v>#REF!</v>
      </c>
      <c r="W340" s="143" t="e">
        <f t="shared" si="36"/>
        <v>#REF!</v>
      </c>
    </row>
    <row r="341" spans="2:23" x14ac:dyDescent="0.25">
      <c r="B341" s="131">
        <v>333</v>
      </c>
      <c r="C341" s="143" t="e">
        <f t="shared" si="31"/>
        <v>#REF!</v>
      </c>
      <c r="D341" s="143" t="e">
        <f t="shared" si="32"/>
        <v>#REF!</v>
      </c>
      <c r="E341" s="148" t="e">
        <f t="shared" si="33"/>
        <v>#REF!</v>
      </c>
      <c r="T341" s="131">
        <v>333</v>
      </c>
      <c r="U341" s="143" t="e">
        <f t="shared" si="34"/>
        <v>#REF!</v>
      </c>
      <c r="V341" s="143" t="e">
        <f t="shared" si="35"/>
        <v>#REF!</v>
      </c>
      <c r="W341" s="143" t="e">
        <f t="shared" si="36"/>
        <v>#REF!</v>
      </c>
    </row>
    <row r="342" spans="2:23" x14ac:dyDescent="0.25">
      <c r="B342" s="131">
        <v>334</v>
      </c>
      <c r="C342" s="143" t="e">
        <f t="shared" si="31"/>
        <v>#REF!</v>
      </c>
      <c r="D342" s="143" t="e">
        <f t="shared" si="32"/>
        <v>#REF!</v>
      </c>
      <c r="E342" s="148" t="e">
        <f t="shared" si="33"/>
        <v>#REF!</v>
      </c>
      <c r="T342" s="131">
        <v>334</v>
      </c>
      <c r="U342" s="143" t="e">
        <f t="shared" si="34"/>
        <v>#REF!</v>
      </c>
      <c r="V342" s="143" t="e">
        <f t="shared" si="35"/>
        <v>#REF!</v>
      </c>
      <c r="W342" s="143" t="e">
        <f t="shared" si="36"/>
        <v>#REF!</v>
      </c>
    </row>
    <row r="343" spans="2:23" x14ac:dyDescent="0.25">
      <c r="B343" s="131">
        <v>335</v>
      </c>
      <c r="C343" s="143" t="e">
        <f t="shared" si="31"/>
        <v>#REF!</v>
      </c>
      <c r="D343" s="143" t="e">
        <f t="shared" si="32"/>
        <v>#REF!</v>
      </c>
      <c r="E343" s="148" t="e">
        <f t="shared" si="33"/>
        <v>#REF!</v>
      </c>
      <c r="T343" s="131">
        <v>335</v>
      </c>
      <c r="U343" s="143" t="e">
        <f t="shared" si="34"/>
        <v>#REF!</v>
      </c>
      <c r="V343" s="143" t="e">
        <f t="shared" si="35"/>
        <v>#REF!</v>
      </c>
      <c r="W343" s="143" t="e">
        <f t="shared" si="36"/>
        <v>#REF!</v>
      </c>
    </row>
    <row r="344" spans="2:23" x14ac:dyDescent="0.25">
      <c r="B344" s="131">
        <v>336</v>
      </c>
      <c r="C344" s="143" t="e">
        <f t="shared" si="31"/>
        <v>#REF!</v>
      </c>
      <c r="D344" s="143" t="e">
        <f t="shared" si="32"/>
        <v>#REF!</v>
      </c>
      <c r="E344" s="148" t="e">
        <f t="shared" si="33"/>
        <v>#REF!</v>
      </c>
      <c r="T344" s="131">
        <v>336</v>
      </c>
      <c r="U344" s="143" t="e">
        <f t="shared" si="34"/>
        <v>#REF!</v>
      </c>
      <c r="V344" s="143" t="e">
        <f t="shared" si="35"/>
        <v>#REF!</v>
      </c>
      <c r="W344" s="143" t="e">
        <f t="shared" si="36"/>
        <v>#REF!</v>
      </c>
    </row>
    <row r="345" spans="2:23" x14ac:dyDescent="0.25">
      <c r="B345" s="131">
        <v>337</v>
      </c>
      <c r="C345" s="143" t="e">
        <f t="shared" si="31"/>
        <v>#REF!</v>
      </c>
      <c r="D345" s="143" t="e">
        <f t="shared" si="32"/>
        <v>#REF!</v>
      </c>
      <c r="E345" s="148" t="e">
        <f t="shared" si="33"/>
        <v>#REF!</v>
      </c>
      <c r="T345" s="131">
        <v>337</v>
      </c>
      <c r="U345" s="143" t="e">
        <f t="shared" si="34"/>
        <v>#REF!</v>
      </c>
      <c r="V345" s="143" t="e">
        <f t="shared" si="35"/>
        <v>#REF!</v>
      </c>
      <c r="W345" s="143" t="e">
        <f t="shared" si="36"/>
        <v>#REF!</v>
      </c>
    </row>
    <row r="346" spans="2:23" x14ac:dyDescent="0.25">
      <c r="B346" s="131">
        <v>338</v>
      </c>
      <c r="C346" s="143" t="e">
        <f t="shared" si="31"/>
        <v>#REF!</v>
      </c>
      <c r="D346" s="143" t="e">
        <f t="shared" si="32"/>
        <v>#REF!</v>
      </c>
      <c r="E346" s="148" t="e">
        <f t="shared" si="33"/>
        <v>#REF!</v>
      </c>
      <c r="T346" s="131">
        <v>338</v>
      </c>
      <c r="U346" s="143" t="e">
        <f t="shared" si="34"/>
        <v>#REF!</v>
      </c>
      <c r="V346" s="143" t="e">
        <f t="shared" si="35"/>
        <v>#REF!</v>
      </c>
      <c r="W346" s="143" t="e">
        <f t="shared" si="36"/>
        <v>#REF!</v>
      </c>
    </row>
    <row r="347" spans="2:23" x14ac:dyDescent="0.25">
      <c r="B347" s="131">
        <v>339</v>
      </c>
      <c r="C347" s="143" t="e">
        <f t="shared" si="31"/>
        <v>#REF!</v>
      </c>
      <c r="D347" s="143" t="e">
        <f t="shared" si="32"/>
        <v>#REF!</v>
      </c>
      <c r="E347" s="148" t="e">
        <f t="shared" si="33"/>
        <v>#REF!</v>
      </c>
      <c r="T347" s="131">
        <v>339</v>
      </c>
      <c r="U347" s="143" t="e">
        <f t="shared" si="34"/>
        <v>#REF!</v>
      </c>
      <c r="V347" s="143" t="e">
        <f t="shared" si="35"/>
        <v>#REF!</v>
      </c>
      <c r="W347" s="143" t="e">
        <f t="shared" si="36"/>
        <v>#REF!</v>
      </c>
    </row>
    <row r="348" spans="2:23" x14ac:dyDescent="0.25">
      <c r="B348" s="131">
        <v>340</v>
      </c>
      <c r="C348" s="143" t="e">
        <f t="shared" si="31"/>
        <v>#REF!</v>
      </c>
      <c r="D348" s="143" t="e">
        <f t="shared" si="32"/>
        <v>#REF!</v>
      </c>
      <c r="E348" s="148" t="e">
        <f t="shared" si="33"/>
        <v>#REF!</v>
      </c>
      <c r="T348" s="131">
        <v>340</v>
      </c>
      <c r="U348" s="143" t="e">
        <f t="shared" si="34"/>
        <v>#REF!</v>
      </c>
      <c r="V348" s="143" t="e">
        <f t="shared" si="35"/>
        <v>#REF!</v>
      </c>
      <c r="W348" s="143" t="e">
        <f t="shared" si="36"/>
        <v>#REF!</v>
      </c>
    </row>
    <row r="349" spans="2:23" x14ac:dyDescent="0.25">
      <c r="B349" s="131">
        <v>341</v>
      </c>
      <c r="C349" s="143" t="e">
        <f t="shared" si="31"/>
        <v>#REF!</v>
      </c>
      <c r="D349" s="143" t="e">
        <f t="shared" si="32"/>
        <v>#REF!</v>
      </c>
      <c r="E349" s="148" t="e">
        <f t="shared" si="33"/>
        <v>#REF!</v>
      </c>
      <c r="T349" s="131">
        <v>341</v>
      </c>
      <c r="U349" s="143" t="e">
        <f t="shared" si="34"/>
        <v>#REF!</v>
      </c>
      <c r="V349" s="143" t="e">
        <f t="shared" si="35"/>
        <v>#REF!</v>
      </c>
      <c r="W349" s="143" t="e">
        <f t="shared" si="36"/>
        <v>#REF!</v>
      </c>
    </row>
    <row r="350" spans="2:23" x14ac:dyDescent="0.25">
      <c r="B350" s="131">
        <v>342</v>
      </c>
      <c r="C350" s="143" t="e">
        <f t="shared" si="31"/>
        <v>#REF!</v>
      </c>
      <c r="D350" s="143" t="e">
        <f t="shared" si="32"/>
        <v>#REF!</v>
      </c>
      <c r="E350" s="148" t="e">
        <f t="shared" si="33"/>
        <v>#REF!</v>
      </c>
      <c r="T350" s="131">
        <v>342</v>
      </c>
      <c r="U350" s="143" t="e">
        <f t="shared" si="34"/>
        <v>#REF!</v>
      </c>
      <c r="V350" s="143" t="e">
        <f t="shared" si="35"/>
        <v>#REF!</v>
      </c>
      <c r="W350" s="143" t="e">
        <f t="shared" si="36"/>
        <v>#REF!</v>
      </c>
    </row>
    <row r="351" spans="2:23" x14ac:dyDescent="0.25">
      <c r="B351" s="131">
        <v>343</v>
      </c>
      <c r="C351" s="143" t="e">
        <f t="shared" si="31"/>
        <v>#REF!</v>
      </c>
      <c r="D351" s="143" t="e">
        <f t="shared" si="32"/>
        <v>#REF!</v>
      </c>
      <c r="E351" s="148" t="e">
        <f t="shared" si="33"/>
        <v>#REF!</v>
      </c>
      <c r="T351" s="131">
        <v>343</v>
      </c>
      <c r="U351" s="143" t="e">
        <f t="shared" si="34"/>
        <v>#REF!</v>
      </c>
      <c r="V351" s="143" t="e">
        <f t="shared" si="35"/>
        <v>#REF!</v>
      </c>
      <c r="W351" s="143" t="e">
        <f t="shared" si="36"/>
        <v>#REF!</v>
      </c>
    </row>
    <row r="352" spans="2:23" x14ac:dyDescent="0.25">
      <c r="B352" s="131">
        <v>344</v>
      </c>
      <c r="C352" s="143" t="e">
        <f t="shared" si="31"/>
        <v>#REF!</v>
      </c>
      <c r="D352" s="143" t="e">
        <f t="shared" si="32"/>
        <v>#REF!</v>
      </c>
      <c r="E352" s="148" t="e">
        <f t="shared" si="33"/>
        <v>#REF!</v>
      </c>
      <c r="T352" s="131">
        <v>344</v>
      </c>
      <c r="U352" s="143" t="e">
        <f t="shared" si="34"/>
        <v>#REF!</v>
      </c>
      <c r="V352" s="143" t="e">
        <f t="shared" si="35"/>
        <v>#REF!</v>
      </c>
      <c r="W352" s="143" t="e">
        <f t="shared" si="36"/>
        <v>#REF!</v>
      </c>
    </row>
    <row r="353" spans="2:23" x14ac:dyDescent="0.25">
      <c r="B353" s="131">
        <v>345</v>
      </c>
      <c r="C353" s="143" t="e">
        <f t="shared" si="31"/>
        <v>#REF!</v>
      </c>
      <c r="D353" s="143" t="e">
        <f t="shared" si="32"/>
        <v>#REF!</v>
      </c>
      <c r="E353" s="148" t="e">
        <f t="shared" si="33"/>
        <v>#REF!</v>
      </c>
      <c r="T353" s="131">
        <v>345</v>
      </c>
      <c r="U353" s="143" t="e">
        <f t="shared" si="34"/>
        <v>#REF!</v>
      </c>
      <c r="V353" s="143" t="e">
        <f t="shared" si="35"/>
        <v>#REF!</v>
      </c>
      <c r="W353" s="143" t="e">
        <f t="shared" si="36"/>
        <v>#REF!</v>
      </c>
    </row>
    <row r="354" spans="2:23" x14ac:dyDescent="0.25">
      <c r="B354" s="131">
        <v>346</v>
      </c>
      <c r="C354" s="143" t="e">
        <f t="shared" si="31"/>
        <v>#REF!</v>
      </c>
      <c r="D354" s="143" t="e">
        <f t="shared" si="32"/>
        <v>#REF!</v>
      </c>
      <c r="E354" s="148" t="e">
        <f t="shared" si="33"/>
        <v>#REF!</v>
      </c>
      <c r="T354" s="131">
        <v>346</v>
      </c>
      <c r="U354" s="143" t="e">
        <f t="shared" si="34"/>
        <v>#REF!</v>
      </c>
      <c r="V354" s="143" t="e">
        <f t="shared" si="35"/>
        <v>#REF!</v>
      </c>
      <c r="W354" s="143" t="e">
        <f t="shared" si="36"/>
        <v>#REF!</v>
      </c>
    </row>
    <row r="355" spans="2:23" x14ac:dyDescent="0.25">
      <c r="B355" s="131">
        <v>347</v>
      </c>
      <c r="C355" s="143" t="e">
        <f t="shared" si="31"/>
        <v>#REF!</v>
      </c>
      <c r="D355" s="143" t="e">
        <f t="shared" si="32"/>
        <v>#REF!</v>
      </c>
      <c r="E355" s="148" t="e">
        <f t="shared" si="33"/>
        <v>#REF!</v>
      </c>
      <c r="T355" s="131">
        <v>347</v>
      </c>
      <c r="U355" s="143" t="e">
        <f t="shared" si="34"/>
        <v>#REF!</v>
      </c>
      <c r="V355" s="143" t="e">
        <f t="shared" si="35"/>
        <v>#REF!</v>
      </c>
      <c r="W355" s="143" t="e">
        <f t="shared" si="36"/>
        <v>#REF!</v>
      </c>
    </row>
    <row r="356" spans="2:23" x14ac:dyDescent="0.25">
      <c r="B356" s="131">
        <v>348</v>
      </c>
      <c r="C356" s="143" t="e">
        <f t="shared" si="31"/>
        <v>#REF!</v>
      </c>
      <c r="D356" s="143" t="e">
        <f t="shared" si="32"/>
        <v>#REF!</v>
      </c>
      <c r="E356" s="148" t="e">
        <f t="shared" si="33"/>
        <v>#REF!</v>
      </c>
      <c r="T356" s="131">
        <v>348</v>
      </c>
      <c r="U356" s="143" t="e">
        <f t="shared" si="34"/>
        <v>#REF!</v>
      </c>
      <c r="V356" s="143" t="e">
        <f t="shared" si="35"/>
        <v>#REF!</v>
      </c>
      <c r="W356" s="143" t="e">
        <f t="shared" si="36"/>
        <v>#REF!</v>
      </c>
    </row>
    <row r="357" spans="2:23" x14ac:dyDescent="0.25">
      <c r="B357" s="131">
        <v>349</v>
      </c>
      <c r="C357" s="143" t="e">
        <f t="shared" si="31"/>
        <v>#REF!</v>
      </c>
      <c r="D357" s="143" t="e">
        <f t="shared" si="32"/>
        <v>#REF!</v>
      </c>
      <c r="E357" s="149" t="e">
        <f t="shared" si="33"/>
        <v>#REF!</v>
      </c>
      <c r="T357" s="131">
        <v>349</v>
      </c>
      <c r="U357" s="143" t="e">
        <f t="shared" si="34"/>
        <v>#REF!</v>
      </c>
      <c r="V357" s="143" t="e">
        <f t="shared" si="35"/>
        <v>#REF!</v>
      </c>
      <c r="W357" s="143" t="e">
        <f t="shared" si="36"/>
        <v>#REF!</v>
      </c>
    </row>
    <row r="358" spans="2:23" x14ac:dyDescent="0.25">
      <c r="B358" s="131">
        <v>350</v>
      </c>
      <c r="C358" s="143" t="e">
        <f t="shared" si="31"/>
        <v>#REF!</v>
      </c>
      <c r="D358" s="143" t="e">
        <f t="shared" si="32"/>
        <v>#REF!</v>
      </c>
      <c r="E358" s="148" t="e">
        <f t="shared" si="33"/>
        <v>#REF!</v>
      </c>
      <c r="T358" s="131">
        <v>350</v>
      </c>
      <c r="U358" s="143" t="e">
        <f t="shared" si="34"/>
        <v>#REF!</v>
      </c>
      <c r="V358" s="143" t="e">
        <f t="shared" si="35"/>
        <v>#REF!</v>
      </c>
      <c r="W358" s="143" t="e">
        <f t="shared" si="36"/>
        <v>#REF!</v>
      </c>
    </row>
    <row r="359" spans="2:23" x14ac:dyDescent="0.25">
      <c r="B359" s="131">
        <v>351</v>
      </c>
      <c r="C359" s="143" t="e">
        <f t="shared" si="31"/>
        <v>#REF!</v>
      </c>
      <c r="D359" s="143" t="e">
        <f t="shared" si="32"/>
        <v>#REF!</v>
      </c>
      <c r="E359" s="148" t="e">
        <f t="shared" si="33"/>
        <v>#REF!</v>
      </c>
      <c r="T359" s="131">
        <v>351</v>
      </c>
      <c r="U359" s="143" t="e">
        <f t="shared" si="34"/>
        <v>#REF!</v>
      </c>
      <c r="V359" s="143" t="e">
        <f t="shared" si="35"/>
        <v>#REF!</v>
      </c>
      <c r="W359" s="143" t="e">
        <f t="shared" si="36"/>
        <v>#REF!</v>
      </c>
    </row>
    <row r="360" spans="2:23" x14ac:dyDescent="0.25">
      <c r="B360" s="131">
        <v>352</v>
      </c>
      <c r="C360" s="143" t="e">
        <f t="shared" si="31"/>
        <v>#REF!</v>
      </c>
      <c r="D360" s="143" t="e">
        <f t="shared" si="32"/>
        <v>#REF!</v>
      </c>
      <c r="E360" s="148" t="e">
        <f t="shared" si="33"/>
        <v>#REF!</v>
      </c>
      <c r="T360" s="131">
        <v>352</v>
      </c>
      <c r="U360" s="143" t="e">
        <f t="shared" si="34"/>
        <v>#REF!</v>
      </c>
      <c r="V360" s="143" t="e">
        <f t="shared" si="35"/>
        <v>#REF!</v>
      </c>
      <c r="W360" s="143" t="e">
        <f t="shared" si="36"/>
        <v>#REF!</v>
      </c>
    </row>
    <row r="361" spans="2:23" x14ac:dyDescent="0.25">
      <c r="B361" s="131">
        <v>353</v>
      </c>
      <c r="C361" s="143" t="e">
        <f t="shared" si="31"/>
        <v>#REF!</v>
      </c>
      <c r="D361" s="143" t="e">
        <f t="shared" si="32"/>
        <v>#REF!</v>
      </c>
      <c r="E361" s="148" t="e">
        <f t="shared" si="33"/>
        <v>#REF!</v>
      </c>
      <c r="T361" s="131">
        <v>353</v>
      </c>
      <c r="U361" s="143" t="e">
        <f t="shared" si="34"/>
        <v>#REF!</v>
      </c>
      <c r="V361" s="143" t="e">
        <f t="shared" si="35"/>
        <v>#REF!</v>
      </c>
      <c r="W361" s="143" t="e">
        <f t="shared" si="36"/>
        <v>#REF!</v>
      </c>
    </row>
    <row r="362" spans="2:23" x14ac:dyDescent="0.25">
      <c r="B362" s="131">
        <v>354</v>
      </c>
      <c r="C362" s="143" t="e">
        <f t="shared" si="31"/>
        <v>#REF!</v>
      </c>
      <c r="D362" s="143" t="e">
        <f t="shared" si="32"/>
        <v>#REF!</v>
      </c>
      <c r="E362" s="148" t="e">
        <f t="shared" si="33"/>
        <v>#REF!</v>
      </c>
      <c r="T362" s="131">
        <v>354</v>
      </c>
      <c r="U362" s="143" t="e">
        <f t="shared" si="34"/>
        <v>#REF!</v>
      </c>
      <c r="V362" s="143" t="e">
        <f t="shared" si="35"/>
        <v>#REF!</v>
      </c>
      <c r="W362" s="143" t="e">
        <f t="shared" si="36"/>
        <v>#REF!</v>
      </c>
    </row>
    <row r="363" spans="2:23" x14ac:dyDescent="0.25">
      <c r="B363" s="131">
        <v>355</v>
      </c>
      <c r="C363" s="143" t="e">
        <f t="shared" si="31"/>
        <v>#REF!</v>
      </c>
      <c r="D363" s="143" t="e">
        <f t="shared" si="32"/>
        <v>#REF!</v>
      </c>
      <c r="E363" s="148" t="e">
        <f t="shared" si="33"/>
        <v>#REF!</v>
      </c>
      <c r="T363" s="131">
        <v>355</v>
      </c>
      <c r="U363" s="143" t="e">
        <f t="shared" si="34"/>
        <v>#REF!</v>
      </c>
      <c r="V363" s="143" t="e">
        <f t="shared" si="35"/>
        <v>#REF!</v>
      </c>
      <c r="W363" s="143" t="e">
        <f t="shared" si="36"/>
        <v>#REF!</v>
      </c>
    </row>
    <row r="364" spans="2:23" x14ac:dyDescent="0.25">
      <c r="B364" s="131">
        <v>356</v>
      </c>
      <c r="C364" s="143" t="e">
        <f t="shared" si="31"/>
        <v>#REF!</v>
      </c>
      <c r="D364" s="143" t="e">
        <f t="shared" si="32"/>
        <v>#REF!</v>
      </c>
      <c r="E364" s="148" t="e">
        <f t="shared" si="33"/>
        <v>#REF!</v>
      </c>
      <c r="T364" s="131">
        <v>356</v>
      </c>
      <c r="U364" s="143" t="e">
        <f t="shared" si="34"/>
        <v>#REF!</v>
      </c>
      <c r="V364" s="143" t="e">
        <f t="shared" si="35"/>
        <v>#REF!</v>
      </c>
      <c r="W364" s="143" t="e">
        <f t="shared" si="36"/>
        <v>#REF!</v>
      </c>
    </row>
    <row r="365" spans="2:23" x14ac:dyDescent="0.25">
      <c r="B365" s="131">
        <v>357</v>
      </c>
      <c r="C365" s="143" t="e">
        <f t="shared" si="31"/>
        <v>#REF!</v>
      </c>
      <c r="D365" s="143" t="e">
        <f t="shared" si="32"/>
        <v>#REF!</v>
      </c>
      <c r="E365" s="148" t="e">
        <f t="shared" si="33"/>
        <v>#REF!</v>
      </c>
      <c r="T365" s="131">
        <v>357</v>
      </c>
      <c r="U365" s="143" t="e">
        <f t="shared" si="34"/>
        <v>#REF!</v>
      </c>
      <c r="V365" s="143" t="e">
        <f t="shared" si="35"/>
        <v>#REF!</v>
      </c>
      <c r="W365" s="143" t="e">
        <f t="shared" si="36"/>
        <v>#REF!</v>
      </c>
    </row>
    <row r="366" spans="2:23" x14ac:dyDescent="0.25">
      <c r="B366" s="131">
        <v>358</v>
      </c>
      <c r="C366" s="143" t="e">
        <f t="shared" si="31"/>
        <v>#REF!</v>
      </c>
      <c r="D366" s="143" t="e">
        <f t="shared" si="32"/>
        <v>#REF!</v>
      </c>
      <c r="E366" s="148" t="e">
        <f t="shared" si="33"/>
        <v>#REF!</v>
      </c>
      <c r="T366" s="131">
        <v>358</v>
      </c>
      <c r="U366" s="143" t="e">
        <f t="shared" si="34"/>
        <v>#REF!</v>
      </c>
      <c r="V366" s="143" t="e">
        <f t="shared" si="35"/>
        <v>#REF!</v>
      </c>
      <c r="W366" s="143" t="e">
        <f t="shared" si="36"/>
        <v>#REF!</v>
      </c>
    </row>
    <row r="367" spans="2:23" x14ac:dyDescent="0.25">
      <c r="B367" s="131">
        <v>359</v>
      </c>
      <c r="C367" s="143" t="e">
        <f t="shared" si="31"/>
        <v>#REF!</v>
      </c>
      <c r="D367" s="143" t="e">
        <f t="shared" si="32"/>
        <v>#REF!</v>
      </c>
      <c r="E367" s="148" t="e">
        <f t="shared" si="33"/>
        <v>#REF!</v>
      </c>
      <c r="T367" s="131">
        <v>359</v>
      </c>
      <c r="U367" s="143" t="e">
        <f t="shared" si="34"/>
        <v>#REF!</v>
      </c>
      <c r="V367" s="143" t="e">
        <f t="shared" si="35"/>
        <v>#REF!</v>
      </c>
      <c r="W367" s="143" t="e">
        <f t="shared" si="36"/>
        <v>#REF!</v>
      </c>
    </row>
    <row r="368" spans="2:23" x14ac:dyDescent="0.25">
      <c r="B368" s="131">
        <v>360</v>
      </c>
      <c r="C368" s="143" t="e">
        <f t="shared" si="31"/>
        <v>#REF!</v>
      </c>
      <c r="D368" s="143" t="e">
        <f t="shared" si="32"/>
        <v>#REF!</v>
      </c>
      <c r="E368" s="148" t="e">
        <f t="shared" si="33"/>
        <v>#REF!</v>
      </c>
      <c r="T368" s="131">
        <v>360</v>
      </c>
      <c r="U368" s="143" t="e">
        <f t="shared" si="34"/>
        <v>#REF!</v>
      </c>
      <c r="V368" s="143" t="e">
        <f t="shared" si="35"/>
        <v>#REF!</v>
      </c>
      <c r="W368" s="143" t="e">
        <f t="shared" si="36"/>
        <v>#REF!</v>
      </c>
    </row>
    <row r="369" spans="2:23" x14ac:dyDescent="0.25">
      <c r="B369" s="131">
        <v>361</v>
      </c>
      <c r="C369" s="143" t="e">
        <f t="shared" si="31"/>
        <v>#REF!</v>
      </c>
      <c r="D369" s="143" t="e">
        <f t="shared" si="32"/>
        <v>#REF!</v>
      </c>
      <c r="E369" s="148" t="e">
        <f t="shared" si="33"/>
        <v>#REF!</v>
      </c>
      <c r="T369" s="131">
        <v>361</v>
      </c>
      <c r="U369" s="143" t="e">
        <f t="shared" si="34"/>
        <v>#REF!</v>
      </c>
      <c r="V369" s="143" t="e">
        <f t="shared" si="35"/>
        <v>#REF!</v>
      </c>
      <c r="W369" s="143" t="e">
        <f t="shared" si="36"/>
        <v>#REF!</v>
      </c>
    </row>
    <row r="370" spans="2:23" x14ac:dyDescent="0.25">
      <c r="B370" s="131">
        <v>362</v>
      </c>
      <c r="C370" s="143" t="e">
        <f t="shared" si="31"/>
        <v>#REF!</v>
      </c>
      <c r="D370" s="143" t="e">
        <f t="shared" si="32"/>
        <v>#REF!</v>
      </c>
      <c r="E370" s="148" t="e">
        <f t="shared" si="33"/>
        <v>#REF!</v>
      </c>
      <c r="T370" s="131">
        <v>362</v>
      </c>
      <c r="U370" s="143" t="e">
        <f t="shared" si="34"/>
        <v>#REF!</v>
      </c>
      <c r="V370" s="143" t="e">
        <f t="shared" si="35"/>
        <v>#REF!</v>
      </c>
      <c r="W370" s="143" t="e">
        <f t="shared" si="36"/>
        <v>#REF!</v>
      </c>
    </row>
    <row r="371" spans="2:23" x14ac:dyDescent="0.25">
      <c r="B371" s="131">
        <v>363</v>
      </c>
      <c r="C371" s="143" t="e">
        <f t="shared" si="31"/>
        <v>#REF!</v>
      </c>
      <c r="D371" s="143" t="e">
        <f t="shared" si="32"/>
        <v>#REF!</v>
      </c>
      <c r="E371" s="148" t="e">
        <f t="shared" si="33"/>
        <v>#REF!</v>
      </c>
      <c r="T371" s="131">
        <v>363</v>
      </c>
      <c r="U371" s="143" t="e">
        <f t="shared" si="34"/>
        <v>#REF!</v>
      </c>
      <c r="V371" s="143" t="e">
        <f t="shared" si="35"/>
        <v>#REF!</v>
      </c>
      <c r="W371" s="143" t="e">
        <f t="shared" si="36"/>
        <v>#REF!</v>
      </c>
    </row>
    <row r="372" spans="2:23" x14ac:dyDescent="0.25">
      <c r="B372" s="131">
        <v>364</v>
      </c>
      <c r="C372" s="143" t="e">
        <f t="shared" si="31"/>
        <v>#REF!</v>
      </c>
      <c r="D372" s="143" t="e">
        <f t="shared" si="32"/>
        <v>#REF!</v>
      </c>
      <c r="E372" s="148" t="e">
        <f t="shared" si="33"/>
        <v>#REF!</v>
      </c>
      <c r="T372" s="131">
        <v>364</v>
      </c>
      <c r="U372" s="143" t="e">
        <f t="shared" si="34"/>
        <v>#REF!</v>
      </c>
      <c r="V372" s="143" t="e">
        <f t="shared" si="35"/>
        <v>#REF!</v>
      </c>
      <c r="W372" s="143" t="e">
        <f t="shared" si="36"/>
        <v>#REF!</v>
      </c>
    </row>
    <row r="373" spans="2:23" x14ac:dyDescent="0.25">
      <c r="B373" s="131">
        <v>365</v>
      </c>
      <c r="C373" s="143" t="e">
        <f t="shared" si="31"/>
        <v>#REF!</v>
      </c>
      <c r="D373" s="143" t="e">
        <f t="shared" si="32"/>
        <v>#REF!</v>
      </c>
      <c r="E373" s="148" t="e">
        <f t="shared" si="33"/>
        <v>#REF!</v>
      </c>
      <c r="T373" s="131">
        <v>365</v>
      </c>
      <c r="U373" s="143" t="e">
        <f t="shared" si="34"/>
        <v>#REF!</v>
      </c>
      <c r="V373" s="143" t="e">
        <f t="shared" si="35"/>
        <v>#REF!</v>
      </c>
      <c r="W373" s="143" t="e">
        <f t="shared" si="36"/>
        <v>#REF!</v>
      </c>
    </row>
    <row r="374" spans="2:23" x14ac:dyDescent="0.25">
      <c r="B374" s="131">
        <v>366</v>
      </c>
      <c r="C374" s="143" t="e">
        <f t="shared" si="31"/>
        <v>#REF!</v>
      </c>
      <c r="D374" s="143" t="e">
        <f t="shared" si="32"/>
        <v>#REF!</v>
      </c>
      <c r="E374" s="148" t="e">
        <f t="shared" si="33"/>
        <v>#REF!</v>
      </c>
      <c r="T374" s="131">
        <v>366</v>
      </c>
      <c r="U374" s="143" t="e">
        <f t="shared" si="34"/>
        <v>#REF!</v>
      </c>
      <c r="V374" s="143" t="e">
        <f t="shared" si="35"/>
        <v>#REF!</v>
      </c>
      <c r="W374" s="143" t="e">
        <f t="shared" si="36"/>
        <v>#REF!</v>
      </c>
    </row>
    <row r="375" spans="2:23" x14ac:dyDescent="0.25">
      <c r="B375" s="131">
        <v>367</v>
      </c>
      <c r="C375" s="143" t="e">
        <f t="shared" si="31"/>
        <v>#REF!</v>
      </c>
      <c r="D375" s="143" t="e">
        <f t="shared" si="32"/>
        <v>#REF!</v>
      </c>
      <c r="E375" s="148" t="e">
        <f t="shared" si="33"/>
        <v>#REF!</v>
      </c>
      <c r="T375" s="131">
        <v>367</v>
      </c>
      <c r="U375" s="143" t="e">
        <f t="shared" si="34"/>
        <v>#REF!</v>
      </c>
      <c r="V375" s="143" t="e">
        <f t="shared" si="35"/>
        <v>#REF!</v>
      </c>
      <c r="W375" s="143" t="e">
        <f t="shared" si="36"/>
        <v>#REF!</v>
      </c>
    </row>
    <row r="376" spans="2:23" x14ac:dyDescent="0.25">
      <c r="B376" s="131">
        <v>368</v>
      </c>
      <c r="C376" s="143" t="e">
        <f t="shared" si="31"/>
        <v>#REF!</v>
      </c>
      <c r="D376" s="143" t="e">
        <f t="shared" si="32"/>
        <v>#REF!</v>
      </c>
      <c r="E376" s="148" t="e">
        <f t="shared" si="33"/>
        <v>#REF!</v>
      </c>
      <c r="T376" s="131">
        <v>368</v>
      </c>
      <c r="U376" s="143" t="e">
        <f t="shared" si="34"/>
        <v>#REF!</v>
      </c>
      <c r="V376" s="143" t="e">
        <f t="shared" si="35"/>
        <v>#REF!</v>
      </c>
      <c r="W376" s="143" t="e">
        <f t="shared" si="36"/>
        <v>#REF!</v>
      </c>
    </row>
    <row r="377" spans="2:23" x14ac:dyDescent="0.25">
      <c r="B377" s="131">
        <v>369</v>
      </c>
      <c r="C377" s="143" t="e">
        <f t="shared" si="31"/>
        <v>#REF!</v>
      </c>
      <c r="D377" s="143" t="e">
        <f t="shared" si="32"/>
        <v>#REF!</v>
      </c>
      <c r="E377" s="148" t="e">
        <f t="shared" si="33"/>
        <v>#REF!</v>
      </c>
      <c r="T377" s="131">
        <v>369</v>
      </c>
      <c r="U377" s="143" t="e">
        <f t="shared" si="34"/>
        <v>#REF!</v>
      </c>
      <c r="V377" s="143" t="e">
        <f t="shared" si="35"/>
        <v>#REF!</v>
      </c>
      <c r="W377" s="143" t="e">
        <f t="shared" si="36"/>
        <v>#REF!</v>
      </c>
    </row>
    <row r="378" spans="2:23" x14ac:dyDescent="0.25">
      <c r="B378" s="131">
        <v>370</v>
      </c>
      <c r="C378" s="143" t="e">
        <f t="shared" si="31"/>
        <v>#REF!</v>
      </c>
      <c r="D378" s="143" t="e">
        <f t="shared" si="32"/>
        <v>#REF!</v>
      </c>
      <c r="E378" s="148" t="e">
        <f t="shared" si="33"/>
        <v>#REF!</v>
      </c>
      <c r="T378" s="131">
        <v>370</v>
      </c>
      <c r="U378" s="143" t="e">
        <f t="shared" si="34"/>
        <v>#REF!</v>
      </c>
      <c r="V378" s="143" t="e">
        <f t="shared" si="35"/>
        <v>#REF!</v>
      </c>
      <c r="W378" s="143" t="e">
        <f t="shared" si="36"/>
        <v>#REF!</v>
      </c>
    </row>
    <row r="379" spans="2:23" x14ac:dyDescent="0.25">
      <c r="B379" s="150">
        <v>371</v>
      </c>
      <c r="C379" s="143" t="e">
        <f t="shared" si="31"/>
        <v>#REF!</v>
      </c>
      <c r="D379" s="143" t="e">
        <f t="shared" si="32"/>
        <v>#REF!</v>
      </c>
      <c r="E379" s="148" t="e">
        <f t="shared" si="33"/>
        <v>#REF!</v>
      </c>
      <c r="T379" s="131">
        <v>371</v>
      </c>
      <c r="U379" s="143" t="e">
        <f t="shared" si="34"/>
        <v>#REF!</v>
      </c>
      <c r="V379" s="143" t="e">
        <f t="shared" si="35"/>
        <v>#REF!</v>
      </c>
      <c r="W379" s="143" t="e">
        <f t="shared" si="36"/>
        <v>#REF!</v>
      </c>
    </row>
    <row r="380" spans="2:23" x14ac:dyDescent="0.25">
      <c r="B380" s="131">
        <v>372</v>
      </c>
      <c r="C380" s="143" t="e">
        <f t="shared" si="31"/>
        <v>#REF!</v>
      </c>
      <c r="D380" s="143" t="e">
        <f t="shared" si="32"/>
        <v>#REF!</v>
      </c>
      <c r="E380" s="148" t="e">
        <f t="shared" si="33"/>
        <v>#REF!</v>
      </c>
      <c r="T380" s="131">
        <v>372</v>
      </c>
      <c r="U380" s="143" t="e">
        <f t="shared" si="34"/>
        <v>#REF!</v>
      </c>
      <c r="V380" s="143" t="e">
        <f t="shared" si="35"/>
        <v>#REF!</v>
      </c>
      <c r="W380" s="143" t="e">
        <f t="shared" si="36"/>
        <v>#REF!</v>
      </c>
    </row>
    <row r="381" spans="2:23" x14ac:dyDescent="0.25">
      <c r="B381" s="131">
        <v>373</v>
      </c>
      <c r="C381" s="143" t="e">
        <f t="shared" si="31"/>
        <v>#REF!</v>
      </c>
      <c r="D381" s="143" t="e">
        <f t="shared" si="32"/>
        <v>#REF!</v>
      </c>
      <c r="E381" s="148" t="e">
        <f t="shared" si="33"/>
        <v>#REF!</v>
      </c>
      <c r="T381" s="131">
        <v>373</v>
      </c>
      <c r="U381" s="143" t="e">
        <f t="shared" si="34"/>
        <v>#REF!</v>
      </c>
      <c r="V381" s="143" t="e">
        <f t="shared" si="35"/>
        <v>#REF!</v>
      </c>
      <c r="W381" s="143" t="e">
        <f t="shared" si="36"/>
        <v>#REF!</v>
      </c>
    </row>
    <row r="382" spans="2:23" x14ac:dyDescent="0.25">
      <c r="B382" s="131">
        <v>374</v>
      </c>
      <c r="C382" s="143" t="e">
        <f t="shared" si="31"/>
        <v>#REF!</v>
      </c>
      <c r="D382" s="143" t="e">
        <f t="shared" si="32"/>
        <v>#REF!</v>
      </c>
      <c r="E382" s="148" t="e">
        <f t="shared" si="33"/>
        <v>#REF!</v>
      </c>
      <c r="T382" s="131">
        <v>374</v>
      </c>
      <c r="U382" s="143" t="e">
        <f t="shared" si="34"/>
        <v>#REF!</v>
      </c>
      <c r="V382" s="143" t="e">
        <f t="shared" si="35"/>
        <v>#REF!</v>
      </c>
      <c r="W382" s="143" t="e">
        <f t="shared" si="36"/>
        <v>#REF!</v>
      </c>
    </row>
    <row r="383" spans="2:23" x14ac:dyDescent="0.25">
      <c r="B383" s="131">
        <v>375</v>
      </c>
      <c r="C383" s="143" t="e">
        <f t="shared" si="31"/>
        <v>#REF!</v>
      </c>
      <c r="D383" s="143" t="e">
        <f t="shared" si="32"/>
        <v>#REF!</v>
      </c>
      <c r="E383" s="148" t="e">
        <f t="shared" si="33"/>
        <v>#REF!</v>
      </c>
      <c r="T383" s="131">
        <v>375</v>
      </c>
      <c r="U383" s="143" t="e">
        <f t="shared" si="34"/>
        <v>#REF!</v>
      </c>
      <c r="V383" s="143" t="e">
        <f t="shared" si="35"/>
        <v>#REF!</v>
      </c>
      <c r="W383" s="143" t="e">
        <f t="shared" si="36"/>
        <v>#REF!</v>
      </c>
    </row>
    <row r="384" spans="2:23" x14ac:dyDescent="0.25">
      <c r="B384" s="131">
        <v>376</v>
      </c>
      <c r="C384" s="143" t="e">
        <f t="shared" si="31"/>
        <v>#REF!</v>
      </c>
      <c r="D384" s="143" t="e">
        <f t="shared" si="32"/>
        <v>#REF!</v>
      </c>
      <c r="E384" s="148" t="e">
        <f t="shared" si="33"/>
        <v>#REF!</v>
      </c>
      <c r="T384" s="131">
        <v>376</v>
      </c>
      <c r="U384" s="143" t="e">
        <f t="shared" si="34"/>
        <v>#REF!</v>
      </c>
      <c r="V384" s="143" t="e">
        <f t="shared" si="35"/>
        <v>#REF!</v>
      </c>
      <c r="W384" s="143" t="e">
        <f t="shared" si="36"/>
        <v>#REF!</v>
      </c>
    </row>
    <row r="385" spans="2:23" x14ac:dyDescent="0.25">
      <c r="B385" s="131">
        <v>377</v>
      </c>
      <c r="C385" s="143" t="e">
        <f t="shared" si="31"/>
        <v>#REF!</v>
      </c>
      <c r="D385" s="143" t="e">
        <f t="shared" si="32"/>
        <v>#REF!</v>
      </c>
      <c r="E385" s="148" t="e">
        <f t="shared" si="33"/>
        <v>#REF!</v>
      </c>
      <c r="T385" s="131">
        <v>377</v>
      </c>
      <c r="U385" s="143" t="e">
        <f t="shared" si="34"/>
        <v>#REF!</v>
      </c>
      <c r="V385" s="143" t="e">
        <f t="shared" si="35"/>
        <v>#REF!</v>
      </c>
      <c r="W385" s="143" t="e">
        <f t="shared" si="36"/>
        <v>#REF!</v>
      </c>
    </row>
    <row r="386" spans="2:23" x14ac:dyDescent="0.25">
      <c r="B386" s="131">
        <v>378</v>
      </c>
      <c r="C386" s="143" t="e">
        <f t="shared" si="31"/>
        <v>#REF!</v>
      </c>
      <c r="D386" s="143" t="e">
        <f t="shared" si="32"/>
        <v>#REF!</v>
      </c>
      <c r="E386" s="148" t="e">
        <f t="shared" si="33"/>
        <v>#REF!</v>
      </c>
      <c r="T386" s="131">
        <v>378</v>
      </c>
      <c r="U386" s="143" t="e">
        <f t="shared" si="34"/>
        <v>#REF!</v>
      </c>
      <c r="V386" s="143" t="e">
        <f t="shared" si="35"/>
        <v>#REF!</v>
      </c>
      <c r="W386" s="143" t="e">
        <f t="shared" si="36"/>
        <v>#REF!</v>
      </c>
    </row>
    <row r="387" spans="2:23" x14ac:dyDescent="0.25">
      <c r="B387" s="131">
        <v>379</v>
      </c>
      <c r="C387" s="143" t="e">
        <f t="shared" si="31"/>
        <v>#REF!</v>
      </c>
      <c r="D387" s="143" t="e">
        <f t="shared" si="32"/>
        <v>#REF!</v>
      </c>
      <c r="E387" s="148" t="e">
        <f t="shared" si="33"/>
        <v>#REF!</v>
      </c>
      <c r="T387" s="131">
        <v>379</v>
      </c>
      <c r="U387" s="143" t="e">
        <f t="shared" si="34"/>
        <v>#REF!</v>
      </c>
      <c r="V387" s="143" t="e">
        <f t="shared" si="35"/>
        <v>#REF!</v>
      </c>
      <c r="W387" s="143" t="e">
        <f t="shared" si="36"/>
        <v>#REF!</v>
      </c>
    </row>
    <row r="388" spans="2:23" x14ac:dyDescent="0.25">
      <c r="B388" s="131">
        <v>380</v>
      </c>
      <c r="C388" s="143" t="e">
        <f t="shared" si="31"/>
        <v>#REF!</v>
      </c>
      <c r="D388" s="143" t="e">
        <f t="shared" si="32"/>
        <v>#REF!</v>
      </c>
      <c r="E388" s="148" t="e">
        <f t="shared" si="33"/>
        <v>#REF!</v>
      </c>
      <c r="T388" s="131">
        <v>380</v>
      </c>
      <c r="U388" s="143" t="e">
        <f t="shared" si="34"/>
        <v>#REF!</v>
      </c>
      <c r="V388" s="143" t="e">
        <f t="shared" si="35"/>
        <v>#REF!</v>
      </c>
      <c r="W388" s="143" t="e">
        <f t="shared" si="36"/>
        <v>#REF!</v>
      </c>
    </row>
    <row r="389" spans="2:23" x14ac:dyDescent="0.25">
      <c r="B389" s="131">
        <v>381</v>
      </c>
      <c r="C389" s="143" t="e">
        <f t="shared" si="31"/>
        <v>#REF!</v>
      </c>
      <c r="D389" s="143" t="e">
        <f t="shared" si="32"/>
        <v>#REF!</v>
      </c>
      <c r="E389" s="148" t="e">
        <f t="shared" si="33"/>
        <v>#REF!</v>
      </c>
      <c r="T389" s="131">
        <v>381</v>
      </c>
      <c r="U389" s="143" t="e">
        <f t="shared" si="34"/>
        <v>#REF!</v>
      </c>
      <c r="V389" s="143" t="e">
        <f t="shared" si="35"/>
        <v>#REF!</v>
      </c>
      <c r="W389" s="143" t="e">
        <f t="shared" si="36"/>
        <v>#REF!</v>
      </c>
    </row>
    <row r="390" spans="2:23" x14ac:dyDescent="0.25">
      <c r="B390" s="131">
        <v>382</v>
      </c>
      <c r="C390" s="143" t="e">
        <f t="shared" si="31"/>
        <v>#REF!</v>
      </c>
      <c r="D390" s="143" t="e">
        <f t="shared" si="32"/>
        <v>#REF!</v>
      </c>
      <c r="E390" s="148" t="e">
        <f t="shared" si="33"/>
        <v>#REF!</v>
      </c>
      <c r="T390" s="131">
        <v>382</v>
      </c>
      <c r="U390" s="143" t="e">
        <f t="shared" si="34"/>
        <v>#REF!</v>
      </c>
      <c r="V390" s="143" t="e">
        <f t="shared" si="35"/>
        <v>#REF!</v>
      </c>
      <c r="W390" s="143" t="e">
        <f t="shared" si="36"/>
        <v>#REF!</v>
      </c>
    </row>
    <row r="391" spans="2:23" x14ac:dyDescent="0.25">
      <c r="B391" s="131">
        <v>383</v>
      </c>
      <c r="C391" s="143" t="e">
        <f t="shared" si="31"/>
        <v>#REF!</v>
      </c>
      <c r="D391" s="143" t="e">
        <f t="shared" si="32"/>
        <v>#REF!</v>
      </c>
      <c r="E391" s="148" t="e">
        <f t="shared" si="33"/>
        <v>#REF!</v>
      </c>
      <c r="T391" s="131">
        <v>383</v>
      </c>
      <c r="U391" s="143" t="e">
        <f t="shared" si="34"/>
        <v>#REF!</v>
      </c>
      <c r="V391" s="143" t="e">
        <f t="shared" si="35"/>
        <v>#REF!</v>
      </c>
      <c r="W391" s="143" t="e">
        <f t="shared" si="36"/>
        <v>#REF!</v>
      </c>
    </row>
    <row r="392" spans="2:23" x14ac:dyDescent="0.25">
      <c r="B392" s="131">
        <v>384</v>
      </c>
      <c r="C392" s="143" t="e">
        <f t="shared" si="31"/>
        <v>#REF!</v>
      </c>
      <c r="D392" s="143" t="e">
        <f t="shared" si="32"/>
        <v>#REF!</v>
      </c>
      <c r="E392" s="148" t="e">
        <f t="shared" si="33"/>
        <v>#REF!</v>
      </c>
      <c r="T392" s="131">
        <v>384</v>
      </c>
      <c r="U392" s="143" t="e">
        <f t="shared" si="34"/>
        <v>#REF!</v>
      </c>
      <c r="V392" s="143" t="e">
        <f t="shared" si="35"/>
        <v>#REF!</v>
      </c>
      <c r="W392" s="143" t="e">
        <f t="shared" si="36"/>
        <v>#REF!</v>
      </c>
    </row>
    <row r="393" spans="2:23" x14ac:dyDescent="0.25">
      <c r="B393" s="131">
        <v>385</v>
      </c>
      <c r="C393" s="143" t="e">
        <f t="shared" ref="C393:C456" si="37">+$H$2*B393^3+$I$2*B393^2+$J$2*B393+$K$2</f>
        <v>#REF!</v>
      </c>
      <c r="D393" s="143" t="e">
        <f t="shared" ref="D393:D456" si="38">+$B$2*B393^3+$C$2*B393^2+$D$2*B393+$E$2</f>
        <v>#REF!</v>
      </c>
      <c r="E393" s="148" t="e">
        <f t="shared" ref="E393:E456" si="39">+D393-C393</f>
        <v>#REF!</v>
      </c>
      <c r="T393" s="131">
        <v>385</v>
      </c>
      <c r="U393" s="143" t="e">
        <f t="shared" ref="U393:U456" si="40">+$H$2*T393^3+$I$2*T393^2+$J$2*T393+$K$2</f>
        <v>#REF!</v>
      </c>
      <c r="V393" s="143" t="e">
        <f t="shared" ref="V393:V456" si="41">+$T$2*T393^3+$U$2*T393^2+$V$2*T393+$W$2</f>
        <v>#REF!</v>
      </c>
      <c r="W393" s="143" t="e">
        <f t="shared" ref="W393:W456" si="42">+V393-U393</f>
        <v>#REF!</v>
      </c>
    </row>
    <row r="394" spans="2:23" x14ac:dyDescent="0.25">
      <c r="B394" s="131">
        <v>386</v>
      </c>
      <c r="C394" s="143" t="e">
        <f t="shared" si="37"/>
        <v>#REF!</v>
      </c>
      <c r="D394" s="143" t="e">
        <f t="shared" si="38"/>
        <v>#REF!</v>
      </c>
      <c r="E394" s="148" t="e">
        <f t="shared" si="39"/>
        <v>#REF!</v>
      </c>
      <c r="T394" s="131">
        <v>386</v>
      </c>
      <c r="U394" s="143" t="e">
        <f t="shared" si="40"/>
        <v>#REF!</v>
      </c>
      <c r="V394" s="143" t="e">
        <f t="shared" si="41"/>
        <v>#REF!</v>
      </c>
      <c r="W394" s="143" t="e">
        <f t="shared" si="42"/>
        <v>#REF!</v>
      </c>
    </row>
    <row r="395" spans="2:23" x14ac:dyDescent="0.25">
      <c r="B395" s="131">
        <v>387</v>
      </c>
      <c r="C395" s="143" t="e">
        <f t="shared" si="37"/>
        <v>#REF!</v>
      </c>
      <c r="D395" s="143" t="e">
        <f t="shared" si="38"/>
        <v>#REF!</v>
      </c>
      <c r="E395" s="148" t="e">
        <f t="shared" si="39"/>
        <v>#REF!</v>
      </c>
      <c r="T395" s="131">
        <v>387</v>
      </c>
      <c r="U395" s="143" t="e">
        <f t="shared" si="40"/>
        <v>#REF!</v>
      </c>
      <c r="V395" s="143" t="e">
        <f t="shared" si="41"/>
        <v>#REF!</v>
      </c>
      <c r="W395" s="143" t="e">
        <f t="shared" si="42"/>
        <v>#REF!</v>
      </c>
    </row>
    <row r="396" spans="2:23" x14ac:dyDescent="0.25">
      <c r="B396" s="131">
        <v>388</v>
      </c>
      <c r="C396" s="143" t="e">
        <f t="shared" si="37"/>
        <v>#REF!</v>
      </c>
      <c r="D396" s="143" t="e">
        <f t="shared" si="38"/>
        <v>#REF!</v>
      </c>
      <c r="E396" s="148" t="e">
        <f t="shared" si="39"/>
        <v>#REF!</v>
      </c>
      <c r="T396" s="131">
        <v>388</v>
      </c>
      <c r="U396" s="143" t="e">
        <f t="shared" si="40"/>
        <v>#REF!</v>
      </c>
      <c r="V396" s="143" t="e">
        <f t="shared" si="41"/>
        <v>#REF!</v>
      </c>
      <c r="W396" s="143" t="e">
        <f t="shared" si="42"/>
        <v>#REF!</v>
      </c>
    </row>
    <row r="397" spans="2:23" x14ac:dyDescent="0.25">
      <c r="B397" s="131">
        <v>389</v>
      </c>
      <c r="C397" s="143" t="e">
        <f t="shared" si="37"/>
        <v>#REF!</v>
      </c>
      <c r="D397" s="143" t="e">
        <f t="shared" si="38"/>
        <v>#REF!</v>
      </c>
      <c r="E397" s="148" t="e">
        <f t="shared" si="39"/>
        <v>#REF!</v>
      </c>
      <c r="T397" s="131">
        <v>389</v>
      </c>
      <c r="U397" s="143" t="e">
        <f t="shared" si="40"/>
        <v>#REF!</v>
      </c>
      <c r="V397" s="143" t="e">
        <f t="shared" si="41"/>
        <v>#REF!</v>
      </c>
      <c r="W397" s="143" t="e">
        <f t="shared" si="42"/>
        <v>#REF!</v>
      </c>
    </row>
    <row r="398" spans="2:23" x14ac:dyDescent="0.25">
      <c r="B398" s="131">
        <v>390</v>
      </c>
      <c r="C398" s="143" t="e">
        <f t="shared" si="37"/>
        <v>#REF!</v>
      </c>
      <c r="D398" s="143" t="e">
        <f t="shared" si="38"/>
        <v>#REF!</v>
      </c>
      <c r="E398" s="148" t="e">
        <f t="shared" si="39"/>
        <v>#REF!</v>
      </c>
      <c r="T398" s="131">
        <v>390</v>
      </c>
      <c r="U398" s="143" t="e">
        <f t="shared" si="40"/>
        <v>#REF!</v>
      </c>
      <c r="V398" s="143" t="e">
        <f t="shared" si="41"/>
        <v>#REF!</v>
      </c>
      <c r="W398" s="143" t="e">
        <f t="shared" si="42"/>
        <v>#REF!</v>
      </c>
    </row>
    <row r="399" spans="2:23" x14ac:dyDescent="0.25">
      <c r="B399" s="131">
        <v>391</v>
      </c>
      <c r="C399" s="143" t="e">
        <f t="shared" si="37"/>
        <v>#REF!</v>
      </c>
      <c r="D399" s="143" t="e">
        <f t="shared" si="38"/>
        <v>#REF!</v>
      </c>
      <c r="E399" s="148" t="e">
        <f t="shared" si="39"/>
        <v>#REF!</v>
      </c>
      <c r="T399" s="131">
        <v>391</v>
      </c>
      <c r="U399" s="143" t="e">
        <f t="shared" si="40"/>
        <v>#REF!</v>
      </c>
      <c r="V399" s="143" t="e">
        <f t="shared" si="41"/>
        <v>#REF!</v>
      </c>
      <c r="W399" s="143" t="e">
        <f t="shared" si="42"/>
        <v>#REF!</v>
      </c>
    </row>
    <row r="400" spans="2:23" x14ac:dyDescent="0.25">
      <c r="B400" s="131">
        <v>392</v>
      </c>
      <c r="C400" s="143" t="e">
        <f t="shared" si="37"/>
        <v>#REF!</v>
      </c>
      <c r="D400" s="143" t="e">
        <f t="shared" si="38"/>
        <v>#REF!</v>
      </c>
      <c r="E400" s="148" t="e">
        <f t="shared" si="39"/>
        <v>#REF!</v>
      </c>
      <c r="T400" s="131">
        <v>392</v>
      </c>
      <c r="U400" s="143" t="e">
        <f t="shared" si="40"/>
        <v>#REF!</v>
      </c>
      <c r="V400" s="143" t="e">
        <f t="shared" si="41"/>
        <v>#REF!</v>
      </c>
      <c r="W400" s="143" t="e">
        <f t="shared" si="42"/>
        <v>#REF!</v>
      </c>
    </row>
    <row r="401" spans="2:23" x14ac:dyDescent="0.25">
      <c r="B401" s="131">
        <v>393</v>
      </c>
      <c r="C401" s="143" t="e">
        <f t="shared" si="37"/>
        <v>#REF!</v>
      </c>
      <c r="D401" s="143" t="e">
        <f t="shared" si="38"/>
        <v>#REF!</v>
      </c>
      <c r="E401" s="148" t="e">
        <f t="shared" si="39"/>
        <v>#REF!</v>
      </c>
      <c r="T401" s="131">
        <v>393</v>
      </c>
      <c r="U401" s="143" t="e">
        <f t="shared" si="40"/>
        <v>#REF!</v>
      </c>
      <c r="V401" s="143" t="e">
        <f t="shared" si="41"/>
        <v>#REF!</v>
      </c>
      <c r="W401" s="143" t="e">
        <f t="shared" si="42"/>
        <v>#REF!</v>
      </c>
    </row>
    <row r="402" spans="2:23" x14ac:dyDescent="0.25">
      <c r="B402" s="131">
        <v>394</v>
      </c>
      <c r="C402" s="143" t="e">
        <f t="shared" si="37"/>
        <v>#REF!</v>
      </c>
      <c r="D402" s="143" t="e">
        <f t="shared" si="38"/>
        <v>#REF!</v>
      </c>
      <c r="E402" s="148" t="e">
        <f t="shared" si="39"/>
        <v>#REF!</v>
      </c>
      <c r="T402" s="131">
        <v>394</v>
      </c>
      <c r="U402" s="143" t="e">
        <f t="shared" si="40"/>
        <v>#REF!</v>
      </c>
      <c r="V402" s="143" t="e">
        <f t="shared" si="41"/>
        <v>#REF!</v>
      </c>
      <c r="W402" s="143" t="e">
        <f t="shared" si="42"/>
        <v>#REF!</v>
      </c>
    </row>
    <row r="403" spans="2:23" x14ac:dyDescent="0.25">
      <c r="B403" s="131">
        <v>395</v>
      </c>
      <c r="C403" s="143" t="e">
        <f t="shared" si="37"/>
        <v>#REF!</v>
      </c>
      <c r="D403" s="143" t="e">
        <f t="shared" si="38"/>
        <v>#REF!</v>
      </c>
      <c r="E403" s="148" t="e">
        <f t="shared" si="39"/>
        <v>#REF!</v>
      </c>
      <c r="T403" s="131">
        <v>395</v>
      </c>
      <c r="U403" s="143" t="e">
        <f t="shared" si="40"/>
        <v>#REF!</v>
      </c>
      <c r="V403" s="143" t="e">
        <f t="shared" si="41"/>
        <v>#REF!</v>
      </c>
      <c r="W403" s="143" t="e">
        <f t="shared" si="42"/>
        <v>#REF!</v>
      </c>
    </row>
    <row r="404" spans="2:23" x14ac:dyDescent="0.25">
      <c r="B404" s="131">
        <v>396</v>
      </c>
      <c r="C404" s="143" t="e">
        <f t="shared" si="37"/>
        <v>#REF!</v>
      </c>
      <c r="D404" s="143" t="e">
        <f t="shared" si="38"/>
        <v>#REF!</v>
      </c>
      <c r="E404" s="148" t="e">
        <f t="shared" si="39"/>
        <v>#REF!</v>
      </c>
      <c r="T404" s="131">
        <v>396</v>
      </c>
      <c r="U404" s="143" t="e">
        <f t="shared" si="40"/>
        <v>#REF!</v>
      </c>
      <c r="V404" s="143" t="e">
        <f t="shared" si="41"/>
        <v>#REF!</v>
      </c>
      <c r="W404" s="143" t="e">
        <f t="shared" si="42"/>
        <v>#REF!</v>
      </c>
    </row>
    <row r="405" spans="2:23" x14ac:dyDescent="0.25">
      <c r="B405" s="131">
        <v>397</v>
      </c>
      <c r="C405" s="143" t="e">
        <f t="shared" si="37"/>
        <v>#REF!</v>
      </c>
      <c r="D405" s="143" t="e">
        <f t="shared" si="38"/>
        <v>#REF!</v>
      </c>
      <c r="E405" s="148" t="e">
        <f t="shared" si="39"/>
        <v>#REF!</v>
      </c>
      <c r="T405" s="131">
        <v>397</v>
      </c>
      <c r="U405" s="143" t="e">
        <f t="shared" si="40"/>
        <v>#REF!</v>
      </c>
      <c r="V405" s="143" t="e">
        <f t="shared" si="41"/>
        <v>#REF!</v>
      </c>
      <c r="W405" s="143" t="e">
        <f t="shared" si="42"/>
        <v>#REF!</v>
      </c>
    </row>
    <row r="406" spans="2:23" x14ac:dyDescent="0.25">
      <c r="B406" s="131">
        <v>398</v>
      </c>
      <c r="C406" s="143" t="e">
        <f t="shared" si="37"/>
        <v>#REF!</v>
      </c>
      <c r="D406" s="143" t="e">
        <f t="shared" si="38"/>
        <v>#REF!</v>
      </c>
      <c r="E406" s="148" t="e">
        <f t="shared" si="39"/>
        <v>#REF!</v>
      </c>
      <c r="T406" s="131">
        <v>398</v>
      </c>
      <c r="U406" s="143" t="e">
        <f t="shared" si="40"/>
        <v>#REF!</v>
      </c>
      <c r="V406" s="143" t="e">
        <f t="shared" si="41"/>
        <v>#REF!</v>
      </c>
      <c r="W406" s="143" t="e">
        <f t="shared" si="42"/>
        <v>#REF!</v>
      </c>
    </row>
    <row r="407" spans="2:23" x14ac:dyDescent="0.25">
      <c r="B407" s="131">
        <v>399</v>
      </c>
      <c r="C407" s="143" t="e">
        <f t="shared" si="37"/>
        <v>#REF!</v>
      </c>
      <c r="D407" s="143" t="e">
        <f t="shared" si="38"/>
        <v>#REF!</v>
      </c>
      <c r="E407" s="148" t="e">
        <f t="shared" si="39"/>
        <v>#REF!</v>
      </c>
      <c r="T407" s="131">
        <v>399</v>
      </c>
      <c r="U407" s="143" t="e">
        <f t="shared" si="40"/>
        <v>#REF!</v>
      </c>
      <c r="V407" s="143" t="e">
        <f t="shared" si="41"/>
        <v>#REF!</v>
      </c>
      <c r="W407" s="143" t="e">
        <f t="shared" si="42"/>
        <v>#REF!</v>
      </c>
    </row>
    <row r="408" spans="2:23" x14ac:dyDescent="0.25">
      <c r="B408" s="131">
        <v>400</v>
      </c>
      <c r="C408" s="143" t="e">
        <f t="shared" si="37"/>
        <v>#REF!</v>
      </c>
      <c r="D408" s="143" t="e">
        <f t="shared" si="38"/>
        <v>#REF!</v>
      </c>
      <c r="E408" s="148" t="e">
        <f t="shared" si="39"/>
        <v>#REF!</v>
      </c>
      <c r="T408" s="131">
        <v>400</v>
      </c>
      <c r="U408" s="143" t="e">
        <f t="shared" si="40"/>
        <v>#REF!</v>
      </c>
      <c r="V408" s="143" t="e">
        <f t="shared" si="41"/>
        <v>#REF!</v>
      </c>
      <c r="W408" s="143" t="e">
        <f t="shared" si="42"/>
        <v>#REF!</v>
      </c>
    </row>
    <row r="409" spans="2:23" x14ac:dyDescent="0.25">
      <c r="B409" s="131">
        <v>401</v>
      </c>
      <c r="C409" s="143" t="e">
        <f t="shared" si="37"/>
        <v>#REF!</v>
      </c>
      <c r="D409" s="143" t="e">
        <f t="shared" si="38"/>
        <v>#REF!</v>
      </c>
      <c r="E409" s="148" t="e">
        <f t="shared" si="39"/>
        <v>#REF!</v>
      </c>
      <c r="T409" s="131">
        <v>401</v>
      </c>
      <c r="U409" s="143" t="e">
        <f t="shared" si="40"/>
        <v>#REF!</v>
      </c>
      <c r="V409" s="143" t="e">
        <f t="shared" si="41"/>
        <v>#REF!</v>
      </c>
      <c r="W409" s="143" t="e">
        <f t="shared" si="42"/>
        <v>#REF!</v>
      </c>
    </row>
    <row r="410" spans="2:23" x14ac:dyDescent="0.25">
      <c r="B410" s="131">
        <v>402</v>
      </c>
      <c r="C410" s="143" t="e">
        <f t="shared" si="37"/>
        <v>#REF!</v>
      </c>
      <c r="D410" s="143" t="e">
        <f t="shared" si="38"/>
        <v>#REF!</v>
      </c>
      <c r="E410" s="148" t="e">
        <f t="shared" si="39"/>
        <v>#REF!</v>
      </c>
      <c r="T410" s="131">
        <v>402</v>
      </c>
      <c r="U410" s="143" t="e">
        <f t="shared" si="40"/>
        <v>#REF!</v>
      </c>
      <c r="V410" s="143" t="e">
        <f t="shared" si="41"/>
        <v>#REF!</v>
      </c>
      <c r="W410" s="143" t="e">
        <f t="shared" si="42"/>
        <v>#REF!</v>
      </c>
    </row>
    <row r="411" spans="2:23" x14ac:dyDescent="0.25">
      <c r="B411" s="131">
        <v>403</v>
      </c>
      <c r="C411" s="143" t="e">
        <f t="shared" si="37"/>
        <v>#REF!</v>
      </c>
      <c r="D411" s="143" t="e">
        <f t="shared" si="38"/>
        <v>#REF!</v>
      </c>
      <c r="E411" s="148" t="e">
        <f t="shared" si="39"/>
        <v>#REF!</v>
      </c>
      <c r="T411" s="131">
        <v>403</v>
      </c>
      <c r="U411" s="143" t="e">
        <f t="shared" si="40"/>
        <v>#REF!</v>
      </c>
      <c r="V411" s="143" t="e">
        <f t="shared" si="41"/>
        <v>#REF!</v>
      </c>
      <c r="W411" s="143" t="e">
        <f t="shared" si="42"/>
        <v>#REF!</v>
      </c>
    </row>
    <row r="412" spans="2:23" x14ac:dyDescent="0.25">
      <c r="B412" s="131">
        <v>404</v>
      </c>
      <c r="C412" s="143" t="e">
        <f t="shared" si="37"/>
        <v>#REF!</v>
      </c>
      <c r="D412" s="143" t="e">
        <f t="shared" si="38"/>
        <v>#REF!</v>
      </c>
      <c r="E412" s="148" t="e">
        <f t="shared" si="39"/>
        <v>#REF!</v>
      </c>
      <c r="T412" s="131">
        <v>404</v>
      </c>
      <c r="U412" s="143" t="e">
        <f t="shared" si="40"/>
        <v>#REF!</v>
      </c>
      <c r="V412" s="143" t="e">
        <f t="shared" si="41"/>
        <v>#REF!</v>
      </c>
      <c r="W412" s="143" t="e">
        <f t="shared" si="42"/>
        <v>#REF!</v>
      </c>
    </row>
    <row r="413" spans="2:23" x14ac:dyDescent="0.25">
      <c r="B413" s="131">
        <v>405</v>
      </c>
      <c r="C413" s="143" t="e">
        <f t="shared" si="37"/>
        <v>#REF!</v>
      </c>
      <c r="D413" s="143" t="e">
        <f t="shared" si="38"/>
        <v>#REF!</v>
      </c>
      <c r="E413" s="148" t="e">
        <f t="shared" si="39"/>
        <v>#REF!</v>
      </c>
      <c r="T413" s="131">
        <v>405</v>
      </c>
      <c r="U413" s="143" t="e">
        <f t="shared" si="40"/>
        <v>#REF!</v>
      </c>
      <c r="V413" s="143" t="e">
        <f t="shared" si="41"/>
        <v>#REF!</v>
      </c>
      <c r="W413" s="143" t="e">
        <f t="shared" si="42"/>
        <v>#REF!</v>
      </c>
    </row>
    <row r="414" spans="2:23" x14ac:dyDescent="0.25">
      <c r="B414" s="131">
        <v>406</v>
      </c>
      <c r="C414" s="143" t="e">
        <f t="shared" si="37"/>
        <v>#REF!</v>
      </c>
      <c r="D414" s="143" t="e">
        <f t="shared" si="38"/>
        <v>#REF!</v>
      </c>
      <c r="E414" s="148" t="e">
        <f t="shared" si="39"/>
        <v>#REF!</v>
      </c>
      <c r="T414" s="131">
        <v>406</v>
      </c>
      <c r="U414" s="143" t="e">
        <f t="shared" si="40"/>
        <v>#REF!</v>
      </c>
      <c r="V414" s="143" t="e">
        <f t="shared" si="41"/>
        <v>#REF!</v>
      </c>
      <c r="W414" s="143" t="e">
        <f t="shared" si="42"/>
        <v>#REF!</v>
      </c>
    </row>
    <row r="415" spans="2:23" x14ac:dyDescent="0.25">
      <c r="B415" s="131">
        <v>407</v>
      </c>
      <c r="C415" s="143" t="e">
        <f t="shared" si="37"/>
        <v>#REF!</v>
      </c>
      <c r="D415" s="143" t="e">
        <f t="shared" si="38"/>
        <v>#REF!</v>
      </c>
      <c r="E415" s="148" t="e">
        <f t="shared" si="39"/>
        <v>#REF!</v>
      </c>
      <c r="T415" s="131">
        <v>407</v>
      </c>
      <c r="U415" s="143" t="e">
        <f t="shared" si="40"/>
        <v>#REF!</v>
      </c>
      <c r="V415" s="143" t="e">
        <f t="shared" si="41"/>
        <v>#REF!</v>
      </c>
      <c r="W415" s="143" t="e">
        <f t="shared" si="42"/>
        <v>#REF!</v>
      </c>
    </row>
    <row r="416" spans="2:23" x14ac:dyDescent="0.25">
      <c r="B416" s="131">
        <v>408</v>
      </c>
      <c r="C416" s="143" t="e">
        <f t="shared" si="37"/>
        <v>#REF!</v>
      </c>
      <c r="D416" s="143" t="e">
        <f t="shared" si="38"/>
        <v>#REF!</v>
      </c>
      <c r="E416" s="148" t="e">
        <f t="shared" si="39"/>
        <v>#REF!</v>
      </c>
      <c r="T416" s="131">
        <v>408</v>
      </c>
      <c r="U416" s="143" t="e">
        <f t="shared" si="40"/>
        <v>#REF!</v>
      </c>
      <c r="V416" s="143" t="e">
        <f t="shared" si="41"/>
        <v>#REF!</v>
      </c>
      <c r="W416" s="143" t="e">
        <f t="shared" si="42"/>
        <v>#REF!</v>
      </c>
    </row>
    <row r="417" spans="2:23" x14ac:dyDescent="0.25">
      <c r="B417" s="131">
        <v>409</v>
      </c>
      <c r="C417" s="143" t="e">
        <f t="shared" si="37"/>
        <v>#REF!</v>
      </c>
      <c r="D417" s="143" t="e">
        <f t="shared" si="38"/>
        <v>#REF!</v>
      </c>
      <c r="E417" s="148" t="e">
        <f t="shared" si="39"/>
        <v>#REF!</v>
      </c>
      <c r="T417" s="131">
        <v>409</v>
      </c>
      <c r="U417" s="143" t="e">
        <f t="shared" si="40"/>
        <v>#REF!</v>
      </c>
      <c r="V417" s="143" t="e">
        <f t="shared" si="41"/>
        <v>#REF!</v>
      </c>
      <c r="W417" s="143" t="e">
        <f t="shared" si="42"/>
        <v>#REF!</v>
      </c>
    </row>
    <row r="418" spans="2:23" x14ac:dyDescent="0.25">
      <c r="B418" s="131">
        <v>410</v>
      </c>
      <c r="C418" s="143" t="e">
        <f t="shared" si="37"/>
        <v>#REF!</v>
      </c>
      <c r="D418" s="143" t="e">
        <f t="shared" si="38"/>
        <v>#REF!</v>
      </c>
      <c r="E418" s="148" t="e">
        <f t="shared" si="39"/>
        <v>#REF!</v>
      </c>
      <c r="T418" s="131">
        <v>410</v>
      </c>
      <c r="U418" s="143" t="e">
        <f t="shared" si="40"/>
        <v>#REF!</v>
      </c>
      <c r="V418" s="143" t="e">
        <f t="shared" si="41"/>
        <v>#REF!</v>
      </c>
      <c r="W418" s="143" t="e">
        <f t="shared" si="42"/>
        <v>#REF!</v>
      </c>
    </row>
    <row r="419" spans="2:23" x14ac:dyDescent="0.25">
      <c r="B419" s="131">
        <v>411</v>
      </c>
      <c r="C419" s="143" t="e">
        <f t="shared" si="37"/>
        <v>#REF!</v>
      </c>
      <c r="D419" s="143" t="e">
        <f t="shared" si="38"/>
        <v>#REF!</v>
      </c>
      <c r="E419" s="148" t="e">
        <f t="shared" si="39"/>
        <v>#REF!</v>
      </c>
      <c r="T419" s="131">
        <v>411</v>
      </c>
      <c r="U419" s="143" t="e">
        <f t="shared" si="40"/>
        <v>#REF!</v>
      </c>
      <c r="V419" s="143" t="e">
        <f t="shared" si="41"/>
        <v>#REF!</v>
      </c>
      <c r="W419" s="143" t="e">
        <f t="shared" si="42"/>
        <v>#REF!</v>
      </c>
    </row>
    <row r="420" spans="2:23" x14ac:dyDescent="0.25">
      <c r="B420" s="131">
        <v>412</v>
      </c>
      <c r="C420" s="143" t="e">
        <f t="shared" si="37"/>
        <v>#REF!</v>
      </c>
      <c r="D420" s="143" t="e">
        <f t="shared" si="38"/>
        <v>#REF!</v>
      </c>
      <c r="E420" s="148" t="e">
        <f t="shared" si="39"/>
        <v>#REF!</v>
      </c>
      <c r="T420" s="131">
        <v>412</v>
      </c>
      <c r="U420" s="143" t="e">
        <f t="shared" si="40"/>
        <v>#REF!</v>
      </c>
      <c r="V420" s="143" t="e">
        <f t="shared" si="41"/>
        <v>#REF!</v>
      </c>
      <c r="W420" s="143" t="e">
        <f t="shared" si="42"/>
        <v>#REF!</v>
      </c>
    </row>
    <row r="421" spans="2:23" x14ac:dyDescent="0.25">
      <c r="B421" s="131">
        <v>413</v>
      </c>
      <c r="C421" s="143" t="e">
        <f t="shared" si="37"/>
        <v>#REF!</v>
      </c>
      <c r="D421" s="143" t="e">
        <f t="shared" si="38"/>
        <v>#REF!</v>
      </c>
      <c r="E421" s="148" t="e">
        <f t="shared" si="39"/>
        <v>#REF!</v>
      </c>
      <c r="T421" s="131">
        <v>413</v>
      </c>
      <c r="U421" s="143" t="e">
        <f t="shared" si="40"/>
        <v>#REF!</v>
      </c>
      <c r="V421" s="143" t="e">
        <f t="shared" si="41"/>
        <v>#REF!</v>
      </c>
      <c r="W421" s="143" t="e">
        <f t="shared" si="42"/>
        <v>#REF!</v>
      </c>
    </row>
    <row r="422" spans="2:23" x14ac:dyDescent="0.25">
      <c r="B422" s="131">
        <v>414</v>
      </c>
      <c r="C422" s="143" t="e">
        <f t="shared" si="37"/>
        <v>#REF!</v>
      </c>
      <c r="D422" s="143" t="e">
        <f t="shared" si="38"/>
        <v>#REF!</v>
      </c>
      <c r="E422" s="148" t="e">
        <f t="shared" si="39"/>
        <v>#REF!</v>
      </c>
      <c r="T422" s="131">
        <v>414</v>
      </c>
      <c r="U422" s="143" t="e">
        <f t="shared" si="40"/>
        <v>#REF!</v>
      </c>
      <c r="V422" s="143" t="e">
        <f t="shared" si="41"/>
        <v>#REF!</v>
      </c>
      <c r="W422" s="143" t="e">
        <f t="shared" si="42"/>
        <v>#REF!</v>
      </c>
    </row>
    <row r="423" spans="2:23" x14ac:dyDescent="0.25">
      <c r="B423" s="131">
        <v>415</v>
      </c>
      <c r="C423" s="143" t="e">
        <f t="shared" si="37"/>
        <v>#REF!</v>
      </c>
      <c r="D423" s="143" t="e">
        <f t="shared" si="38"/>
        <v>#REF!</v>
      </c>
      <c r="E423" s="148" t="e">
        <f t="shared" si="39"/>
        <v>#REF!</v>
      </c>
      <c r="T423" s="131">
        <v>415</v>
      </c>
      <c r="U423" s="143" t="e">
        <f t="shared" si="40"/>
        <v>#REF!</v>
      </c>
      <c r="V423" s="143" t="e">
        <f t="shared" si="41"/>
        <v>#REF!</v>
      </c>
      <c r="W423" s="143" t="e">
        <f t="shared" si="42"/>
        <v>#REF!</v>
      </c>
    </row>
    <row r="424" spans="2:23" x14ac:dyDescent="0.25">
      <c r="B424" s="131">
        <v>416</v>
      </c>
      <c r="C424" s="143" t="e">
        <f t="shared" si="37"/>
        <v>#REF!</v>
      </c>
      <c r="D424" s="143" t="e">
        <f t="shared" si="38"/>
        <v>#REF!</v>
      </c>
      <c r="E424" s="148" t="e">
        <f t="shared" si="39"/>
        <v>#REF!</v>
      </c>
      <c r="T424" s="131">
        <v>416</v>
      </c>
      <c r="U424" s="143" t="e">
        <f t="shared" si="40"/>
        <v>#REF!</v>
      </c>
      <c r="V424" s="143" t="e">
        <f t="shared" si="41"/>
        <v>#REF!</v>
      </c>
      <c r="W424" s="143" t="e">
        <f t="shared" si="42"/>
        <v>#REF!</v>
      </c>
    </row>
    <row r="425" spans="2:23" x14ac:dyDescent="0.25">
      <c r="B425" s="131">
        <v>417</v>
      </c>
      <c r="C425" s="143" t="e">
        <f t="shared" si="37"/>
        <v>#REF!</v>
      </c>
      <c r="D425" s="143" t="e">
        <f t="shared" si="38"/>
        <v>#REF!</v>
      </c>
      <c r="E425" s="148" t="e">
        <f t="shared" si="39"/>
        <v>#REF!</v>
      </c>
      <c r="T425" s="131">
        <v>417</v>
      </c>
      <c r="U425" s="143" t="e">
        <f t="shared" si="40"/>
        <v>#REF!</v>
      </c>
      <c r="V425" s="143" t="e">
        <f t="shared" si="41"/>
        <v>#REF!</v>
      </c>
      <c r="W425" s="143" t="e">
        <f t="shared" si="42"/>
        <v>#REF!</v>
      </c>
    </row>
    <row r="426" spans="2:23" x14ac:dyDescent="0.25">
      <c r="B426" s="150">
        <v>418</v>
      </c>
      <c r="C426" s="143" t="e">
        <f t="shared" si="37"/>
        <v>#REF!</v>
      </c>
      <c r="D426" s="143" t="e">
        <f t="shared" si="38"/>
        <v>#REF!</v>
      </c>
      <c r="E426" s="148" t="e">
        <f t="shared" si="39"/>
        <v>#REF!</v>
      </c>
      <c r="T426" s="131">
        <v>418</v>
      </c>
      <c r="U426" s="143" t="e">
        <f t="shared" si="40"/>
        <v>#REF!</v>
      </c>
      <c r="V426" s="143" t="e">
        <f t="shared" si="41"/>
        <v>#REF!</v>
      </c>
      <c r="W426" s="143" t="e">
        <f t="shared" si="42"/>
        <v>#REF!</v>
      </c>
    </row>
    <row r="427" spans="2:23" x14ac:dyDescent="0.25">
      <c r="B427" s="131">
        <v>419</v>
      </c>
      <c r="C427" s="143" t="e">
        <f t="shared" si="37"/>
        <v>#REF!</v>
      </c>
      <c r="D427" s="143" t="e">
        <f t="shared" si="38"/>
        <v>#REF!</v>
      </c>
      <c r="E427" s="148" t="e">
        <f t="shared" si="39"/>
        <v>#REF!</v>
      </c>
      <c r="T427" s="131">
        <v>419</v>
      </c>
      <c r="U427" s="143" t="e">
        <f t="shared" si="40"/>
        <v>#REF!</v>
      </c>
      <c r="V427" s="143" t="e">
        <f t="shared" si="41"/>
        <v>#REF!</v>
      </c>
      <c r="W427" s="143" t="e">
        <f t="shared" si="42"/>
        <v>#REF!</v>
      </c>
    </row>
    <row r="428" spans="2:23" x14ac:dyDescent="0.25">
      <c r="B428" s="131">
        <v>420</v>
      </c>
      <c r="C428" s="143" t="e">
        <f t="shared" si="37"/>
        <v>#REF!</v>
      </c>
      <c r="D428" s="143" t="e">
        <f t="shared" si="38"/>
        <v>#REF!</v>
      </c>
      <c r="E428" s="148" t="e">
        <f t="shared" si="39"/>
        <v>#REF!</v>
      </c>
      <c r="T428" s="131">
        <v>420</v>
      </c>
      <c r="U428" s="143" t="e">
        <f t="shared" si="40"/>
        <v>#REF!</v>
      </c>
      <c r="V428" s="143" t="e">
        <f t="shared" si="41"/>
        <v>#REF!</v>
      </c>
      <c r="W428" s="143" t="e">
        <f t="shared" si="42"/>
        <v>#REF!</v>
      </c>
    </row>
    <row r="429" spans="2:23" x14ac:dyDescent="0.25">
      <c r="B429" s="131">
        <v>421</v>
      </c>
      <c r="C429" s="143" t="e">
        <f t="shared" si="37"/>
        <v>#REF!</v>
      </c>
      <c r="D429" s="143" t="e">
        <f t="shared" si="38"/>
        <v>#REF!</v>
      </c>
      <c r="E429" s="148" t="e">
        <f t="shared" si="39"/>
        <v>#REF!</v>
      </c>
      <c r="T429" s="131">
        <v>421</v>
      </c>
      <c r="U429" s="143" t="e">
        <f t="shared" si="40"/>
        <v>#REF!</v>
      </c>
      <c r="V429" s="143" t="e">
        <f t="shared" si="41"/>
        <v>#REF!</v>
      </c>
      <c r="W429" s="143" t="e">
        <f t="shared" si="42"/>
        <v>#REF!</v>
      </c>
    </row>
    <row r="430" spans="2:23" x14ac:dyDescent="0.25">
      <c r="B430" s="131">
        <v>422</v>
      </c>
      <c r="C430" s="143" t="e">
        <f t="shared" si="37"/>
        <v>#REF!</v>
      </c>
      <c r="D430" s="143" t="e">
        <f t="shared" si="38"/>
        <v>#REF!</v>
      </c>
      <c r="E430" s="148" t="e">
        <f t="shared" si="39"/>
        <v>#REF!</v>
      </c>
      <c r="T430" s="131">
        <v>422</v>
      </c>
      <c r="U430" s="143" t="e">
        <f t="shared" si="40"/>
        <v>#REF!</v>
      </c>
      <c r="V430" s="143" t="e">
        <f t="shared" si="41"/>
        <v>#REF!</v>
      </c>
      <c r="W430" s="143" t="e">
        <f t="shared" si="42"/>
        <v>#REF!</v>
      </c>
    </row>
    <row r="431" spans="2:23" x14ac:dyDescent="0.25">
      <c r="B431" s="131">
        <v>423</v>
      </c>
      <c r="C431" s="143" t="e">
        <f t="shared" si="37"/>
        <v>#REF!</v>
      </c>
      <c r="D431" s="143" t="e">
        <f t="shared" si="38"/>
        <v>#REF!</v>
      </c>
      <c r="E431" s="148" t="e">
        <f t="shared" si="39"/>
        <v>#REF!</v>
      </c>
      <c r="T431" s="131">
        <v>423</v>
      </c>
      <c r="U431" s="143" t="e">
        <f t="shared" si="40"/>
        <v>#REF!</v>
      </c>
      <c r="V431" s="143" t="e">
        <f t="shared" si="41"/>
        <v>#REF!</v>
      </c>
      <c r="W431" s="143" t="e">
        <f t="shared" si="42"/>
        <v>#REF!</v>
      </c>
    </row>
    <row r="432" spans="2:23" x14ac:dyDescent="0.25">
      <c r="B432" s="131">
        <v>424</v>
      </c>
      <c r="C432" s="143" t="e">
        <f t="shared" si="37"/>
        <v>#REF!</v>
      </c>
      <c r="D432" s="143" t="e">
        <f t="shared" si="38"/>
        <v>#REF!</v>
      </c>
      <c r="E432" s="148" t="e">
        <f t="shared" si="39"/>
        <v>#REF!</v>
      </c>
      <c r="T432" s="131">
        <v>424</v>
      </c>
      <c r="U432" s="143" t="e">
        <f t="shared" si="40"/>
        <v>#REF!</v>
      </c>
      <c r="V432" s="143" t="e">
        <f t="shared" si="41"/>
        <v>#REF!</v>
      </c>
      <c r="W432" s="143" t="e">
        <f t="shared" si="42"/>
        <v>#REF!</v>
      </c>
    </row>
    <row r="433" spans="2:23" x14ac:dyDescent="0.25">
      <c r="B433" s="131">
        <v>425</v>
      </c>
      <c r="C433" s="143" t="e">
        <f t="shared" si="37"/>
        <v>#REF!</v>
      </c>
      <c r="D433" s="143" t="e">
        <f t="shared" si="38"/>
        <v>#REF!</v>
      </c>
      <c r="E433" s="148" t="e">
        <f t="shared" si="39"/>
        <v>#REF!</v>
      </c>
      <c r="T433" s="131">
        <v>425</v>
      </c>
      <c r="U433" s="143" t="e">
        <f t="shared" si="40"/>
        <v>#REF!</v>
      </c>
      <c r="V433" s="143" t="e">
        <f t="shared" si="41"/>
        <v>#REF!</v>
      </c>
      <c r="W433" s="143" t="e">
        <f t="shared" si="42"/>
        <v>#REF!</v>
      </c>
    </row>
    <row r="434" spans="2:23" x14ac:dyDescent="0.25">
      <c r="B434" s="131">
        <v>426</v>
      </c>
      <c r="C434" s="143" t="e">
        <f t="shared" si="37"/>
        <v>#REF!</v>
      </c>
      <c r="D434" s="143" t="e">
        <f t="shared" si="38"/>
        <v>#REF!</v>
      </c>
      <c r="E434" s="148" t="e">
        <f t="shared" si="39"/>
        <v>#REF!</v>
      </c>
      <c r="T434" s="131">
        <v>426</v>
      </c>
      <c r="U434" s="143" t="e">
        <f t="shared" si="40"/>
        <v>#REF!</v>
      </c>
      <c r="V434" s="143" t="e">
        <f t="shared" si="41"/>
        <v>#REF!</v>
      </c>
      <c r="W434" s="143" t="e">
        <f t="shared" si="42"/>
        <v>#REF!</v>
      </c>
    </row>
    <row r="435" spans="2:23" x14ac:dyDescent="0.25">
      <c r="B435" s="131">
        <v>427</v>
      </c>
      <c r="C435" s="143" t="e">
        <f t="shared" si="37"/>
        <v>#REF!</v>
      </c>
      <c r="D435" s="143" t="e">
        <f t="shared" si="38"/>
        <v>#REF!</v>
      </c>
      <c r="E435" s="148" t="e">
        <f t="shared" si="39"/>
        <v>#REF!</v>
      </c>
      <c r="T435" s="131">
        <v>427</v>
      </c>
      <c r="U435" s="143" t="e">
        <f t="shared" si="40"/>
        <v>#REF!</v>
      </c>
      <c r="V435" s="143" t="e">
        <f t="shared" si="41"/>
        <v>#REF!</v>
      </c>
      <c r="W435" s="143" t="e">
        <f t="shared" si="42"/>
        <v>#REF!</v>
      </c>
    </row>
    <row r="436" spans="2:23" x14ac:dyDescent="0.25">
      <c r="B436" s="131">
        <v>428</v>
      </c>
      <c r="C436" s="143" t="e">
        <f t="shared" si="37"/>
        <v>#REF!</v>
      </c>
      <c r="D436" s="143" t="e">
        <f t="shared" si="38"/>
        <v>#REF!</v>
      </c>
      <c r="E436" s="148" t="e">
        <f t="shared" si="39"/>
        <v>#REF!</v>
      </c>
      <c r="T436" s="131">
        <v>428</v>
      </c>
      <c r="U436" s="143" t="e">
        <f t="shared" si="40"/>
        <v>#REF!</v>
      </c>
      <c r="V436" s="143" t="e">
        <f t="shared" si="41"/>
        <v>#REF!</v>
      </c>
      <c r="W436" s="143" t="e">
        <f t="shared" si="42"/>
        <v>#REF!</v>
      </c>
    </row>
    <row r="437" spans="2:23" x14ac:dyDescent="0.25">
      <c r="B437" s="131">
        <v>429</v>
      </c>
      <c r="C437" s="143" t="e">
        <f t="shared" si="37"/>
        <v>#REF!</v>
      </c>
      <c r="D437" s="143" t="e">
        <f t="shared" si="38"/>
        <v>#REF!</v>
      </c>
      <c r="E437" s="148" t="e">
        <f t="shared" si="39"/>
        <v>#REF!</v>
      </c>
      <c r="T437" s="131">
        <v>429</v>
      </c>
      <c r="U437" s="143" t="e">
        <f t="shared" si="40"/>
        <v>#REF!</v>
      </c>
      <c r="V437" s="143" t="e">
        <f t="shared" si="41"/>
        <v>#REF!</v>
      </c>
      <c r="W437" s="143" t="e">
        <f t="shared" si="42"/>
        <v>#REF!</v>
      </c>
    </row>
    <row r="438" spans="2:23" x14ac:dyDescent="0.25">
      <c r="B438" s="131">
        <v>430</v>
      </c>
      <c r="C438" s="143" t="e">
        <f t="shared" si="37"/>
        <v>#REF!</v>
      </c>
      <c r="D438" s="143" t="e">
        <f t="shared" si="38"/>
        <v>#REF!</v>
      </c>
      <c r="E438" s="148" t="e">
        <f t="shared" si="39"/>
        <v>#REF!</v>
      </c>
      <c r="T438" s="131">
        <v>430</v>
      </c>
      <c r="U438" s="143" t="e">
        <f t="shared" si="40"/>
        <v>#REF!</v>
      </c>
      <c r="V438" s="143" t="e">
        <f t="shared" si="41"/>
        <v>#REF!</v>
      </c>
      <c r="W438" s="143" t="e">
        <f t="shared" si="42"/>
        <v>#REF!</v>
      </c>
    </row>
    <row r="439" spans="2:23" x14ac:dyDescent="0.25">
      <c r="B439" s="131">
        <v>431</v>
      </c>
      <c r="C439" s="143" t="e">
        <f t="shared" si="37"/>
        <v>#REF!</v>
      </c>
      <c r="D439" s="143" t="e">
        <f t="shared" si="38"/>
        <v>#REF!</v>
      </c>
      <c r="E439" s="148" t="e">
        <f t="shared" si="39"/>
        <v>#REF!</v>
      </c>
      <c r="T439" s="131">
        <v>431</v>
      </c>
      <c r="U439" s="143" t="e">
        <f t="shared" si="40"/>
        <v>#REF!</v>
      </c>
      <c r="V439" s="143" t="e">
        <f t="shared" si="41"/>
        <v>#REF!</v>
      </c>
      <c r="W439" s="143" t="e">
        <f t="shared" si="42"/>
        <v>#REF!</v>
      </c>
    </row>
    <row r="440" spans="2:23" x14ac:dyDescent="0.25">
      <c r="B440" s="131">
        <v>432</v>
      </c>
      <c r="C440" s="143" t="e">
        <f t="shared" si="37"/>
        <v>#REF!</v>
      </c>
      <c r="D440" s="143" t="e">
        <f t="shared" si="38"/>
        <v>#REF!</v>
      </c>
      <c r="E440" s="148" t="e">
        <f t="shared" si="39"/>
        <v>#REF!</v>
      </c>
      <c r="T440" s="131">
        <v>432</v>
      </c>
      <c r="U440" s="143" t="e">
        <f t="shared" si="40"/>
        <v>#REF!</v>
      </c>
      <c r="V440" s="143" t="e">
        <f t="shared" si="41"/>
        <v>#REF!</v>
      </c>
      <c r="W440" s="143" t="e">
        <f t="shared" si="42"/>
        <v>#REF!</v>
      </c>
    </row>
    <row r="441" spans="2:23" x14ac:dyDescent="0.25">
      <c r="B441" s="131">
        <v>433</v>
      </c>
      <c r="C441" s="143" t="e">
        <f t="shared" si="37"/>
        <v>#REF!</v>
      </c>
      <c r="D441" s="143" t="e">
        <f t="shared" si="38"/>
        <v>#REF!</v>
      </c>
      <c r="E441" s="148" t="e">
        <f t="shared" si="39"/>
        <v>#REF!</v>
      </c>
      <c r="T441" s="131">
        <v>433</v>
      </c>
      <c r="U441" s="143" t="e">
        <f t="shared" si="40"/>
        <v>#REF!</v>
      </c>
      <c r="V441" s="143" t="e">
        <f t="shared" si="41"/>
        <v>#REF!</v>
      </c>
      <c r="W441" s="143" t="e">
        <f t="shared" si="42"/>
        <v>#REF!</v>
      </c>
    </row>
    <row r="442" spans="2:23" x14ac:dyDescent="0.25">
      <c r="B442" s="131">
        <v>434</v>
      </c>
      <c r="C442" s="143" t="e">
        <f t="shared" si="37"/>
        <v>#REF!</v>
      </c>
      <c r="D442" s="143" t="e">
        <f t="shared" si="38"/>
        <v>#REF!</v>
      </c>
      <c r="E442" s="148" t="e">
        <f t="shared" si="39"/>
        <v>#REF!</v>
      </c>
      <c r="T442" s="131">
        <v>434</v>
      </c>
      <c r="U442" s="143" t="e">
        <f t="shared" si="40"/>
        <v>#REF!</v>
      </c>
      <c r="V442" s="143" t="e">
        <f t="shared" si="41"/>
        <v>#REF!</v>
      </c>
      <c r="W442" s="143" t="e">
        <f t="shared" si="42"/>
        <v>#REF!</v>
      </c>
    </row>
    <row r="443" spans="2:23" x14ac:dyDescent="0.25">
      <c r="B443" s="131">
        <v>435</v>
      </c>
      <c r="C443" s="143" t="e">
        <f t="shared" si="37"/>
        <v>#REF!</v>
      </c>
      <c r="D443" s="143" t="e">
        <f t="shared" si="38"/>
        <v>#REF!</v>
      </c>
      <c r="E443" s="148" t="e">
        <f t="shared" si="39"/>
        <v>#REF!</v>
      </c>
      <c r="T443" s="131">
        <v>435</v>
      </c>
      <c r="U443" s="143" t="e">
        <f t="shared" si="40"/>
        <v>#REF!</v>
      </c>
      <c r="V443" s="143" t="e">
        <f t="shared" si="41"/>
        <v>#REF!</v>
      </c>
      <c r="W443" s="143" t="e">
        <f t="shared" si="42"/>
        <v>#REF!</v>
      </c>
    </row>
    <row r="444" spans="2:23" x14ac:dyDescent="0.25">
      <c r="B444" s="131">
        <v>436</v>
      </c>
      <c r="C444" s="143" t="e">
        <f t="shared" si="37"/>
        <v>#REF!</v>
      </c>
      <c r="D444" s="143" t="e">
        <f t="shared" si="38"/>
        <v>#REF!</v>
      </c>
      <c r="E444" s="148" t="e">
        <f t="shared" si="39"/>
        <v>#REF!</v>
      </c>
      <c r="T444" s="131">
        <v>436</v>
      </c>
      <c r="U444" s="143" t="e">
        <f t="shared" si="40"/>
        <v>#REF!</v>
      </c>
      <c r="V444" s="143" t="e">
        <f t="shared" si="41"/>
        <v>#REF!</v>
      </c>
      <c r="W444" s="143" t="e">
        <f t="shared" si="42"/>
        <v>#REF!</v>
      </c>
    </row>
    <row r="445" spans="2:23" x14ac:dyDescent="0.25">
      <c r="B445" s="131">
        <v>437</v>
      </c>
      <c r="C445" s="143" t="e">
        <f t="shared" si="37"/>
        <v>#REF!</v>
      </c>
      <c r="D445" s="143" t="e">
        <f t="shared" si="38"/>
        <v>#REF!</v>
      </c>
      <c r="E445" s="148" t="e">
        <f t="shared" si="39"/>
        <v>#REF!</v>
      </c>
      <c r="T445" s="131">
        <v>437</v>
      </c>
      <c r="U445" s="143" t="e">
        <f t="shared" si="40"/>
        <v>#REF!</v>
      </c>
      <c r="V445" s="143" t="e">
        <f t="shared" si="41"/>
        <v>#REF!</v>
      </c>
      <c r="W445" s="143" t="e">
        <f t="shared" si="42"/>
        <v>#REF!</v>
      </c>
    </row>
    <row r="446" spans="2:23" x14ac:dyDescent="0.25">
      <c r="B446" s="131">
        <v>438</v>
      </c>
      <c r="C446" s="143" t="e">
        <f t="shared" si="37"/>
        <v>#REF!</v>
      </c>
      <c r="D446" s="143" t="e">
        <f t="shared" si="38"/>
        <v>#REF!</v>
      </c>
      <c r="E446" s="148" t="e">
        <f t="shared" si="39"/>
        <v>#REF!</v>
      </c>
      <c r="T446" s="131">
        <v>438</v>
      </c>
      <c r="U446" s="143" t="e">
        <f t="shared" si="40"/>
        <v>#REF!</v>
      </c>
      <c r="V446" s="143" t="e">
        <f t="shared" si="41"/>
        <v>#REF!</v>
      </c>
      <c r="W446" s="143" t="e">
        <f t="shared" si="42"/>
        <v>#REF!</v>
      </c>
    </row>
    <row r="447" spans="2:23" x14ac:dyDescent="0.25">
      <c r="B447" s="131">
        <v>439</v>
      </c>
      <c r="C447" s="143" t="e">
        <f t="shared" si="37"/>
        <v>#REF!</v>
      </c>
      <c r="D447" s="143" t="e">
        <f t="shared" si="38"/>
        <v>#REF!</v>
      </c>
      <c r="E447" s="148" t="e">
        <f t="shared" si="39"/>
        <v>#REF!</v>
      </c>
      <c r="T447" s="131">
        <v>439</v>
      </c>
      <c r="U447" s="143" t="e">
        <f t="shared" si="40"/>
        <v>#REF!</v>
      </c>
      <c r="V447" s="143" t="e">
        <f t="shared" si="41"/>
        <v>#REF!</v>
      </c>
      <c r="W447" s="143" t="e">
        <f t="shared" si="42"/>
        <v>#REF!</v>
      </c>
    </row>
    <row r="448" spans="2:23" x14ac:dyDescent="0.25">
      <c r="B448" s="131">
        <v>440</v>
      </c>
      <c r="C448" s="143" t="e">
        <f t="shared" si="37"/>
        <v>#REF!</v>
      </c>
      <c r="D448" s="143" t="e">
        <f t="shared" si="38"/>
        <v>#REF!</v>
      </c>
      <c r="E448" s="148" t="e">
        <f t="shared" si="39"/>
        <v>#REF!</v>
      </c>
      <c r="T448" s="131">
        <v>440</v>
      </c>
      <c r="U448" s="143" t="e">
        <f t="shared" si="40"/>
        <v>#REF!</v>
      </c>
      <c r="V448" s="143" t="e">
        <f t="shared" si="41"/>
        <v>#REF!</v>
      </c>
      <c r="W448" s="143" t="e">
        <f t="shared" si="42"/>
        <v>#REF!</v>
      </c>
    </row>
    <row r="449" spans="2:23" x14ac:dyDescent="0.25">
      <c r="B449" s="131">
        <v>441</v>
      </c>
      <c r="C449" s="143" t="e">
        <f t="shared" si="37"/>
        <v>#REF!</v>
      </c>
      <c r="D449" s="143" t="e">
        <f t="shared" si="38"/>
        <v>#REF!</v>
      </c>
      <c r="E449" s="148" t="e">
        <f t="shared" si="39"/>
        <v>#REF!</v>
      </c>
      <c r="T449" s="131">
        <v>441</v>
      </c>
      <c r="U449" s="143" t="e">
        <f t="shared" si="40"/>
        <v>#REF!</v>
      </c>
      <c r="V449" s="143" t="e">
        <f t="shared" si="41"/>
        <v>#REF!</v>
      </c>
      <c r="W449" s="143" t="e">
        <f t="shared" si="42"/>
        <v>#REF!</v>
      </c>
    </row>
    <row r="450" spans="2:23" x14ac:dyDescent="0.25">
      <c r="B450" s="131">
        <v>442</v>
      </c>
      <c r="C450" s="143" t="e">
        <f t="shared" si="37"/>
        <v>#REF!</v>
      </c>
      <c r="D450" s="143" t="e">
        <f t="shared" si="38"/>
        <v>#REF!</v>
      </c>
      <c r="E450" s="148" t="e">
        <f t="shared" si="39"/>
        <v>#REF!</v>
      </c>
      <c r="T450" s="131">
        <v>442</v>
      </c>
      <c r="U450" s="143" t="e">
        <f t="shared" si="40"/>
        <v>#REF!</v>
      </c>
      <c r="V450" s="143" t="e">
        <f t="shared" si="41"/>
        <v>#REF!</v>
      </c>
      <c r="W450" s="143" t="e">
        <f t="shared" si="42"/>
        <v>#REF!</v>
      </c>
    </row>
    <row r="451" spans="2:23" x14ac:dyDescent="0.25">
      <c r="B451" s="131">
        <v>443</v>
      </c>
      <c r="C451" s="143" t="e">
        <f t="shared" si="37"/>
        <v>#REF!</v>
      </c>
      <c r="D451" s="143" t="e">
        <f t="shared" si="38"/>
        <v>#REF!</v>
      </c>
      <c r="E451" s="148" t="e">
        <f t="shared" si="39"/>
        <v>#REF!</v>
      </c>
      <c r="T451" s="131">
        <v>443</v>
      </c>
      <c r="U451" s="143" t="e">
        <f t="shared" si="40"/>
        <v>#REF!</v>
      </c>
      <c r="V451" s="143" t="e">
        <f t="shared" si="41"/>
        <v>#REF!</v>
      </c>
      <c r="W451" s="143" t="e">
        <f t="shared" si="42"/>
        <v>#REF!</v>
      </c>
    </row>
    <row r="452" spans="2:23" x14ac:dyDescent="0.25">
      <c r="B452" s="131">
        <v>444</v>
      </c>
      <c r="C452" s="143" t="e">
        <f t="shared" si="37"/>
        <v>#REF!</v>
      </c>
      <c r="D452" s="143" t="e">
        <f t="shared" si="38"/>
        <v>#REF!</v>
      </c>
      <c r="E452" s="148" t="e">
        <f t="shared" si="39"/>
        <v>#REF!</v>
      </c>
      <c r="T452" s="131">
        <v>444</v>
      </c>
      <c r="U452" s="143" t="e">
        <f t="shared" si="40"/>
        <v>#REF!</v>
      </c>
      <c r="V452" s="143" t="e">
        <f t="shared" si="41"/>
        <v>#REF!</v>
      </c>
      <c r="W452" s="143" t="e">
        <f t="shared" si="42"/>
        <v>#REF!</v>
      </c>
    </row>
    <row r="453" spans="2:23" x14ac:dyDescent="0.25">
      <c r="B453" s="131">
        <v>445</v>
      </c>
      <c r="C453" s="143" t="e">
        <f t="shared" si="37"/>
        <v>#REF!</v>
      </c>
      <c r="D453" s="143" t="e">
        <f t="shared" si="38"/>
        <v>#REF!</v>
      </c>
      <c r="E453" s="148" t="e">
        <f t="shared" si="39"/>
        <v>#REF!</v>
      </c>
      <c r="T453" s="131">
        <v>445</v>
      </c>
      <c r="U453" s="143" t="e">
        <f t="shared" si="40"/>
        <v>#REF!</v>
      </c>
      <c r="V453" s="143" t="e">
        <f t="shared" si="41"/>
        <v>#REF!</v>
      </c>
      <c r="W453" s="143" t="e">
        <f t="shared" si="42"/>
        <v>#REF!</v>
      </c>
    </row>
    <row r="454" spans="2:23" x14ac:dyDescent="0.25">
      <c r="B454" s="131">
        <v>446</v>
      </c>
      <c r="C454" s="143" t="e">
        <f t="shared" si="37"/>
        <v>#REF!</v>
      </c>
      <c r="D454" s="143" t="e">
        <f t="shared" si="38"/>
        <v>#REF!</v>
      </c>
      <c r="E454" s="148" t="e">
        <f t="shared" si="39"/>
        <v>#REF!</v>
      </c>
      <c r="T454" s="131">
        <v>446</v>
      </c>
      <c r="U454" s="143" t="e">
        <f t="shared" si="40"/>
        <v>#REF!</v>
      </c>
      <c r="V454" s="143" t="e">
        <f t="shared" si="41"/>
        <v>#REF!</v>
      </c>
      <c r="W454" s="143" t="e">
        <f t="shared" si="42"/>
        <v>#REF!</v>
      </c>
    </row>
    <row r="455" spans="2:23" x14ac:dyDescent="0.25">
      <c r="B455" s="131">
        <v>447</v>
      </c>
      <c r="C455" s="143" t="e">
        <f t="shared" si="37"/>
        <v>#REF!</v>
      </c>
      <c r="D455" s="143" t="e">
        <f t="shared" si="38"/>
        <v>#REF!</v>
      </c>
      <c r="E455" s="148" t="e">
        <f t="shared" si="39"/>
        <v>#REF!</v>
      </c>
      <c r="T455" s="131">
        <v>447</v>
      </c>
      <c r="U455" s="143" t="e">
        <f t="shared" si="40"/>
        <v>#REF!</v>
      </c>
      <c r="V455" s="143" t="e">
        <f t="shared" si="41"/>
        <v>#REF!</v>
      </c>
      <c r="W455" s="143" t="e">
        <f t="shared" si="42"/>
        <v>#REF!</v>
      </c>
    </row>
    <row r="456" spans="2:23" x14ac:dyDescent="0.25">
      <c r="B456" s="131">
        <v>448</v>
      </c>
      <c r="C456" s="143" t="e">
        <f t="shared" si="37"/>
        <v>#REF!</v>
      </c>
      <c r="D456" s="143" t="e">
        <f t="shared" si="38"/>
        <v>#REF!</v>
      </c>
      <c r="E456" s="148" t="e">
        <f t="shared" si="39"/>
        <v>#REF!</v>
      </c>
      <c r="T456" s="131">
        <v>448</v>
      </c>
      <c r="U456" s="143" t="e">
        <f t="shared" si="40"/>
        <v>#REF!</v>
      </c>
      <c r="V456" s="143" t="e">
        <f t="shared" si="41"/>
        <v>#REF!</v>
      </c>
      <c r="W456" s="143" t="e">
        <f t="shared" si="42"/>
        <v>#REF!</v>
      </c>
    </row>
    <row r="457" spans="2:23" x14ac:dyDescent="0.25">
      <c r="B457" s="131">
        <v>449</v>
      </c>
      <c r="C457" s="143" t="e">
        <f t="shared" ref="C457:C508" si="43">+$H$2*B457^3+$I$2*B457^2+$J$2*B457+$K$2</f>
        <v>#REF!</v>
      </c>
      <c r="D457" s="143" t="e">
        <f t="shared" ref="D457:D508" si="44">+$B$2*B457^3+$C$2*B457^2+$D$2*B457+$E$2</f>
        <v>#REF!</v>
      </c>
      <c r="E457" s="148" t="e">
        <f t="shared" ref="E457:E508" si="45">+D457-C457</f>
        <v>#REF!</v>
      </c>
      <c r="T457" s="131">
        <v>449</v>
      </c>
      <c r="U457" s="143" t="e">
        <f t="shared" ref="U457:U508" si="46">+$H$2*T457^3+$I$2*T457^2+$J$2*T457+$K$2</f>
        <v>#REF!</v>
      </c>
      <c r="V457" s="143" t="e">
        <f t="shared" ref="V457:V508" si="47">+$T$2*T457^3+$U$2*T457^2+$V$2*T457+$W$2</f>
        <v>#REF!</v>
      </c>
      <c r="W457" s="143" t="e">
        <f t="shared" ref="W457:W508" si="48">+V457-U457</f>
        <v>#REF!</v>
      </c>
    </row>
    <row r="458" spans="2:23" x14ac:dyDescent="0.25">
      <c r="B458" s="131">
        <v>450</v>
      </c>
      <c r="C458" s="143" t="e">
        <f t="shared" si="43"/>
        <v>#REF!</v>
      </c>
      <c r="D458" s="143" t="e">
        <f t="shared" si="44"/>
        <v>#REF!</v>
      </c>
      <c r="E458" s="148" t="e">
        <f t="shared" si="45"/>
        <v>#REF!</v>
      </c>
      <c r="T458" s="131">
        <v>450</v>
      </c>
      <c r="U458" s="143" t="e">
        <f t="shared" si="46"/>
        <v>#REF!</v>
      </c>
      <c r="V458" s="143" t="e">
        <f t="shared" si="47"/>
        <v>#REF!</v>
      </c>
      <c r="W458" s="143" t="e">
        <f t="shared" si="48"/>
        <v>#REF!</v>
      </c>
    </row>
    <row r="459" spans="2:23" x14ac:dyDescent="0.25">
      <c r="B459" s="131">
        <v>451</v>
      </c>
      <c r="C459" s="143" t="e">
        <f t="shared" si="43"/>
        <v>#REF!</v>
      </c>
      <c r="D459" s="143" t="e">
        <f t="shared" si="44"/>
        <v>#REF!</v>
      </c>
      <c r="E459" s="148" t="e">
        <f t="shared" si="45"/>
        <v>#REF!</v>
      </c>
      <c r="T459" s="131">
        <v>451</v>
      </c>
      <c r="U459" s="143" t="e">
        <f t="shared" si="46"/>
        <v>#REF!</v>
      </c>
      <c r="V459" s="143" t="e">
        <f t="shared" si="47"/>
        <v>#REF!</v>
      </c>
      <c r="W459" s="143" t="e">
        <f t="shared" si="48"/>
        <v>#REF!</v>
      </c>
    </row>
    <row r="460" spans="2:23" x14ac:dyDescent="0.25">
      <c r="B460" s="131">
        <v>452</v>
      </c>
      <c r="C460" s="143" t="e">
        <f t="shared" si="43"/>
        <v>#REF!</v>
      </c>
      <c r="D460" s="143" t="e">
        <f t="shared" si="44"/>
        <v>#REF!</v>
      </c>
      <c r="E460" s="148" t="e">
        <f t="shared" si="45"/>
        <v>#REF!</v>
      </c>
      <c r="T460" s="131">
        <v>452</v>
      </c>
      <c r="U460" s="143" t="e">
        <f t="shared" si="46"/>
        <v>#REF!</v>
      </c>
      <c r="V460" s="143" t="e">
        <f t="shared" si="47"/>
        <v>#REF!</v>
      </c>
      <c r="W460" s="143" t="e">
        <f t="shared" si="48"/>
        <v>#REF!</v>
      </c>
    </row>
    <row r="461" spans="2:23" x14ac:dyDescent="0.25">
      <c r="B461" s="131">
        <v>453</v>
      </c>
      <c r="C461" s="143" t="e">
        <f t="shared" si="43"/>
        <v>#REF!</v>
      </c>
      <c r="D461" s="143" t="e">
        <f t="shared" si="44"/>
        <v>#REF!</v>
      </c>
      <c r="E461" s="148" t="e">
        <f t="shared" si="45"/>
        <v>#REF!</v>
      </c>
      <c r="T461" s="131">
        <v>453</v>
      </c>
      <c r="U461" s="143" t="e">
        <f t="shared" si="46"/>
        <v>#REF!</v>
      </c>
      <c r="V461" s="143" t="e">
        <f t="shared" si="47"/>
        <v>#REF!</v>
      </c>
      <c r="W461" s="143" t="e">
        <f t="shared" si="48"/>
        <v>#REF!</v>
      </c>
    </row>
    <row r="462" spans="2:23" x14ac:dyDescent="0.25">
      <c r="B462" s="131">
        <v>454</v>
      </c>
      <c r="C462" s="143" t="e">
        <f t="shared" si="43"/>
        <v>#REF!</v>
      </c>
      <c r="D462" s="143" t="e">
        <f t="shared" si="44"/>
        <v>#REF!</v>
      </c>
      <c r="E462" s="148" t="e">
        <f t="shared" si="45"/>
        <v>#REF!</v>
      </c>
      <c r="T462" s="131">
        <v>454</v>
      </c>
      <c r="U462" s="143" t="e">
        <f t="shared" si="46"/>
        <v>#REF!</v>
      </c>
      <c r="V462" s="143" t="e">
        <f t="shared" si="47"/>
        <v>#REF!</v>
      </c>
      <c r="W462" s="143" t="e">
        <f t="shared" si="48"/>
        <v>#REF!</v>
      </c>
    </row>
    <row r="463" spans="2:23" x14ac:dyDescent="0.25">
      <c r="B463" s="131">
        <v>455</v>
      </c>
      <c r="C463" s="143" t="e">
        <f t="shared" si="43"/>
        <v>#REF!</v>
      </c>
      <c r="D463" s="143" t="e">
        <f t="shared" si="44"/>
        <v>#REF!</v>
      </c>
      <c r="E463" s="148" t="e">
        <f t="shared" si="45"/>
        <v>#REF!</v>
      </c>
      <c r="T463" s="131">
        <v>455</v>
      </c>
      <c r="U463" s="143" t="e">
        <f t="shared" si="46"/>
        <v>#REF!</v>
      </c>
      <c r="V463" s="143" t="e">
        <f t="shared" si="47"/>
        <v>#REF!</v>
      </c>
      <c r="W463" s="143" t="e">
        <f t="shared" si="48"/>
        <v>#REF!</v>
      </c>
    </row>
    <row r="464" spans="2:23" x14ac:dyDescent="0.25">
      <c r="B464" s="131">
        <v>456</v>
      </c>
      <c r="C464" s="143" t="e">
        <f t="shared" si="43"/>
        <v>#REF!</v>
      </c>
      <c r="D464" s="143" t="e">
        <f t="shared" si="44"/>
        <v>#REF!</v>
      </c>
      <c r="E464" s="148" t="e">
        <f t="shared" si="45"/>
        <v>#REF!</v>
      </c>
      <c r="T464" s="131">
        <v>456</v>
      </c>
      <c r="U464" s="143" t="e">
        <f t="shared" si="46"/>
        <v>#REF!</v>
      </c>
      <c r="V464" s="143" t="e">
        <f t="shared" si="47"/>
        <v>#REF!</v>
      </c>
      <c r="W464" s="143" t="e">
        <f t="shared" si="48"/>
        <v>#REF!</v>
      </c>
    </row>
    <row r="465" spans="2:23" x14ac:dyDescent="0.25">
      <c r="B465" s="131">
        <v>457</v>
      </c>
      <c r="C465" s="143" t="e">
        <f t="shared" si="43"/>
        <v>#REF!</v>
      </c>
      <c r="D465" s="143" t="e">
        <f t="shared" si="44"/>
        <v>#REF!</v>
      </c>
      <c r="E465" s="148" t="e">
        <f t="shared" si="45"/>
        <v>#REF!</v>
      </c>
      <c r="T465" s="131">
        <v>457</v>
      </c>
      <c r="U465" s="143" t="e">
        <f t="shared" si="46"/>
        <v>#REF!</v>
      </c>
      <c r="V465" s="143" t="e">
        <f t="shared" si="47"/>
        <v>#REF!</v>
      </c>
      <c r="W465" s="143" t="e">
        <f t="shared" si="48"/>
        <v>#REF!</v>
      </c>
    </row>
    <row r="466" spans="2:23" x14ac:dyDescent="0.25">
      <c r="B466" s="131">
        <v>458</v>
      </c>
      <c r="C466" s="143" t="e">
        <f t="shared" si="43"/>
        <v>#REF!</v>
      </c>
      <c r="D466" s="143" t="e">
        <f t="shared" si="44"/>
        <v>#REF!</v>
      </c>
      <c r="E466" s="148" t="e">
        <f t="shared" si="45"/>
        <v>#REF!</v>
      </c>
      <c r="T466" s="131">
        <v>458</v>
      </c>
      <c r="U466" s="143" t="e">
        <f t="shared" si="46"/>
        <v>#REF!</v>
      </c>
      <c r="V466" s="143" t="e">
        <f t="shared" si="47"/>
        <v>#REF!</v>
      </c>
      <c r="W466" s="143" t="e">
        <f t="shared" si="48"/>
        <v>#REF!</v>
      </c>
    </row>
    <row r="467" spans="2:23" x14ac:dyDescent="0.25">
      <c r="B467" s="131">
        <v>459</v>
      </c>
      <c r="C467" s="143" t="e">
        <f t="shared" si="43"/>
        <v>#REF!</v>
      </c>
      <c r="D467" s="143" t="e">
        <f t="shared" si="44"/>
        <v>#REF!</v>
      </c>
      <c r="E467" s="148" t="e">
        <f t="shared" si="45"/>
        <v>#REF!</v>
      </c>
      <c r="T467" s="131">
        <v>459</v>
      </c>
      <c r="U467" s="143" t="e">
        <f t="shared" si="46"/>
        <v>#REF!</v>
      </c>
      <c r="V467" s="143" t="e">
        <f t="shared" si="47"/>
        <v>#REF!</v>
      </c>
      <c r="W467" s="143" t="e">
        <f t="shared" si="48"/>
        <v>#REF!</v>
      </c>
    </row>
    <row r="468" spans="2:23" x14ac:dyDescent="0.25">
      <c r="B468" s="131">
        <v>460</v>
      </c>
      <c r="C468" s="143" t="e">
        <f t="shared" si="43"/>
        <v>#REF!</v>
      </c>
      <c r="D468" s="143" t="e">
        <f t="shared" si="44"/>
        <v>#REF!</v>
      </c>
      <c r="E468" s="148" t="e">
        <f t="shared" si="45"/>
        <v>#REF!</v>
      </c>
      <c r="T468" s="131">
        <v>460</v>
      </c>
      <c r="U468" s="143" t="e">
        <f t="shared" si="46"/>
        <v>#REF!</v>
      </c>
      <c r="V468" s="143" t="e">
        <f t="shared" si="47"/>
        <v>#REF!</v>
      </c>
      <c r="W468" s="143" t="e">
        <f t="shared" si="48"/>
        <v>#REF!</v>
      </c>
    </row>
    <row r="469" spans="2:23" x14ac:dyDescent="0.25">
      <c r="B469" s="131">
        <v>461</v>
      </c>
      <c r="C469" s="143" t="e">
        <f t="shared" si="43"/>
        <v>#REF!</v>
      </c>
      <c r="D469" s="143" t="e">
        <f t="shared" si="44"/>
        <v>#REF!</v>
      </c>
      <c r="E469" s="148" t="e">
        <f t="shared" si="45"/>
        <v>#REF!</v>
      </c>
      <c r="T469" s="131">
        <v>461</v>
      </c>
      <c r="U469" s="143" t="e">
        <f t="shared" si="46"/>
        <v>#REF!</v>
      </c>
      <c r="V469" s="143" t="e">
        <f t="shared" si="47"/>
        <v>#REF!</v>
      </c>
      <c r="W469" s="143" t="e">
        <f t="shared" si="48"/>
        <v>#REF!</v>
      </c>
    </row>
    <row r="470" spans="2:23" x14ac:dyDescent="0.25">
      <c r="B470" s="131">
        <v>462</v>
      </c>
      <c r="C470" s="143" t="e">
        <f t="shared" si="43"/>
        <v>#REF!</v>
      </c>
      <c r="D470" s="143" t="e">
        <f t="shared" si="44"/>
        <v>#REF!</v>
      </c>
      <c r="E470" s="148" t="e">
        <f t="shared" si="45"/>
        <v>#REF!</v>
      </c>
      <c r="T470" s="131">
        <v>462</v>
      </c>
      <c r="U470" s="143" t="e">
        <f t="shared" si="46"/>
        <v>#REF!</v>
      </c>
      <c r="V470" s="143" t="e">
        <f t="shared" si="47"/>
        <v>#REF!</v>
      </c>
      <c r="W470" s="143" t="e">
        <f t="shared" si="48"/>
        <v>#REF!</v>
      </c>
    </row>
    <row r="471" spans="2:23" x14ac:dyDescent="0.25">
      <c r="B471" s="131">
        <v>463</v>
      </c>
      <c r="C471" s="143" t="e">
        <f t="shared" si="43"/>
        <v>#REF!</v>
      </c>
      <c r="D471" s="143" t="e">
        <f t="shared" si="44"/>
        <v>#REF!</v>
      </c>
      <c r="E471" s="148" t="e">
        <f t="shared" si="45"/>
        <v>#REF!</v>
      </c>
      <c r="T471" s="131">
        <v>463</v>
      </c>
      <c r="U471" s="143" t="e">
        <f t="shared" si="46"/>
        <v>#REF!</v>
      </c>
      <c r="V471" s="143" t="e">
        <f t="shared" si="47"/>
        <v>#REF!</v>
      </c>
      <c r="W471" s="143" t="e">
        <f t="shared" si="48"/>
        <v>#REF!</v>
      </c>
    </row>
    <row r="472" spans="2:23" x14ac:dyDescent="0.25">
      <c r="B472" s="150">
        <v>464</v>
      </c>
      <c r="C472" s="143" t="e">
        <f t="shared" si="43"/>
        <v>#REF!</v>
      </c>
      <c r="D472" s="143" t="e">
        <f t="shared" si="44"/>
        <v>#REF!</v>
      </c>
      <c r="E472" s="148" t="e">
        <f t="shared" si="45"/>
        <v>#REF!</v>
      </c>
      <c r="T472" s="131">
        <v>464</v>
      </c>
      <c r="U472" s="143" t="e">
        <f t="shared" si="46"/>
        <v>#REF!</v>
      </c>
      <c r="V472" s="143" t="e">
        <f t="shared" si="47"/>
        <v>#REF!</v>
      </c>
      <c r="W472" s="143" t="e">
        <f t="shared" si="48"/>
        <v>#REF!</v>
      </c>
    </row>
    <row r="473" spans="2:23" x14ac:dyDescent="0.25">
      <c r="B473" s="131">
        <v>465</v>
      </c>
      <c r="C473" s="143" t="e">
        <f t="shared" si="43"/>
        <v>#REF!</v>
      </c>
      <c r="D473" s="143" t="e">
        <f t="shared" si="44"/>
        <v>#REF!</v>
      </c>
      <c r="E473" s="148" t="e">
        <f t="shared" si="45"/>
        <v>#REF!</v>
      </c>
      <c r="T473" s="131">
        <v>465</v>
      </c>
      <c r="U473" s="143" t="e">
        <f t="shared" si="46"/>
        <v>#REF!</v>
      </c>
      <c r="V473" s="143" t="e">
        <f t="shared" si="47"/>
        <v>#REF!</v>
      </c>
      <c r="W473" s="143" t="e">
        <f t="shared" si="48"/>
        <v>#REF!</v>
      </c>
    </row>
    <row r="474" spans="2:23" x14ac:dyDescent="0.25">
      <c r="B474" s="131">
        <v>466</v>
      </c>
      <c r="C474" s="143" t="e">
        <f t="shared" si="43"/>
        <v>#REF!</v>
      </c>
      <c r="D474" s="143" t="e">
        <f t="shared" si="44"/>
        <v>#REF!</v>
      </c>
      <c r="E474" s="148" t="e">
        <f t="shared" si="45"/>
        <v>#REF!</v>
      </c>
      <c r="T474" s="131">
        <v>466</v>
      </c>
      <c r="U474" s="143" t="e">
        <f t="shared" si="46"/>
        <v>#REF!</v>
      </c>
      <c r="V474" s="143" t="e">
        <f t="shared" si="47"/>
        <v>#REF!</v>
      </c>
      <c r="W474" s="143" t="e">
        <f t="shared" si="48"/>
        <v>#REF!</v>
      </c>
    </row>
    <row r="475" spans="2:23" x14ac:dyDescent="0.25">
      <c r="B475" s="131">
        <v>467</v>
      </c>
      <c r="C475" s="143" t="e">
        <f t="shared" si="43"/>
        <v>#REF!</v>
      </c>
      <c r="D475" s="143" t="e">
        <f t="shared" si="44"/>
        <v>#REF!</v>
      </c>
      <c r="E475" s="148" t="e">
        <f t="shared" si="45"/>
        <v>#REF!</v>
      </c>
      <c r="T475" s="131">
        <v>467</v>
      </c>
      <c r="U475" s="143" t="e">
        <f t="shared" si="46"/>
        <v>#REF!</v>
      </c>
      <c r="V475" s="143" t="e">
        <f t="shared" si="47"/>
        <v>#REF!</v>
      </c>
      <c r="W475" s="143" t="e">
        <f t="shared" si="48"/>
        <v>#REF!</v>
      </c>
    </row>
    <row r="476" spans="2:23" x14ac:dyDescent="0.25">
      <c r="B476" s="131">
        <v>468</v>
      </c>
      <c r="C476" s="143" t="e">
        <f t="shared" si="43"/>
        <v>#REF!</v>
      </c>
      <c r="D476" s="143" t="e">
        <f t="shared" si="44"/>
        <v>#REF!</v>
      </c>
      <c r="E476" s="148" t="e">
        <f t="shared" si="45"/>
        <v>#REF!</v>
      </c>
      <c r="T476" s="131">
        <v>468</v>
      </c>
      <c r="U476" s="143" t="e">
        <f t="shared" si="46"/>
        <v>#REF!</v>
      </c>
      <c r="V476" s="143" t="e">
        <f t="shared" si="47"/>
        <v>#REF!</v>
      </c>
      <c r="W476" s="143" t="e">
        <f t="shared" si="48"/>
        <v>#REF!</v>
      </c>
    </row>
    <row r="477" spans="2:23" x14ac:dyDescent="0.25">
      <c r="B477" s="131">
        <v>469</v>
      </c>
      <c r="C477" s="143" t="e">
        <f t="shared" si="43"/>
        <v>#REF!</v>
      </c>
      <c r="D477" s="143" t="e">
        <f t="shared" si="44"/>
        <v>#REF!</v>
      </c>
      <c r="E477" s="148" t="e">
        <f t="shared" si="45"/>
        <v>#REF!</v>
      </c>
      <c r="T477" s="131">
        <v>469</v>
      </c>
      <c r="U477" s="143" t="e">
        <f t="shared" si="46"/>
        <v>#REF!</v>
      </c>
      <c r="V477" s="143" t="e">
        <f t="shared" si="47"/>
        <v>#REF!</v>
      </c>
      <c r="W477" s="143" t="e">
        <f t="shared" si="48"/>
        <v>#REF!</v>
      </c>
    </row>
    <row r="478" spans="2:23" x14ac:dyDescent="0.25">
      <c r="B478" s="131">
        <v>470</v>
      </c>
      <c r="C478" s="143" t="e">
        <f t="shared" si="43"/>
        <v>#REF!</v>
      </c>
      <c r="D478" s="143" t="e">
        <f t="shared" si="44"/>
        <v>#REF!</v>
      </c>
      <c r="E478" s="148" t="e">
        <f t="shared" si="45"/>
        <v>#REF!</v>
      </c>
      <c r="T478" s="131">
        <v>470</v>
      </c>
      <c r="U478" s="143" t="e">
        <f t="shared" si="46"/>
        <v>#REF!</v>
      </c>
      <c r="V478" s="143" t="e">
        <f t="shared" si="47"/>
        <v>#REF!</v>
      </c>
      <c r="W478" s="143" t="e">
        <f t="shared" si="48"/>
        <v>#REF!</v>
      </c>
    </row>
    <row r="479" spans="2:23" x14ac:dyDescent="0.25">
      <c r="B479" s="131">
        <v>471</v>
      </c>
      <c r="C479" s="143" t="e">
        <f t="shared" si="43"/>
        <v>#REF!</v>
      </c>
      <c r="D479" s="143" t="e">
        <f t="shared" si="44"/>
        <v>#REF!</v>
      </c>
      <c r="E479" s="148" t="e">
        <f t="shared" si="45"/>
        <v>#REF!</v>
      </c>
      <c r="T479" s="131">
        <v>471</v>
      </c>
      <c r="U479" s="143" t="e">
        <f t="shared" si="46"/>
        <v>#REF!</v>
      </c>
      <c r="V479" s="143" t="e">
        <f t="shared" si="47"/>
        <v>#REF!</v>
      </c>
      <c r="W479" s="143" t="e">
        <f t="shared" si="48"/>
        <v>#REF!</v>
      </c>
    </row>
    <row r="480" spans="2:23" x14ac:dyDescent="0.25">
      <c r="B480" s="131">
        <v>472</v>
      </c>
      <c r="C480" s="143" t="e">
        <f t="shared" si="43"/>
        <v>#REF!</v>
      </c>
      <c r="D480" s="143" t="e">
        <f t="shared" si="44"/>
        <v>#REF!</v>
      </c>
      <c r="E480" s="148" t="e">
        <f t="shared" si="45"/>
        <v>#REF!</v>
      </c>
      <c r="T480" s="131">
        <v>472</v>
      </c>
      <c r="U480" s="143" t="e">
        <f t="shared" si="46"/>
        <v>#REF!</v>
      </c>
      <c r="V480" s="143" t="e">
        <f t="shared" si="47"/>
        <v>#REF!</v>
      </c>
      <c r="W480" s="143" t="e">
        <f t="shared" si="48"/>
        <v>#REF!</v>
      </c>
    </row>
    <row r="481" spans="2:23" x14ac:dyDescent="0.25">
      <c r="B481" s="131">
        <v>473</v>
      </c>
      <c r="C481" s="143" t="e">
        <f t="shared" si="43"/>
        <v>#REF!</v>
      </c>
      <c r="D481" s="143" t="e">
        <f t="shared" si="44"/>
        <v>#REF!</v>
      </c>
      <c r="E481" s="148" t="e">
        <f t="shared" si="45"/>
        <v>#REF!</v>
      </c>
      <c r="T481" s="131">
        <v>473</v>
      </c>
      <c r="U481" s="143" t="e">
        <f t="shared" si="46"/>
        <v>#REF!</v>
      </c>
      <c r="V481" s="143" t="e">
        <f t="shared" si="47"/>
        <v>#REF!</v>
      </c>
      <c r="W481" s="143" t="e">
        <f t="shared" si="48"/>
        <v>#REF!</v>
      </c>
    </row>
    <row r="482" spans="2:23" x14ac:dyDescent="0.25">
      <c r="B482" s="131">
        <v>474</v>
      </c>
      <c r="C482" s="143" t="e">
        <f t="shared" si="43"/>
        <v>#REF!</v>
      </c>
      <c r="D482" s="143" t="e">
        <f t="shared" si="44"/>
        <v>#REF!</v>
      </c>
      <c r="E482" s="148" t="e">
        <f t="shared" si="45"/>
        <v>#REF!</v>
      </c>
      <c r="T482" s="131">
        <v>474</v>
      </c>
      <c r="U482" s="143" t="e">
        <f t="shared" si="46"/>
        <v>#REF!</v>
      </c>
      <c r="V482" s="143" t="e">
        <f t="shared" si="47"/>
        <v>#REF!</v>
      </c>
      <c r="W482" s="143" t="e">
        <f t="shared" si="48"/>
        <v>#REF!</v>
      </c>
    </row>
    <row r="483" spans="2:23" x14ac:dyDescent="0.25">
      <c r="B483" s="131">
        <v>475</v>
      </c>
      <c r="C483" s="143" t="e">
        <f t="shared" si="43"/>
        <v>#REF!</v>
      </c>
      <c r="D483" s="143" t="e">
        <f t="shared" si="44"/>
        <v>#REF!</v>
      </c>
      <c r="E483" s="148" t="e">
        <f t="shared" si="45"/>
        <v>#REF!</v>
      </c>
      <c r="T483" s="131">
        <v>475</v>
      </c>
      <c r="U483" s="143" t="e">
        <f t="shared" si="46"/>
        <v>#REF!</v>
      </c>
      <c r="V483" s="143" t="e">
        <f t="shared" si="47"/>
        <v>#REF!</v>
      </c>
      <c r="W483" s="143" t="e">
        <f t="shared" si="48"/>
        <v>#REF!</v>
      </c>
    </row>
    <row r="484" spans="2:23" x14ac:dyDescent="0.25">
      <c r="B484" s="131">
        <v>476</v>
      </c>
      <c r="C484" s="143" t="e">
        <f t="shared" si="43"/>
        <v>#REF!</v>
      </c>
      <c r="D484" s="143" t="e">
        <f t="shared" si="44"/>
        <v>#REF!</v>
      </c>
      <c r="E484" s="148" t="e">
        <f t="shared" si="45"/>
        <v>#REF!</v>
      </c>
      <c r="T484" s="131">
        <v>476</v>
      </c>
      <c r="U484" s="143" t="e">
        <f t="shared" si="46"/>
        <v>#REF!</v>
      </c>
      <c r="V484" s="143" t="e">
        <f t="shared" si="47"/>
        <v>#REF!</v>
      </c>
      <c r="W484" s="143" t="e">
        <f t="shared" si="48"/>
        <v>#REF!</v>
      </c>
    </row>
    <row r="485" spans="2:23" x14ac:dyDescent="0.25">
      <c r="B485" s="131">
        <v>477</v>
      </c>
      <c r="C485" s="143" t="e">
        <f t="shared" si="43"/>
        <v>#REF!</v>
      </c>
      <c r="D485" s="143" t="e">
        <f t="shared" si="44"/>
        <v>#REF!</v>
      </c>
      <c r="E485" s="148" t="e">
        <f t="shared" si="45"/>
        <v>#REF!</v>
      </c>
      <c r="T485" s="131">
        <v>477</v>
      </c>
      <c r="U485" s="143" t="e">
        <f t="shared" si="46"/>
        <v>#REF!</v>
      </c>
      <c r="V485" s="143" t="e">
        <f t="shared" si="47"/>
        <v>#REF!</v>
      </c>
      <c r="W485" s="143" t="e">
        <f t="shared" si="48"/>
        <v>#REF!</v>
      </c>
    </row>
    <row r="486" spans="2:23" x14ac:dyDescent="0.25">
      <c r="B486" s="131">
        <v>478</v>
      </c>
      <c r="C486" s="143" t="e">
        <f t="shared" si="43"/>
        <v>#REF!</v>
      </c>
      <c r="D486" s="143" t="e">
        <f t="shared" si="44"/>
        <v>#REF!</v>
      </c>
      <c r="E486" s="148" t="e">
        <f t="shared" si="45"/>
        <v>#REF!</v>
      </c>
      <c r="T486" s="131">
        <v>478</v>
      </c>
      <c r="U486" s="143" t="e">
        <f t="shared" si="46"/>
        <v>#REF!</v>
      </c>
      <c r="V486" s="143" t="e">
        <f t="shared" si="47"/>
        <v>#REF!</v>
      </c>
      <c r="W486" s="143" t="e">
        <f t="shared" si="48"/>
        <v>#REF!</v>
      </c>
    </row>
    <row r="487" spans="2:23" x14ac:dyDescent="0.25">
      <c r="B487" s="131">
        <v>479</v>
      </c>
      <c r="C487" s="143" t="e">
        <f t="shared" si="43"/>
        <v>#REF!</v>
      </c>
      <c r="D487" s="143" t="e">
        <f t="shared" si="44"/>
        <v>#REF!</v>
      </c>
      <c r="E487" s="148" t="e">
        <f t="shared" si="45"/>
        <v>#REF!</v>
      </c>
      <c r="T487" s="131">
        <v>479</v>
      </c>
      <c r="U487" s="143" t="e">
        <f t="shared" si="46"/>
        <v>#REF!</v>
      </c>
      <c r="V487" s="143" t="e">
        <f t="shared" si="47"/>
        <v>#REF!</v>
      </c>
      <c r="W487" s="143" t="e">
        <f t="shared" si="48"/>
        <v>#REF!</v>
      </c>
    </row>
    <row r="488" spans="2:23" x14ac:dyDescent="0.25">
      <c r="B488" s="131">
        <v>480</v>
      </c>
      <c r="C488" s="143" t="e">
        <f t="shared" si="43"/>
        <v>#REF!</v>
      </c>
      <c r="D488" s="143" t="e">
        <f t="shared" si="44"/>
        <v>#REF!</v>
      </c>
      <c r="E488" s="148" t="e">
        <f t="shared" si="45"/>
        <v>#REF!</v>
      </c>
      <c r="T488" s="131">
        <v>480</v>
      </c>
      <c r="U488" s="143" t="e">
        <f t="shared" si="46"/>
        <v>#REF!</v>
      </c>
      <c r="V488" s="143" t="e">
        <f t="shared" si="47"/>
        <v>#REF!</v>
      </c>
      <c r="W488" s="143" t="e">
        <f t="shared" si="48"/>
        <v>#REF!</v>
      </c>
    </row>
    <row r="489" spans="2:23" x14ac:dyDescent="0.25">
      <c r="B489" s="131">
        <v>481</v>
      </c>
      <c r="C489" s="143" t="e">
        <f t="shared" si="43"/>
        <v>#REF!</v>
      </c>
      <c r="D489" s="143" t="e">
        <f t="shared" si="44"/>
        <v>#REF!</v>
      </c>
      <c r="E489" s="148" t="e">
        <f t="shared" si="45"/>
        <v>#REF!</v>
      </c>
      <c r="T489" s="131">
        <v>481</v>
      </c>
      <c r="U489" s="143" t="e">
        <f t="shared" si="46"/>
        <v>#REF!</v>
      </c>
      <c r="V489" s="143" t="e">
        <f t="shared" si="47"/>
        <v>#REF!</v>
      </c>
      <c r="W489" s="143" t="e">
        <f t="shared" si="48"/>
        <v>#REF!</v>
      </c>
    </row>
    <row r="490" spans="2:23" x14ac:dyDescent="0.25">
      <c r="B490" s="131">
        <v>482</v>
      </c>
      <c r="C490" s="143" t="e">
        <f t="shared" si="43"/>
        <v>#REF!</v>
      </c>
      <c r="D490" s="143" t="e">
        <f t="shared" si="44"/>
        <v>#REF!</v>
      </c>
      <c r="E490" s="148" t="e">
        <f t="shared" si="45"/>
        <v>#REF!</v>
      </c>
      <c r="T490" s="131">
        <v>482</v>
      </c>
      <c r="U490" s="143" t="e">
        <f t="shared" si="46"/>
        <v>#REF!</v>
      </c>
      <c r="V490" s="143" t="e">
        <f t="shared" si="47"/>
        <v>#REF!</v>
      </c>
      <c r="W490" s="143" t="e">
        <f t="shared" si="48"/>
        <v>#REF!</v>
      </c>
    </row>
    <row r="491" spans="2:23" x14ac:dyDescent="0.25">
      <c r="B491" s="131">
        <v>483</v>
      </c>
      <c r="C491" s="143" t="e">
        <f t="shared" si="43"/>
        <v>#REF!</v>
      </c>
      <c r="D491" s="143" t="e">
        <f t="shared" si="44"/>
        <v>#REF!</v>
      </c>
      <c r="E491" s="148" t="e">
        <f t="shared" si="45"/>
        <v>#REF!</v>
      </c>
      <c r="T491" s="131">
        <v>483</v>
      </c>
      <c r="U491" s="143" t="e">
        <f t="shared" si="46"/>
        <v>#REF!</v>
      </c>
      <c r="V491" s="143" t="e">
        <f t="shared" si="47"/>
        <v>#REF!</v>
      </c>
      <c r="W491" s="143" t="e">
        <f t="shared" si="48"/>
        <v>#REF!</v>
      </c>
    </row>
    <row r="492" spans="2:23" x14ac:dyDescent="0.25">
      <c r="B492" s="131">
        <v>484</v>
      </c>
      <c r="C492" s="143" t="e">
        <f t="shared" si="43"/>
        <v>#REF!</v>
      </c>
      <c r="D492" s="143" t="e">
        <f t="shared" si="44"/>
        <v>#REF!</v>
      </c>
      <c r="E492" s="148" t="e">
        <f t="shared" si="45"/>
        <v>#REF!</v>
      </c>
      <c r="T492" s="131">
        <v>484</v>
      </c>
      <c r="U492" s="143" t="e">
        <f t="shared" si="46"/>
        <v>#REF!</v>
      </c>
      <c r="V492" s="143" t="e">
        <f t="shared" si="47"/>
        <v>#REF!</v>
      </c>
      <c r="W492" s="143" t="e">
        <f t="shared" si="48"/>
        <v>#REF!</v>
      </c>
    </row>
    <row r="493" spans="2:23" x14ac:dyDescent="0.25">
      <c r="B493" s="131">
        <v>485</v>
      </c>
      <c r="C493" s="143" t="e">
        <f t="shared" si="43"/>
        <v>#REF!</v>
      </c>
      <c r="D493" s="143" t="e">
        <f t="shared" si="44"/>
        <v>#REF!</v>
      </c>
      <c r="E493" s="148" t="e">
        <f t="shared" si="45"/>
        <v>#REF!</v>
      </c>
      <c r="T493" s="131">
        <v>485</v>
      </c>
      <c r="U493" s="143" t="e">
        <f t="shared" si="46"/>
        <v>#REF!</v>
      </c>
      <c r="V493" s="143" t="e">
        <f t="shared" si="47"/>
        <v>#REF!</v>
      </c>
      <c r="W493" s="143" t="e">
        <f t="shared" si="48"/>
        <v>#REF!</v>
      </c>
    </row>
    <row r="494" spans="2:23" x14ac:dyDescent="0.25">
      <c r="B494" s="131">
        <v>486</v>
      </c>
      <c r="C494" s="143" t="e">
        <f t="shared" si="43"/>
        <v>#REF!</v>
      </c>
      <c r="D494" s="143" t="e">
        <f t="shared" si="44"/>
        <v>#REF!</v>
      </c>
      <c r="E494" s="148" t="e">
        <f t="shared" si="45"/>
        <v>#REF!</v>
      </c>
      <c r="T494" s="131">
        <v>486</v>
      </c>
      <c r="U494" s="143" t="e">
        <f t="shared" si="46"/>
        <v>#REF!</v>
      </c>
      <c r="V494" s="143" t="e">
        <f t="shared" si="47"/>
        <v>#REF!</v>
      </c>
      <c r="W494" s="143" t="e">
        <f t="shared" si="48"/>
        <v>#REF!</v>
      </c>
    </row>
    <row r="495" spans="2:23" x14ac:dyDescent="0.25">
      <c r="B495" s="131">
        <v>487</v>
      </c>
      <c r="C495" s="143" t="e">
        <f t="shared" si="43"/>
        <v>#REF!</v>
      </c>
      <c r="D495" s="143" t="e">
        <f t="shared" si="44"/>
        <v>#REF!</v>
      </c>
      <c r="E495" s="148" t="e">
        <f t="shared" si="45"/>
        <v>#REF!</v>
      </c>
      <c r="T495" s="131">
        <v>487</v>
      </c>
      <c r="U495" s="143" t="e">
        <f t="shared" si="46"/>
        <v>#REF!</v>
      </c>
      <c r="V495" s="143" t="e">
        <f t="shared" si="47"/>
        <v>#REF!</v>
      </c>
      <c r="W495" s="143" t="e">
        <f t="shared" si="48"/>
        <v>#REF!</v>
      </c>
    </row>
    <row r="496" spans="2:23" x14ac:dyDescent="0.25">
      <c r="B496" s="131">
        <v>488</v>
      </c>
      <c r="C496" s="143" t="e">
        <f t="shared" si="43"/>
        <v>#REF!</v>
      </c>
      <c r="D496" s="143" t="e">
        <f t="shared" si="44"/>
        <v>#REF!</v>
      </c>
      <c r="E496" s="148" t="e">
        <f t="shared" si="45"/>
        <v>#REF!</v>
      </c>
      <c r="T496" s="131">
        <v>488</v>
      </c>
      <c r="U496" s="143" t="e">
        <f t="shared" si="46"/>
        <v>#REF!</v>
      </c>
      <c r="V496" s="143" t="e">
        <f t="shared" si="47"/>
        <v>#REF!</v>
      </c>
      <c r="W496" s="143" t="e">
        <f t="shared" si="48"/>
        <v>#REF!</v>
      </c>
    </row>
    <row r="497" spans="2:23" x14ac:dyDescent="0.25">
      <c r="B497" s="131">
        <v>489</v>
      </c>
      <c r="C497" s="143" t="e">
        <f t="shared" si="43"/>
        <v>#REF!</v>
      </c>
      <c r="D497" s="143" t="e">
        <f t="shared" si="44"/>
        <v>#REF!</v>
      </c>
      <c r="E497" s="148" t="e">
        <f t="shared" si="45"/>
        <v>#REF!</v>
      </c>
      <c r="T497" s="131">
        <v>489</v>
      </c>
      <c r="U497" s="143" t="e">
        <f t="shared" si="46"/>
        <v>#REF!</v>
      </c>
      <c r="V497" s="143" t="e">
        <f t="shared" si="47"/>
        <v>#REF!</v>
      </c>
      <c r="W497" s="143" t="e">
        <f t="shared" si="48"/>
        <v>#REF!</v>
      </c>
    </row>
    <row r="498" spans="2:23" x14ac:dyDescent="0.25">
      <c r="B498" s="131">
        <v>490</v>
      </c>
      <c r="C498" s="143" t="e">
        <f t="shared" si="43"/>
        <v>#REF!</v>
      </c>
      <c r="D498" s="143" t="e">
        <f t="shared" si="44"/>
        <v>#REF!</v>
      </c>
      <c r="E498" s="148" t="e">
        <f t="shared" si="45"/>
        <v>#REF!</v>
      </c>
      <c r="T498" s="131">
        <v>490</v>
      </c>
      <c r="U498" s="143" t="e">
        <f t="shared" si="46"/>
        <v>#REF!</v>
      </c>
      <c r="V498" s="143" t="e">
        <f t="shared" si="47"/>
        <v>#REF!</v>
      </c>
      <c r="W498" s="143" t="e">
        <f t="shared" si="48"/>
        <v>#REF!</v>
      </c>
    </row>
    <row r="499" spans="2:23" x14ac:dyDescent="0.25">
      <c r="B499" s="131">
        <v>491</v>
      </c>
      <c r="C499" s="143" t="e">
        <f t="shared" si="43"/>
        <v>#REF!</v>
      </c>
      <c r="D499" s="143" t="e">
        <f t="shared" si="44"/>
        <v>#REF!</v>
      </c>
      <c r="E499" s="148" t="e">
        <f t="shared" si="45"/>
        <v>#REF!</v>
      </c>
      <c r="T499" s="131">
        <v>491</v>
      </c>
      <c r="U499" s="143" t="e">
        <f t="shared" si="46"/>
        <v>#REF!</v>
      </c>
      <c r="V499" s="143" t="e">
        <f t="shared" si="47"/>
        <v>#REF!</v>
      </c>
      <c r="W499" s="143" t="e">
        <f t="shared" si="48"/>
        <v>#REF!</v>
      </c>
    </row>
    <row r="500" spans="2:23" x14ac:dyDescent="0.25">
      <c r="B500" s="131">
        <v>492</v>
      </c>
      <c r="C500" s="143" t="e">
        <f t="shared" si="43"/>
        <v>#REF!</v>
      </c>
      <c r="D500" s="143" t="e">
        <f t="shared" si="44"/>
        <v>#REF!</v>
      </c>
      <c r="E500" s="148" t="e">
        <f t="shared" si="45"/>
        <v>#REF!</v>
      </c>
      <c r="T500" s="131">
        <v>492</v>
      </c>
      <c r="U500" s="143" t="e">
        <f t="shared" si="46"/>
        <v>#REF!</v>
      </c>
      <c r="V500" s="143" t="e">
        <f t="shared" si="47"/>
        <v>#REF!</v>
      </c>
      <c r="W500" s="143" t="e">
        <f t="shared" si="48"/>
        <v>#REF!</v>
      </c>
    </row>
    <row r="501" spans="2:23" x14ac:dyDescent="0.25">
      <c r="B501" s="131">
        <v>493</v>
      </c>
      <c r="C501" s="143" t="e">
        <f t="shared" si="43"/>
        <v>#REF!</v>
      </c>
      <c r="D501" s="143" t="e">
        <f t="shared" si="44"/>
        <v>#REF!</v>
      </c>
      <c r="E501" s="148" t="e">
        <f t="shared" si="45"/>
        <v>#REF!</v>
      </c>
      <c r="T501" s="131">
        <v>493</v>
      </c>
      <c r="U501" s="143" t="e">
        <f t="shared" si="46"/>
        <v>#REF!</v>
      </c>
      <c r="V501" s="143" t="e">
        <f t="shared" si="47"/>
        <v>#REF!</v>
      </c>
      <c r="W501" s="143" t="e">
        <f t="shared" si="48"/>
        <v>#REF!</v>
      </c>
    </row>
    <row r="502" spans="2:23" x14ac:dyDescent="0.25">
      <c r="B502" s="131">
        <v>494</v>
      </c>
      <c r="C502" s="143" t="e">
        <f t="shared" si="43"/>
        <v>#REF!</v>
      </c>
      <c r="D502" s="143" t="e">
        <f t="shared" si="44"/>
        <v>#REF!</v>
      </c>
      <c r="E502" s="148" t="e">
        <f t="shared" si="45"/>
        <v>#REF!</v>
      </c>
      <c r="T502" s="131">
        <v>494</v>
      </c>
      <c r="U502" s="143" t="e">
        <f t="shared" si="46"/>
        <v>#REF!</v>
      </c>
      <c r="V502" s="143" t="e">
        <f t="shared" si="47"/>
        <v>#REF!</v>
      </c>
      <c r="W502" s="143" t="e">
        <f t="shared" si="48"/>
        <v>#REF!</v>
      </c>
    </row>
    <row r="503" spans="2:23" x14ac:dyDescent="0.25">
      <c r="B503" s="131">
        <v>495</v>
      </c>
      <c r="C503" s="143" t="e">
        <f t="shared" si="43"/>
        <v>#REF!</v>
      </c>
      <c r="D503" s="143" t="e">
        <f t="shared" si="44"/>
        <v>#REF!</v>
      </c>
      <c r="E503" s="148" t="e">
        <f t="shared" si="45"/>
        <v>#REF!</v>
      </c>
      <c r="T503" s="131">
        <v>495</v>
      </c>
      <c r="U503" s="143" t="e">
        <f t="shared" si="46"/>
        <v>#REF!</v>
      </c>
      <c r="V503" s="143" t="e">
        <f t="shared" si="47"/>
        <v>#REF!</v>
      </c>
      <c r="W503" s="143" t="e">
        <f t="shared" si="48"/>
        <v>#REF!</v>
      </c>
    </row>
    <row r="504" spans="2:23" x14ac:dyDescent="0.25">
      <c r="B504" s="131">
        <v>496</v>
      </c>
      <c r="C504" s="143" t="e">
        <f t="shared" si="43"/>
        <v>#REF!</v>
      </c>
      <c r="D504" s="143" t="e">
        <f t="shared" si="44"/>
        <v>#REF!</v>
      </c>
      <c r="E504" s="148" t="e">
        <f t="shared" si="45"/>
        <v>#REF!</v>
      </c>
      <c r="T504" s="131">
        <v>496</v>
      </c>
      <c r="U504" s="143" t="e">
        <f t="shared" si="46"/>
        <v>#REF!</v>
      </c>
      <c r="V504" s="143" t="e">
        <f t="shared" si="47"/>
        <v>#REF!</v>
      </c>
      <c r="W504" s="143" t="e">
        <f t="shared" si="48"/>
        <v>#REF!</v>
      </c>
    </row>
    <row r="505" spans="2:23" x14ac:dyDescent="0.25">
      <c r="B505" s="131">
        <v>497</v>
      </c>
      <c r="C505" s="143" t="e">
        <f t="shared" si="43"/>
        <v>#REF!</v>
      </c>
      <c r="D505" s="143" t="e">
        <f t="shared" si="44"/>
        <v>#REF!</v>
      </c>
      <c r="E505" s="148" t="e">
        <f t="shared" si="45"/>
        <v>#REF!</v>
      </c>
      <c r="T505" s="131">
        <v>497</v>
      </c>
      <c r="U505" s="143" t="e">
        <f t="shared" si="46"/>
        <v>#REF!</v>
      </c>
      <c r="V505" s="143" t="e">
        <f t="shared" si="47"/>
        <v>#REF!</v>
      </c>
      <c r="W505" s="143" t="e">
        <f t="shared" si="48"/>
        <v>#REF!</v>
      </c>
    </row>
    <row r="506" spans="2:23" x14ac:dyDescent="0.25">
      <c r="B506" s="131">
        <v>498</v>
      </c>
      <c r="C506" s="143" t="e">
        <f t="shared" si="43"/>
        <v>#REF!</v>
      </c>
      <c r="D506" s="143" t="e">
        <f t="shared" si="44"/>
        <v>#REF!</v>
      </c>
      <c r="E506" s="148" t="e">
        <f t="shared" si="45"/>
        <v>#REF!</v>
      </c>
      <c r="T506" s="131">
        <v>498</v>
      </c>
      <c r="U506" s="143" t="e">
        <f t="shared" si="46"/>
        <v>#REF!</v>
      </c>
      <c r="V506" s="143" t="e">
        <f t="shared" si="47"/>
        <v>#REF!</v>
      </c>
      <c r="W506" s="143" t="e">
        <f t="shared" si="48"/>
        <v>#REF!</v>
      </c>
    </row>
    <row r="507" spans="2:23" x14ac:dyDescent="0.25">
      <c r="B507" s="131">
        <v>499</v>
      </c>
      <c r="C507" s="143" t="e">
        <f t="shared" si="43"/>
        <v>#REF!</v>
      </c>
      <c r="D507" s="143" t="e">
        <f t="shared" si="44"/>
        <v>#REF!</v>
      </c>
      <c r="E507" s="148" t="e">
        <f t="shared" si="45"/>
        <v>#REF!</v>
      </c>
      <c r="T507" s="131">
        <v>499</v>
      </c>
      <c r="U507" s="143" t="e">
        <f t="shared" si="46"/>
        <v>#REF!</v>
      </c>
      <c r="V507" s="143" t="e">
        <f t="shared" si="47"/>
        <v>#REF!</v>
      </c>
      <c r="W507" s="143" t="e">
        <f t="shared" si="48"/>
        <v>#REF!</v>
      </c>
    </row>
    <row r="508" spans="2:23" x14ac:dyDescent="0.25">
      <c r="B508" s="131">
        <v>500</v>
      </c>
      <c r="C508" s="143" t="e">
        <f t="shared" si="43"/>
        <v>#REF!</v>
      </c>
      <c r="D508" s="143" t="e">
        <f t="shared" si="44"/>
        <v>#REF!</v>
      </c>
      <c r="E508" s="148" t="e">
        <f t="shared" si="45"/>
        <v>#REF!</v>
      </c>
      <c r="T508" s="131">
        <v>500</v>
      </c>
      <c r="U508" s="143" t="e">
        <f t="shared" si="46"/>
        <v>#REF!</v>
      </c>
      <c r="V508" s="143" t="e">
        <f t="shared" si="47"/>
        <v>#REF!</v>
      </c>
      <c r="W508" s="143" t="e">
        <f t="shared" si="48"/>
        <v>#REF!</v>
      </c>
    </row>
  </sheetData>
  <sheetProtection formatCells="0" formatColumns="0" formatRows="0" insertColumns="0" insertRows="0" insertHyperlinks="0" deleteColumns="0" deleteRows="0" sort="0" autoFilter="0" pivotTables="0"/>
  <mergeCells count="2">
    <mergeCell ref="N10:O10"/>
    <mergeCell ref="N11:O11"/>
  </mergeCells>
  <dataValidations disablePrompts="1" count="1">
    <dataValidation allowBlank="1" showInputMessage="1" showErrorMessage="1" promptTitle="CMC" prompt="Estos valores correspoden a la ecuación de CMC del laboratorio y solo se debe actualizar, cuando se genere cambios en los componentes que la generan (nueva valibración del SRP entre otros)" sqref="H2:K2" xr:uid="{00000000-0002-0000-0900-000000000000}"/>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
  <sheetViews>
    <sheetView workbookViewId="0">
      <selection activeCell="J14" sqref="J14"/>
    </sheetView>
  </sheetViews>
  <sheetFormatPr baseColWidth="10" defaultRowHeight="15" x14ac:dyDescent="0.25"/>
  <cols>
    <col min="1" max="1" width="3.85546875" customWidth="1"/>
  </cols>
  <sheetData>
    <row r="2" spans="2:2" x14ac:dyDescent="0.25">
      <c r="B2" s="197" t="s">
        <v>385</v>
      </c>
    </row>
  </sheetData>
  <pageMargins left="0.7" right="0.7" top="0.75" bottom="0.75" header="0.3" footer="0.3"/>
  <pageSetup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5</vt:i4>
      </vt:variant>
    </vt:vector>
  </HeadingPairs>
  <TitlesOfParts>
    <vt:vector size="16" baseType="lpstr">
      <vt:lpstr>CERTIFICADO DE CALIBRACIÓN</vt:lpstr>
      <vt:lpstr>Resumen</vt:lpstr>
      <vt:lpstr>Fotometro</vt:lpstr>
      <vt:lpstr>Ciclo0</vt:lpstr>
      <vt:lpstr>Ciclo1</vt:lpstr>
      <vt:lpstr>Ciclo2</vt:lpstr>
      <vt:lpstr>Ciclo3</vt:lpstr>
      <vt:lpstr>BD_Ciclos</vt:lpstr>
      <vt:lpstr>Uexp</vt:lpstr>
      <vt:lpstr>EcuOffset</vt:lpstr>
      <vt:lpstr>Obj.</vt:lpstr>
      <vt:lpstr>'CERTIFICADO DE CALIBRACIÓN'!Área_de_impresión</vt:lpstr>
      <vt:lpstr>HojaFin</vt:lpstr>
      <vt:lpstr>HojaOri</vt:lpstr>
      <vt:lpstr>LibroDatos</vt:lpstr>
      <vt:lpstr>'CERTIFICADO DE CALIBRACIÓN'!Títulos_a_imprimir</vt:lpstr>
    </vt:vector>
  </TitlesOfParts>
  <Company>universidad nacional de colombia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Tiberio Benavides H</dc:creator>
  <cp:lastModifiedBy>Unalmed</cp:lastModifiedBy>
  <cp:lastPrinted>2026-04-16T19:50:48Z</cp:lastPrinted>
  <dcterms:created xsi:type="dcterms:W3CDTF">2015-08-21T20:15:49Z</dcterms:created>
  <dcterms:modified xsi:type="dcterms:W3CDTF">2026-04-17T17:01:03Z</dcterms:modified>
</cp:coreProperties>
</file>