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tonio/WORK/BBB/WILL/"/>
    </mc:Choice>
  </mc:AlternateContent>
  <xr:revisionPtr revIDLastSave="0" documentId="13_ncr:1_{57A5714E-CAD9-954D-9ABE-3BEA62F825A4}" xr6:coauthVersionLast="43" xr6:coauthVersionMax="43" xr10:uidLastSave="{00000000-0000-0000-0000-000000000000}"/>
  <bookViews>
    <workbookView xWindow="6060" yWindow="1180" windowWidth="28800" windowHeight="14280" firstSheet="3" activeTab="8" xr2:uid="{3A851C74-9831-0A44-BDF5-BA87861F002B}"/>
  </bookViews>
  <sheets>
    <sheet name="Summary 3 Torsions" sheetId="14" r:id="rId1"/>
    <sheet name="BBB 6 Bupropion LogP" sheetId="1" r:id="rId2"/>
    <sheet name="BBB 8 LogP" sheetId="2" r:id="rId3"/>
    <sheet name="BBB20 Desmethyldesipramine LogP" sheetId="3" r:id="rId4"/>
    <sheet name="BBB29 Nor-2-chlorpromazine LogP" sheetId="4" r:id="rId5"/>
    <sheet name="BBB 30 Methamphetamine LogP" sheetId="6" r:id="rId6"/>
    <sheet name="BBB 227 Thioperamide LogP" sheetId="16" r:id="rId7"/>
    <sheet name="BBB 256 Betahistine LogP" sheetId="17" r:id="rId8"/>
    <sheet name="BBB 268 Zolpidem LogP" sheetId="18" r:id="rId9"/>
    <sheet name="BBB 272 Aspirin LogP" sheetId="19" r:id="rId10"/>
    <sheet name="BBB 288 Zidovudine LogP" sheetId="20" r:id="rId11"/>
    <sheet name="BBB 292 Levodopa LogP" sheetId="21" r:id="rId12"/>
    <sheet name="BBB 301 Salbutamol LogP" sheetId="22" r:id="rId13"/>
    <sheet name="BBB 321 22 LogP " sheetId="23" r:id="rId14"/>
    <sheet name="BBB 324 L-663581 LogP" sheetId="24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9" i="14" l="1"/>
  <c r="D10" i="14"/>
  <c r="D8" i="14"/>
  <c r="D7" i="14"/>
  <c r="D11" i="14"/>
  <c r="D12" i="14"/>
  <c r="D13" i="14"/>
  <c r="D14" i="14"/>
  <c r="D15" i="14"/>
  <c r="C47" i="2"/>
  <c r="C46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I44" i="2"/>
  <c r="J44" i="2" s="1"/>
  <c r="L44" i="2" s="1"/>
  <c r="J43" i="2"/>
  <c r="L43" i="2" s="1"/>
  <c r="I43" i="2"/>
  <c r="I42" i="2"/>
  <c r="J42" i="2" s="1"/>
  <c r="I41" i="2"/>
  <c r="J41" i="2" s="1"/>
  <c r="J40" i="2"/>
  <c r="L40" i="2" s="1"/>
  <c r="I40" i="2"/>
  <c r="I39" i="2"/>
  <c r="J39" i="2" s="1"/>
  <c r="L39" i="2" s="1"/>
  <c r="I38" i="2"/>
  <c r="J38" i="2" s="1"/>
  <c r="L38" i="2" s="1"/>
  <c r="I37" i="2"/>
  <c r="J37" i="2" s="1"/>
  <c r="L37" i="2" s="1"/>
  <c r="I36" i="2"/>
  <c r="J36" i="2" s="1"/>
  <c r="L36" i="2" s="1"/>
  <c r="I35" i="2"/>
  <c r="J35" i="2" s="1"/>
  <c r="L35" i="2" s="1"/>
  <c r="I34" i="2"/>
  <c r="J34" i="2" s="1"/>
  <c r="L34" i="2" s="1"/>
  <c r="I33" i="2"/>
  <c r="J33" i="2" s="1"/>
  <c r="L33" i="2" s="1"/>
  <c r="J32" i="2"/>
  <c r="L32" i="2" s="1"/>
  <c r="I32" i="2"/>
  <c r="I31" i="2"/>
  <c r="J31" i="2" s="1"/>
  <c r="L31" i="2" s="1"/>
  <c r="I30" i="2"/>
  <c r="J30" i="2" s="1"/>
  <c r="L30" i="2" s="1"/>
  <c r="I29" i="2"/>
  <c r="J29" i="2" s="1"/>
  <c r="I28" i="2"/>
  <c r="J28" i="2" s="1"/>
  <c r="L28" i="2" s="1"/>
  <c r="I27" i="2"/>
  <c r="J27" i="2" s="1"/>
  <c r="L27" i="2" s="1"/>
  <c r="I26" i="2"/>
  <c r="J26" i="2" s="1"/>
  <c r="L26" i="2" s="1"/>
  <c r="J23" i="2"/>
  <c r="L23" i="2" s="1"/>
  <c r="I23" i="2"/>
  <c r="I22" i="2"/>
  <c r="J22" i="2" s="1"/>
  <c r="L22" i="2" s="1"/>
  <c r="I21" i="2"/>
  <c r="J21" i="2" s="1"/>
  <c r="L21" i="2" s="1"/>
  <c r="I20" i="2"/>
  <c r="J20" i="2" s="1"/>
  <c r="J19" i="2"/>
  <c r="L19" i="2" s="1"/>
  <c r="I19" i="2"/>
  <c r="I18" i="2"/>
  <c r="J18" i="2" s="1"/>
  <c r="L18" i="2" s="1"/>
  <c r="I17" i="2"/>
  <c r="J17" i="2" s="1"/>
  <c r="I16" i="2"/>
  <c r="J16" i="2" s="1"/>
  <c r="J15" i="2"/>
  <c r="L15" i="2" s="1"/>
  <c r="I15" i="2"/>
  <c r="I14" i="2"/>
  <c r="J14" i="2" s="1"/>
  <c r="L14" i="2" s="1"/>
  <c r="I13" i="2"/>
  <c r="J13" i="2" s="1"/>
  <c r="I12" i="2"/>
  <c r="J12" i="2" s="1"/>
  <c r="J11" i="2"/>
  <c r="L11" i="2" s="1"/>
  <c r="I11" i="2"/>
  <c r="I10" i="2"/>
  <c r="J10" i="2" s="1"/>
  <c r="L10" i="2" s="1"/>
  <c r="I9" i="2"/>
  <c r="J9" i="2" s="1"/>
  <c r="L9" i="2" s="1"/>
  <c r="I8" i="2"/>
  <c r="J8" i="2" s="1"/>
  <c r="L8" i="2" s="1"/>
  <c r="J7" i="2"/>
  <c r="L7" i="2" s="1"/>
  <c r="I7" i="2"/>
  <c r="I6" i="2"/>
  <c r="J6" i="2" s="1"/>
  <c r="L6" i="2" s="1"/>
  <c r="I5" i="2"/>
  <c r="J5" i="2" s="1"/>
  <c r="L5" i="2" s="1"/>
  <c r="I24" i="23"/>
  <c r="J24" i="23" s="1"/>
  <c r="I46" i="23"/>
  <c r="J46" i="23" s="1"/>
  <c r="I45" i="23"/>
  <c r="J45" i="23" s="1"/>
  <c r="I44" i="23"/>
  <c r="J44" i="23" s="1"/>
  <c r="I43" i="23"/>
  <c r="J43" i="23" s="1"/>
  <c r="I42" i="23"/>
  <c r="J42" i="23" s="1"/>
  <c r="I41" i="23"/>
  <c r="J41" i="23" s="1"/>
  <c r="I40" i="23"/>
  <c r="J40" i="23" s="1"/>
  <c r="I39" i="23"/>
  <c r="J39" i="23" s="1"/>
  <c r="I38" i="23"/>
  <c r="J38" i="23" s="1"/>
  <c r="I37" i="23"/>
  <c r="J37" i="23" s="1"/>
  <c r="I36" i="23"/>
  <c r="J36" i="23" s="1"/>
  <c r="I35" i="23"/>
  <c r="J35" i="23" s="1"/>
  <c r="I34" i="23"/>
  <c r="J34" i="23" s="1"/>
  <c r="I33" i="23"/>
  <c r="J33" i="23" s="1"/>
  <c r="I32" i="23"/>
  <c r="J32" i="23" s="1"/>
  <c r="I31" i="23"/>
  <c r="J31" i="23" s="1"/>
  <c r="I30" i="23"/>
  <c r="J30" i="23" s="1"/>
  <c r="I29" i="23"/>
  <c r="J29" i="23" s="1"/>
  <c r="I28" i="23"/>
  <c r="J28" i="23" s="1"/>
  <c r="I23" i="23"/>
  <c r="J23" i="23" s="1"/>
  <c r="I22" i="23"/>
  <c r="J22" i="23" s="1"/>
  <c r="I21" i="23"/>
  <c r="J21" i="23" s="1"/>
  <c r="I20" i="23"/>
  <c r="J20" i="23" s="1"/>
  <c r="I19" i="23"/>
  <c r="J19" i="23" s="1"/>
  <c r="I18" i="23"/>
  <c r="J18" i="23" s="1"/>
  <c r="I17" i="23"/>
  <c r="J17" i="23" s="1"/>
  <c r="I16" i="23"/>
  <c r="J16" i="23" s="1"/>
  <c r="I15" i="23"/>
  <c r="J15" i="23" s="1"/>
  <c r="I14" i="23"/>
  <c r="J14" i="23" s="1"/>
  <c r="I13" i="23"/>
  <c r="J13" i="23" s="1"/>
  <c r="I12" i="23"/>
  <c r="J12" i="23" s="1"/>
  <c r="I11" i="23"/>
  <c r="J11" i="23" s="1"/>
  <c r="I10" i="23"/>
  <c r="J10" i="23" s="1"/>
  <c r="I9" i="23"/>
  <c r="J9" i="23" s="1"/>
  <c r="I8" i="23"/>
  <c r="J8" i="23" s="1"/>
  <c r="I7" i="23"/>
  <c r="J7" i="23" s="1"/>
  <c r="J16" i="21"/>
  <c r="J15" i="21"/>
  <c r="J14" i="21"/>
  <c r="J13" i="21"/>
  <c r="I14" i="22"/>
  <c r="J14" i="22" s="1"/>
  <c r="I13" i="22"/>
  <c r="J13" i="22" s="1"/>
  <c r="I12" i="22"/>
  <c r="J12" i="22" s="1"/>
  <c r="I11" i="22"/>
  <c r="J11" i="22" s="1"/>
  <c r="J10" i="22"/>
  <c r="I10" i="22"/>
  <c r="I9" i="22"/>
  <c r="J9" i="22" s="1"/>
  <c r="I8" i="22"/>
  <c r="J8" i="22" s="1"/>
  <c r="I7" i="22"/>
  <c r="J7" i="22" s="1"/>
  <c r="I26" i="22"/>
  <c r="J26" i="22" s="1"/>
  <c r="J25" i="22"/>
  <c r="I25" i="22"/>
  <c r="I24" i="22"/>
  <c r="J24" i="22" s="1"/>
  <c r="I23" i="22"/>
  <c r="J23" i="22" s="1"/>
  <c r="I22" i="22"/>
  <c r="J22" i="22" s="1"/>
  <c r="I21" i="22"/>
  <c r="J21" i="22" s="1"/>
  <c r="I20" i="22"/>
  <c r="J20" i="22" s="1"/>
  <c r="I19" i="22"/>
  <c r="J19" i="22" s="1"/>
  <c r="I16" i="21"/>
  <c r="I15" i="21"/>
  <c r="I14" i="21"/>
  <c r="J9" i="21"/>
  <c r="I9" i="21"/>
  <c r="I8" i="21"/>
  <c r="J8" i="21" s="1"/>
  <c r="I7" i="21"/>
  <c r="J7" i="21" s="1"/>
  <c r="I7" i="19"/>
  <c r="J7" i="19" s="1"/>
  <c r="I12" i="19"/>
  <c r="J12" i="19" s="1"/>
  <c r="L42" i="2" l="1"/>
  <c r="L41" i="2"/>
  <c r="L29" i="2"/>
  <c r="L12" i="2"/>
  <c r="L13" i="2"/>
  <c r="L16" i="2"/>
  <c r="L17" i="2"/>
  <c r="L20" i="2"/>
  <c r="C21" i="6" l="1"/>
  <c r="I14" i="18"/>
  <c r="J14" i="18" s="1"/>
  <c r="I13" i="18"/>
  <c r="J13" i="18" s="1"/>
  <c r="I12" i="18"/>
  <c r="J12" i="18" s="1"/>
  <c r="I11" i="18"/>
  <c r="J11" i="18" s="1"/>
  <c r="I8" i="18"/>
  <c r="J8" i="18" s="1"/>
  <c r="I7" i="18"/>
  <c r="J7" i="18" s="1"/>
  <c r="I22" i="17"/>
  <c r="J22" i="17" s="1"/>
  <c r="I21" i="17"/>
  <c r="J21" i="17" s="1"/>
  <c r="I20" i="17"/>
  <c r="J20" i="17" s="1"/>
  <c r="I19" i="17"/>
  <c r="J19" i="17" s="1"/>
  <c r="I18" i="17"/>
  <c r="J18" i="17" s="1"/>
  <c r="I17" i="17"/>
  <c r="J17" i="17" s="1"/>
  <c r="J12" i="17"/>
  <c r="I12" i="17"/>
  <c r="I11" i="17"/>
  <c r="J11" i="17" s="1"/>
  <c r="I10" i="17"/>
  <c r="J10" i="17" s="1"/>
  <c r="I9" i="17"/>
  <c r="J9" i="17" s="1"/>
  <c r="I8" i="17"/>
  <c r="J8" i="17" s="1"/>
  <c r="I7" i="17"/>
  <c r="J7" i="17" s="1"/>
  <c r="I10" i="6"/>
  <c r="J10" i="6" s="1"/>
  <c r="I9" i="6"/>
  <c r="J9" i="6" s="1"/>
  <c r="I8" i="6"/>
  <c r="J8" i="6" s="1"/>
  <c r="I7" i="6"/>
  <c r="J7" i="6" s="1"/>
  <c r="I6" i="6"/>
  <c r="J6" i="6" s="1"/>
  <c r="I5" i="6"/>
  <c r="J5" i="6" s="1"/>
  <c r="I18" i="6"/>
  <c r="J18" i="6" s="1"/>
  <c r="I17" i="6"/>
  <c r="J17" i="6" s="1"/>
  <c r="I16" i="6"/>
  <c r="J16" i="6" s="1"/>
  <c r="I15" i="6"/>
  <c r="J15" i="6" s="1"/>
  <c r="I14" i="6"/>
  <c r="J14" i="6" s="1"/>
  <c r="I13" i="6"/>
  <c r="J13" i="6" s="1"/>
  <c r="I12" i="6"/>
  <c r="J12" i="6" s="1"/>
  <c r="I11" i="6"/>
  <c r="J11" i="6" s="1"/>
  <c r="I22" i="4"/>
  <c r="J22" i="4" s="1"/>
  <c r="I21" i="4"/>
  <c r="J21" i="4" s="1"/>
  <c r="I20" i="4"/>
  <c r="J20" i="4" s="1"/>
  <c r="I19" i="4"/>
  <c r="J19" i="4" s="1"/>
  <c r="I18" i="4"/>
  <c r="J18" i="4" s="1"/>
  <c r="I12" i="4"/>
  <c r="J12" i="4" s="1"/>
  <c r="I11" i="4"/>
  <c r="J11" i="4" s="1"/>
  <c r="I10" i="4"/>
  <c r="J10" i="4" s="1"/>
  <c r="I9" i="4"/>
  <c r="J9" i="4" s="1"/>
  <c r="I8" i="4"/>
  <c r="J8" i="4" s="1"/>
  <c r="I26" i="3"/>
  <c r="J26" i="3" s="1"/>
  <c r="I25" i="3"/>
  <c r="J25" i="3" s="1"/>
  <c r="I24" i="3"/>
  <c r="J24" i="3" s="1"/>
  <c r="I23" i="3"/>
  <c r="J23" i="3" s="1"/>
  <c r="I22" i="3"/>
  <c r="J22" i="3" s="1"/>
  <c r="I21" i="3"/>
  <c r="J21" i="3" s="1"/>
  <c r="I20" i="3"/>
  <c r="J20" i="3" s="1"/>
  <c r="I19" i="3"/>
  <c r="J19" i="3" s="1"/>
  <c r="I18" i="3"/>
  <c r="J18" i="3" s="1"/>
  <c r="I17" i="3"/>
  <c r="J17" i="3" s="1"/>
  <c r="I14" i="3"/>
  <c r="J14" i="3" s="1"/>
  <c r="I13" i="3"/>
  <c r="J13" i="3" s="1"/>
  <c r="I12" i="3"/>
  <c r="J12" i="3" s="1"/>
  <c r="I11" i="3"/>
  <c r="J11" i="3" s="1"/>
  <c r="I10" i="3"/>
  <c r="J10" i="3" s="1"/>
  <c r="I9" i="3"/>
  <c r="J9" i="3" s="1"/>
  <c r="I8" i="3"/>
  <c r="J8" i="3" s="1"/>
  <c r="I7" i="3"/>
  <c r="J7" i="3" s="1"/>
  <c r="I6" i="3"/>
  <c r="J6" i="3" s="1"/>
  <c r="I5" i="3"/>
  <c r="J5" i="3" s="1"/>
  <c r="G15" i="14"/>
  <c r="F15" i="14"/>
  <c r="G14" i="14"/>
  <c r="F14" i="14"/>
  <c r="G13" i="14"/>
  <c r="F13" i="14"/>
  <c r="G12" i="14"/>
  <c r="F12" i="14"/>
  <c r="G11" i="14"/>
  <c r="F11" i="14"/>
  <c r="G10" i="14"/>
  <c r="F10" i="14"/>
  <c r="G9" i="14"/>
  <c r="F9" i="14"/>
  <c r="G8" i="14"/>
  <c r="G7" i="14"/>
  <c r="F7" i="14"/>
  <c r="I10" i="24"/>
  <c r="J10" i="24" s="1"/>
  <c r="I9" i="24"/>
  <c r="J9" i="24" s="1"/>
  <c r="I8" i="24"/>
  <c r="J8" i="24" s="1"/>
  <c r="I7" i="24"/>
  <c r="J7" i="24" s="1"/>
  <c r="I6" i="24"/>
  <c r="J6" i="24" s="1"/>
  <c r="I5" i="24"/>
  <c r="J5" i="24" s="1"/>
  <c r="I4" i="24"/>
  <c r="J4" i="24" s="1"/>
  <c r="I3" i="24"/>
  <c r="J3" i="24" s="1"/>
  <c r="I27" i="23"/>
  <c r="J27" i="23" s="1"/>
  <c r="I26" i="23"/>
  <c r="J26" i="23" s="1"/>
  <c r="I25" i="23"/>
  <c r="J25" i="23" s="1"/>
  <c r="I6" i="23"/>
  <c r="J6" i="23" s="1"/>
  <c r="I5" i="23"/>
  <c r="J5" i="23" s="1"/>
  <c r="I4" i="23"/>
  <c r="J4" i="23" s="1"/>
  <c r="I3" i="23"/>
  <c r="J3" i="23" s="1"/>
  <c r="I18" i="22"/>
  <c r="J18" i="22" s="1"/>
  <c r="I17" i="22"/>
  <c r="J17" i="22" s="1"/>
  <c r="I16" i="22"/>
  <c r="J16" i="22" s="1"/>
  <c r="I15" i="22"/>
  <c r="J15" i="22" s="1"/>
  <c r="I6" i="22"/>
  <c r="J6" i="22" s="1"/>
  <c r="I5" i="22"/>
  <c r="J5" i="22" s="1"/>
  <c r="I4" i="22"/>
  <c r="J4" i="22" s="1"/>
  <c r="I3" i="22"/>
  <c r="J3" i="22" s="1"/>
  <c r="I13" i="21"/>
  <c r="I12" i="21"/>
  <c r="J12" i="21" s="1"/>
  <c r="I11" i="21"/>
  <c r="J11" i="21" s="1"/>
  <c r="I10" i="21"/>
  <c r="J10" i="21" s="1"/>
  <c r="I6" i="21"/>
  <c r="J6" i="21" s="1"/>
  <c r="I5" i="21"/>
  <c r="J5" i="21" s="1"/>
  <c r="I4" i="21"/>
  <c r="J4" i="21" s="1"/>
  <c r="I3" i="21"/>
  <c r="J3" i="21" s="1"/>
  <c r="I6" i="20"/>
  <c r="J6" i="20" s="1"/>
  <c r="I5" i="20"/>
  <c r="J5" i="20" s="1"/>
  <c r="I4" i="20"/>
  <c r="J4" i="20" s="1"/>
  <c r="I3" i="20"/>
  <c r="J3" i="20" s="1"/>
  <c r="I11" i="19"/>
  <c r="J11" i="19" s="1"/>
  <c r="I10" i="19"/>
  <c r="J10" i="19" s="1"/>
  <c r="I9" i="19"/>
  <c r="J9" i="19" s="1"/>
  <c r="I8" i="19"/>
  <c r="J8" i="19" s="1"/>
  <c r="I6" i="19"/>
  <c r="J6" i="19" s="1"/>
  <c r="I5" i="19"/>
  <c r="J5" i="19" s="1"/>
  <c r="I4" i="19"/>
  <c r="J4" i="19" s="1"/>
  <c r="I3" i="19"/>
  <c r="J3" i="19" s="1"/>
  <c r="I10" i="18"/>
  <c r="J10" i="18" s="1"/>
  <c r="I9" i="18"/>
  <c r="J9" i="18" s="1"/>
  <c r="J6" i="18"/>
  <c r="I6" i="18"/>
  <c r="I5" i="18"/>
  <c r="J5" i="18" s="1"/>
  <c r="I4" i="18"/>
  <c r="J4" i="18" s="1"/>
  <c r="I3" i="18"/>
  <c r="J3" i="18" s="1"/>
  <c r="I16" i="17"/>
  <c r="J16" i="17" s="1"/>
  <c r="I15" i="17"/>
  <c r="J15" i="17" s="1"/>
  <c r="I14" i="17"/>
  <c r="J14" i="17" s="1"/>
  <c r="I13" i="17"/>
  <c r="J13" i="17" s="1"/>
  <c r="I6" i="17"/>
  <c r="J6" i="17" s="1"/>
  <c r="I5" i="17"/>
  <c r="J5" i="17" s="1"/>
  <c r="I4" i="17"/>
  <c r="J4" i="17" s="1"/>
  <c r="I3" i="17"/>
  <c r="J3" i="17" s="1"/>
  <c r="I10" i="16"/>
  <c r="J10" i="16" s="1"/>
  <c r="I9" i="16"/>
  <c r="J9" i="16" s="1"/>
  <c r="I8" i="16"/>
  <c r="J8" i="16" s="1"/>
  <c r="I7" i="16"/>
  <c r="J7" i="16" s="1"/>
  <c r="I6" i="16"/>
  <c r="J6" i="16" s="1"/>
  <c r="I5" i="16"/>
  <c r="J5" i="16" s="1"/>
  <c r="I4" i="16"/>
  <c r="J4" i="16" s="1"/>
  <c r="I3" i="16"/>
  <c r="J3" i="16" s="1"/>
  <c r="K25" i="23" l="1"/>
  <c r="L25" i="23" s="1"/>
  <c r="K29" i="23"/>
  <c r="L29" i="23" s="1"/>
  <c r="K30" i="23"/>
  <c r="L30" i="23" s="1"/>
  <c r="K46" i="23"/>
  <c r="L46" i="23" s="1"/>
  <c r="K33" i="23"/>
  <c r="L33" i="23" s="1"/>
  <c r="K34" i="23"/>
  <c r="L34" i="23" s="1"/>
  <c r="K31" i="23"/>
  <c r="L31" i="23" s="1"/>
  <c r="K32" i="23"/>
  <c r="L32" i="23" s="1"/>
  <c r="K37" i="23"/>
  <c r="L37" i="23" s="1"/>
  <c r="K35" i="23"/>
  <c r="L35" i="23" s="1"/>
  <c r="K39" i="23"/>
  <c r="L39" i="23" s="1"/>
  <c r="K41" i="23"/>
  <c r="L41" i="23" s="1"/>
  <c r="K36" i="23"/>
  <c r="L36" i="23" s="1"/>
  <c r="K40" i="23"/>
  <c r="L40" i="23" s="1"/>
  <c r="K38" i="23"/>
  <c r="L38" i="23" s="1"/>
  <c r="K28" i="23"/>
  <c r="L28" i="23" s="1"/>
  <c r="K44" i="23"/>
  <c r="L44" i="23" s="1"/>
  <c r="K42" i="23"/>
  <c r="L42" i="23" s="1"/>
  <c r="K43" i="23"/>
  <c r="L43" i="23" s="1"/>
  <c r="K45" i="23"/>
  <c r="L45" i="23" s="1"/>
  <c r="K24" i="23"/>
  <c r="L24" i="23" s="1"/>
  <c r="K20" i="23"/>
  <c r="L20" i="23" s="1"/>
  <c r="K16" i="23"/>
  <c r="L16" i="23" s="1"/>
  <c r="K12" i="23"/>
  <c r="L12" i="23" s="1"/>
  <c r="K8" i="23"/>
  <c r="L8" i="23" s="1"/>
  <c r="K4" i="23"/>
  <c r="L4" i="23" s="1"/>
  <c r="K22" i="23"/>
  <c r="L22" i="23" s="1"/>
  <c r="K18" i="23"/>
  <c r="L18" i="23" s="1"/>
  <c r="K10" i="23"/>
  <c r="L10" i="23" s="1"/>
  <c r="K21" i="23"/>
  <c r="L21" i="23" s="1"/>
  <c r="K17" i="23"/>
  <c r="L17" i="23" s="1"/>
  <c r="K9" i="23"/>
  <c r="L9" i="23" s="1"/>
  <c r="K23" i="23"/>
  <c r="L23" i="23" s="1"/>
  <c r="K19" i="23"/>
  <c r="L19" i="23" s="1"/>
  <c r="K15" i="23"/>
  <c r="L15" i="23" s="1"/>
  <c r="K11" i="23"/>
  <c r="L11" i="23" s="1"/>
  <c r="K7" i="23"/>
  <c r="L7" i="23" s="1"/>
  <c r="K3" i="23"/>
  <c r="L3" i="23" s="1"/>
  <c r="K14" i="23"/>
  <c r="L14" i="23" s="1"/>
  <c r="K6" i="23"/>
  <c r="L6" i="23" s="1"/>
  <c r="K13" i="23"/>
  <c r="L13" i="23" s="1"/>
  <c r="K5" i="23"/>
  <c r="L5" i="23" s="1"/>
  <c r="K17" i="22"/>
  <c r="L17" i="22" s="1"/>
  <c r="K18" i="22"/>
  <c r="L18" i="22" s="1"/>
  <c r="K23" i="22"/>
  <c r="L23" i="22" s="1"/>
  <c r="K19" i="22"/>
  <c r="L19" i="22" s="1"/>
  <c r="K15" i="22"/>
  <c r="L15" i="22" s="1"/>
  <c r="K25" i="22"/>
  <c r="L25" i="22" s="1"/>
  <c r="K20" i="22"/>
  <c r="L20" i="22" s="1"/>
  <c r="K26" i="22"/>
  <c r="L26" i="22" s="1"/>
  <c r="K22" i="22"/>
  <c r="L22" i="22" s="1"/>
  <c r="K21" i="22"/>
  <c r="L21" i="22" s="1"/>
  <c r="K24" i="22"/>
  <c r="L24" i="22" s="1"/>
  <c r="K16" i="22"/>
  <c r="L16" i="22" s="1"/>
  <c r="K13" i="22"/>
  <c r="L13" i="22" s="1"/>
  <c r="K9" i="22"/>
  <c r="L9" i="22" s="1"/>
  <c r="K5" i="22"/>
  <c r="L5" i="22" s="1"/>
  <c r="K4" i="22"/>
  <c r="L4" i="22" s="1"/>
  <c r="K7" i="22"/>
  <c r="L7" i="22" s="1"/>
  <c r="K14" i="22"/>
  <c r="L14" i="22" s="1"/>
  <c r="K6" i="22"/>
  <c r="L6" i="22" s="1"/>
  <c r="K12" i="22"/>
  <c r="L12" i="22" s="1"/>
  <c r="K8" i="22"/>
  <c r="L8" i="22" s="1"/>
  <c r="K11" i="22"/>
  <c r="L11" i="22" s="1"/>
  <c r="K3" i="22"/>
  <c r="L3" i="22" s="1"/>
  <c r="K10" i="22"/>
  <c r="L10" i="22" s="1"/>
  <c r="K13" i="21"/>
  <c r="L13" i="21" s="1"/>
  <c r="K15" i="21"/>
  <c r="L15" i="21" s="1"/>
  <c r="K14" i="21"/>
  <c r="L14" i="21" s="1"/>
  <c r="K16" i="21"/>
  <c r="L16" i="21" s="1"/>
  <c r="K12" i="21"/>
  <c r="K11" i="21"/>
  <c r="L11" i="21" s="1"/>
  <c r="K10" i="21"/>
  <c r="L10" i="21" s="1"/>
  <c r="K8" i="21"/>
  <c r="L8" i="21" s="1"/>
  <c r="K4" i="21"/>
  <c r="L4" i="21" s="1"/>
  <c r="K7" i="21"/>
  <c r="L7" i="21" s="1"/>
  <c r="K3" i="21"/>
  <c r="L3" i="21" s="1"/>
  <c r="K5" i="21"/>
  <c r="L5" i="21" s="1"/>
  <c r="K6" i="21"/>
  <c r="L6" i="21" s="1"/>
  <c r="K9" i="21"/>
  <c r="L9" i="21" s="1"/>
  <c r="K9" i="19"/>
  <c r="L9" i="19" s="1"/>
  <c r="K12" i="19"/>
  <c r="L12" i="19" s="1"/>
  <c r="K8" i="19"/>
  <c r="L8" i="19" s="1"/>
  <c r="K11" i="19"/>
  <c r="L11" i="19" s="1"/>
  <c r="K10" i="19"/>
  <c r="L10" i="19" s="1"/>
  <c r="K4" i="19"/>
  <c r="L4" i="19" s="1"/>
  <c r="K7" i="19"/>
  <c r="L7" i="19" s="1"/>
  <c r="K3" i="19"/>
  <c r="L3" i="19" s="1"/>
  <c r="K6" i="19"/>
  <c r="L6" i="19" s="1"/>
  <c r="K5" i="19"/>
  <c r="L5" i="19" s="1"/>
  <c r="K13" i="18"/>
  <c r="L13" i="18" s="1"/>
  <c r="K9" i="18"/>
  <c r="L9" i="18" s="1"/>
  <c r="K10" i="18"/>
  <c r="L10" i="18" s="1"/>
  <c r="K14" i="18"/>
  <c r="L14" i="18" s="1"/>
  <c r="K11" i="18"/>
  <c r="L11" i="18" s="1"/>
  <c r="K12" i="18"/>
  <c r="L12" i="18" s="1"/>
  <c r="K6" i="18"/>
  <c r="L6" i="18" s="1"/>
  <c r="K4" i="18"/>
  <c r="L4" i="18" s="1"/>
  <c r="K3" i="18"/>
  <c r="L3" i="18" s="1"/>
  <c r="K7" i="18"/>
  <c r="L7" i="18" s="1"/>
  <c r="K8" i="18"/>
  <c r="L8" i="18" s="1"/>
  <c r="K5" i="18"/>
  <c r="L5" i="18" s="1"/>
  <c r="K6" i="20"/>
  <c r="L6" i="20" s="1"/>
  <c r="K5" i="24"/>
  <c r="L5" i="24" s="1"/>
  <c r="K8" i="24"/>
  <c r="L8" i="24" s="1"/>
  <c r="K26" i="23"/>
  <c r="L26" i="23" s="1"/>
  <c r="K22" i="17"/>
  <c r="L22" i="17" s="1"/>
  <c r="K16" i="17"/>
  <c r="L16" i="17" s="1"/>
  <c r="K19" i="17"/>
  <c r="L19" i="17" s="1"/>
  <c r="K15" i="17"/>
  <c r="L15" i="17" s="1"/>
  <c r="K20" i="17"/>
  <c r="L20" i="17" s="1"/>
  <c r="K13" i="17"/>
  <c r="L13" i="17" s="1"/>
  <c r="K17" i="17"/>
  <c r="L17" i="17" s="1"/>
  <c r="K21" i="17"/>
  <c r="L21" i="17" s="1"/>
  <c r="K14" i="17"/>
  <c r="L14" i="17" s="1"/>
  <c r="K18" i="17"/>
  <c r="L18" i="17" s="1"/>
  <c r="K10" i="17"/>
  <c r="L10" i="17" s="1"/>
  <c r="K11" i="17"/>
  <c r="L11" i="17" s="1"/>
  <c r="K12" i="17"/>
  <c r="L12" i="17" s="1"/>
  <c r="K3" i="17"/>
  <c r="L3" i="17" s="1"/>
  <c r="K4" i="17"/>
  <c r="L4" i="17" s="1"/>
  <c r="K7" i="17"/>
  <c r="L7" i="17" s="1"/>
  <c r="K8" i="17"/>
  <c r="L8" i="17" s="1"/>
  <c r="K5" i="17"/>
  <c r="L5" i="17" s="1"/>
  <c r="K9" i="17"/>
  <c r="L9" i="17" s="1"/>
  <c r="K6" i="17"/>
  <c r="L6" i="17" s="1"/>
  <c r="K18" i="6"/>
  <c r="K11" i="6"/>
  <c r="K15" i="6"/>
  <c r="K12" i="6"/>
  <c r="L12" i="6" s="1"/>
  <c r="K16" i="6"/>
  <c r="L16" i="6" s="1"/>
  <c r="K13" i="6"/>
  <c r="L13" i="6" s="1"/>
  <c r="K17" i="6"/>
  <c r="L17" i="6" s="1"/>
  <c r="K14" i="6"/>
  <c r="L14" i="6" s="1"/>
  <c r="K9" i="16"/>
  <c r="L9" i="16" s="1"/>
  <c r="K3" i="24"/>
  <c r="L3" i="24" s="1"/>
  <c r="K6" i="24"/>
  <c r="L6" i="24" s="1"/>
  <c r="K9" i="24"/>
  <c r="L9" i="24" s="1"/>
  <c r="K4" i="24"/>
  <c r="L4" i="24" s="1"/>
  <c r="K7" i="24"/>
  <c r="L7" i="24" s="1"/>
  <c r="K10" i="24"/>
  <c r="L10" i="24" s="1"/>
  <c r="K27" i="23"/>
  <c r="L27" i="23" s="1"/>
  <c r="L12" i="21"/>
  <c r="K3" i="20"/>
  <c r="L3" i="20" s="1"/>
  <c r="K4" i="20"/>
  <c r="L4" i="20" s="1"/>
  <c r="K5" i="20"/>
  <c r="L5" i="20" s="1"/>
  <c r="K3" i="16"/>
  <c r="L3" i="16" s="1"/>
  <c r="K6" i="16"/>
  <c r="L6" i="16" s="1"/>
  <c r="K4" i="16"/>
  <c r="L4" i="16" s="1"/>
  <c r="K7" i="16"/>
  <c r="L7" i="16" s="1"/>
  <c r="K10" i="16"/>
  <c r="L10" i="16" s="1"/>
  <c r="K5" i="16"/>
  <c r="L5" i="16" s="1"/>
  <c r="K8" i="16"/>
  <c r="L8" i="16" s="1"/>
  <c r="I3" i="4"/>
  <c r="J3" i="4" s="1"/>
  <c r="I4" i="4"/>
  <c r="J4" i="4" s="1"/>
  <c r="I5" i="4"/>
  <c r="J5" i="4" s="1"/>
  <c r="I7" i="4"/>
  <c r="J7" i="4" s="1"/>
  <c r="I13" i="4"/>
  <c r="J13" i="4" s="1"/>
  <c r="I14" i="4"/>
  <c r="J14" i="4" s="1"/>
  <c r="I15" i="4"/>
  <c r="J15" i="4" s="1"/>
  <c r="I17" i="4"/>
  <c r="J17" i="4" s="1"/>
  <c r="I3" i="6"/>
  <c r="J3" i="6" s="1"/>
  <c r="I4" i="6"/>
  <c r="J4" i="6" s="1"/>
  <c r="I6" i="4"/>
  <c r="J6" i="4" s="1"/>
  <c r="I16" i="4"/>
  <c r="J16" i="4" s="1"/>
  <c r="M27" i="23" l="1"/>
  <c r="C48" i="23"/>
  <c r="M26" i="23"/>
  <c r="M43" i="23"/>
  <c r="M39" i="23"/>
  <c r="M35" i="23"/>
  <c r="M31" i="23"/>
  <c r="M45" i="23"/>
  <c r="M37" i="23"/>
  <c r="M29" i="23"/>
  <c r="M44" i="23"/>
  <c r="M40" i="23"/>
  <c r="M36" i="23"/>
  <c r="M32" i="23"/>
  <c r="M28" i="23"/>
  <c r="M46" i="23"/>
  <c r="M42" i="23"/>
  <c r="M38" i="23"/>
  <c r="M34" i="23"/>
  <c r="M30" i="23"/>
  <c r="M41" i="23"/>
  <c r="M33" i="23"/>
  <c r="M25" i="23"/>
  <c r="C49" i="23"/>
  <c r="M11" i="22"/>
  <c r="M4" i="22"/>
  <c r="M6" i="22"/>
  <c r="M12" i="22"/>
  <c r="M3" i="22"/>
  <c r="C28" i="22"/>
  <c r="M10" i="22"/>
  <c r="M17" i="22"/>
  <c r="M25" i="22"/>
  <c r="M21" i="22"/>
  <c r="M23" i="22"/>
  <c r="M19" i="22"/>
  <c r="M22" i="22"/>
  <c r="C29" i="22"/>
  <c r="M24" i="22"/>
  <c r="M20" i="22"/>
  <c r="M15" i="22"/>
  <c r="M26" i="22"/>
  <c r="M5" i="22"/>
  <c r="M9" i="22"/>
  <c r="M16" i="22"/>
  <c r="M14" i="22"/>
  <c r="M7" i="22"/>
  <c r="M8" i="22"/>
  <c r="M18" i="22"/>
  <c r="M13" i="22"/>
  <c r="C19" i="21"/>
  <c r="C18" i="21"/>
  <c r="C9" i="20"/>
  <c r="M21" i="23"/>
  <c r="M17" i="23"/>
  <c r="M13" i="23"/>
  <c r="M9" i="23"/>
  <c r="M5" i="23"/>
  <c r="M14" i="23"/>
  <c r="M6" i="23"/>
  <c r="M24" i="23"/>
  <c r="M20" i="23"/>
  <c r="M16" i="23"/>
  <c r="M12" i="23"/>
  <c r="M8" i="23"/>
  <c r="M4" i="23"/>
  <c r="M18" i="23"/>
  <c r="M10" i="23"/>
  <c r="M23" i="23"/>
  <c r="M19" i="23"/>
  <c r="M15" i="23"/>
  <c r="M11" i="23"/>
  <c r="M7" i="23"/>
  <c r="M3" i="23"/>
  <c r="M22" i="23"/>
  <c r="M10" i="21"/>
  <c r="M11" i="21"/>
  <c r="M12" i="21"/>
  <c r="M13" i="21"/>
  <c r="M16" i="21"/>
  <c r="M15" i="21"/>
  <c r="M14" i="21"/>
  <c r="M3" i="21"/>
  <c r="M7" i="21"/>
  <c r="M4" i="21"/>
  <c r="M9" i="21"/>
  <c r="M5" i="21"/>
  <c r="M6" i="21"/>
  <c r="M8" i="21"/>
  <c r="M10" i="19"/>
  <c r="M9" i="19"/>
  <c r="M8" i="19"/>
  <c r="C15" i="19"/>
  <c r="M12" i="19"/>
  <c r="M11" i="19"/>
  <c r="M3" i="19"/>
  <c r="C14" i="19"/>
  <c r="M5" i="19"/>
  <c r="M4" i="19"/>
  <c r="M6" i="19"/>
  <c r="M7" i="19"/>
  <c r="C17" i="18"/>
  <c r="M11" i="18"/>
  <c r="M14" i="18"/>
  <c r="M9" i="18"/>
  <c r="M12" i="18"/>
  <c r="M10" i="18"/>
  <c r="M13" i="18"/>
  <c r="C16" i="18"/>
  <c r="M3" i="18"/>
  <c r="M6" i="18"/>
  <c r="M7" i="18"/>
  <c r="M4" i="18"/>
  <c r="M5" i="18"/>
  <c r="M8" i="18"/>
  <c r="K22" i="4"/>
  <c r="L22" i="4" s="1"/>
  <c r="K18" i="4"/>
  <c r="L18" i="4" s="1"/>
  <c r="K14" i="4"/>
  <c r="L14" i="4" s="1"/>
  <c r="K21" i="4"/>
  <c r="L21" i="4" s="1"/>
  <c r="K17" i="4"/>
  <c r="L17" i="4" s="1"/>
  <c r="K13" i="4"/>
  <c r="L13" i="4" s="1"/>
  <c r="K20" i="4"/>
  <c r="L20" i="4" s="1"/>
  <c r="K16" i="4"/>
  <c r="K19" i="4"/>
  <c r="L19" i="4" s="1"/>
  <c r="K15" i="4"/>
  <c r="L15" i="4" s="1"/>
  <c r="C24" i="17"/>
  <c r="C25" i="17"/>
  <c r="M6" i="20"/>
  <c r="M5" i="20"/>
  <c r="M7" i="24"/>
  <c r="M4" i="24"/>
  <c r="M16" i="17"/>
  <c r="M6" i="17"/>
  <c r="M3" i="17"/>
  <c r="M12" i="17"/>
  <c r="M14" i="17"/>
  <c r="M22" i="17"/>
  <c r="M18" i="17"/>
  <c r="M17" i="17"/>
  <c r="M13" i="17"/>
  <c r="M20" i="17"/>
  <c r="M19" i="17"/>
  <c r="M21" i="17"/>
  <c r="M15" i="17"/>
  <c r="M9" i="17"/>
  <c r="M5" i="17"/>
  <c r="M4" i="17"/>
  <c r="M10" i="17"/>
  <c r="M8" i="17"/>
  <c r="M11" i="17"/>
  <c r="M7" i="17"/>
  <c r="K10" i="6"/>
  <c r="L10" i="6" s="1"/>
  <c r="K6" i="6"/>
  <c r="L6" i="6" s="1"/>
  <c r="K9" i="6"/>
  <c r="L9" i="6" s="1"/>
  <c r="K5" i="6"/>
  <c r="L5" i="6" s="1"/>
  <c r="K8" i="6"/>
  <c r="L8" i="6" s="1"/>
  <c r="K7" i="6"/>
  <c r="L7" i="6" s="1"/>
  <c r="K3" i="6"/>
  <c r="L3" i="6" s="1"/>
  <c r="K4" i="6"/>
  <c r="L4" i="6" s="1"/>
  <c r="K10" i="4"/>
  <c r="L10" i="4" s="1"/>
  <c r="K6" i="4"/>
  <c r="K8" i="4"/>
  <c r="L8" i="4" s="1"/>
  <c r="K11" i="4"/>
  <c r="L11" i="4" s="1"/>
  <c r="K3" i="4"/>
  <c r="L3" i="4" s="1"/>
  <c r="K9" i="4"/>
  <c r="L9" i="4" s="1"/>
  <c r="K5" i="4"/>
  <c r="L5" i="4" s="1"/>
  <c r="K12" i="4"/>
  <c r="L12" i="4" s="1"/>
  <c r="K4" i="4"/>
  <c r="L4" i="4" s="1"/>
  <c r="K7" i="4"/>
  <c r="L7" i="4" s="1"/>
  <c r="M3" i="16"/>
  <c r="M8" i="16"/>
  <c r="L18" i="6"/>
  <c r="L11" i="6"/>
  <c r="L15" i="6"/>
  <c r="M6" i="24"/>
  <c r="M3" i="24"/>
  <c r="C12" i="24"/>
  <c r="M10" i="24"/>
  <c r="M9" i="24"/>
  <c r="C13" i="24"/>
  <c r="M8" i="24"/>
  <c r="M5" i="24"/>
  <c r="C8" i="20"/>
  <c r="M3" i="20"/>
  <c r="M4" i="20"/>
  <c r="M7" i="16"/>
  <c r="M5" i="16"/>
  <c r="M4" i="16"/>
  <c r="M9" i="16"/>
  <c r="M10" i="16"/>
  <c r="M6" i="16"/>
  <c r="C13" i="16"/>
  <c r="C12" i="16"/>
  <c r="I6" i="1"/>
  <c r="J6" i="1" s="1"/>
  <c r="I4" i="1"/>
  <c r="J4" i="1" s="1"/>
  <c r="C50" i="23" l="1"/>
  <c r="C52" i="23" s="1"/>
  <c r="C10" i="20"/>
  <c r="C12" i="20" s="1"/>
  <c r="C20" i="21"/>
  <c r="C16" i="19"/>
  <c r="C18" i="19" s="1"/>
  <c r="C18" i="18"/>
  <c r="C20" i="18" s="1"/>
  <c r="C20" i="6"/>
  <c r="M18" i="6"/>
  <c r="M17" i="6"/>
  <c r="M14" i="6"/>
  <c r="M15" i="6"/>
  <c r="M16" i="6"/>
  <c r="M13" i="6"/>
  <c r="M11" i="6"/>
  <c r="M12" i="6"/>
  <c r="M3" i="6"/>
  <c r="M9" i="6"/>
  <c r="M7" i="6"/>
  <c r="M6" i="6"/>
  <c r="M5" i="6"/>
  <c r="M4" i="6"/>
  <c r="M8" i="6"/>
  <c r="M10" i="6"/>
  <c r="C14" i="16"/>
  <c r="C16" i="16" s="1"/>
  <c r="C14" i="24"/>
  <c r="C16" i="24" s="1"/>
  <c r="C30" i="22"/>
  <c r="C32" i="22" s="1"/>
  <c r="C26" i="17"/>
  <c r="C28" i="17" s="1"/>
  <c r="C22" i="21" l="1"/>
  <c r="D22" i="21"/>
  <c r="I3" i="2" l="1"/>
  <c r="J3" i="2" s="1"/>
  <c r="I4" i="2"/>
  <c r="J4" i="2" s="1"/>
  <c r="L4" i="2" s="1"/>
  <c r="I24" i="2"/>
  <c r="J24" i="2" s="1"/>
  <c r="I25" i="2"/>
  <c r="J25" i="2" s="1"/>
  <c r="G6" i="14"/>
  <c r="G5" i="14"/>
  <c r="G4" i="14"/>
  <c r="G3" i="14"/>
  <c r="G2" i="14"/>
  <c r="I4" i="3"/>
  <c r="J4" i="3" s="1"/>
  <c r="I3" i="3"/>
  <c r="J3" i="3" s="1"/>
  <c r="I16" i="3"/>
  <c r="J16" i="3" s="1"/>
  <c r="I15" i="3"/>
  <c r="J15" i="3" s="1"/>
  <c r="M3" i="2" l="1"/>
  <c r="M4" i="2"/>
  <c r="M14" i="2"/>
  <c r="M22" i="2"/>
  <c r="M18" i="2"/>
  <c r="M10" i="2"/>
  <c r="M23" i="2"/>
  <c r="M21" i="2"/>
  <c r="M15" i="2"/>
  <c r="M5" i="2"/>
  <c r="M7" i="2"/>
  <c r="M6" i="2"/>
  <c r="M19" i="2"/>
  <c r="M11" i="2"/>
  <c r="M9" i="2"/>
  <c r="M8" i="2"/>
  <c r="M13" i="2"/>
  <c r="M16" i="2"/>
  <c r="M20" i="2"/>
  <c r="M12" i="2"/>
  <c r="M17" i="2"/>
  <c r="K24" i="3"/>
  <c r="L24" i="3" s="1"/>
  <c r="K17" i="3"/>
  <c r="L17" i="3" s="1"/>
  <c r="K22" i="3"/>
  <c r="L22" i="3" s="1"/>
  <c r="K15" i="3"/>
  <c r="L15" i="3" s="1"/>
  <c r="K21" i="3"/>
  <c r="K26" i="3"/>
  <c r="L26" i="3" s="1"/>
  <c r="K19" i="3"/>
  <c r="L19" i="3" s="1"/>
  <c r="K25" i="3"/>
  <c r="L25" i="3" s="1"/>
  <c r="K16" i="3"/>
  <c r="L16" i="3" s="1"/>
  <c r="K23" i="3"/>
  <c r="L23" i="3" s="1"/>
  <c r="K18" i="3"/>
  <c r="L18" i="3" s="1"/>
  <c r="K20" i="3"/>
  <c r="L20" i="3" s="1"/>
  <c r="K12" i="3"/>
  <c r="L12" i="3" s="1"/>
  <c r="K8" i="3"/>
  <c r="L8" i="3" s="1"/>
  <c r="K11" i="3"/>
  <c r="L11" i="3" s="1"/>
  <c r="K7" i="3"/>
  <c r="L7" i="3" s="1"/>
  <c r="K3" i="3"/>
  <c r="L3" i="3" s="1"/>
  <c r="K14" i="3"/>
  <c r="L14" i="3" s="1"/>
  <c r="K10" i="3"/>
  <c r="L10" i="3" s="1"/>
  <c r="K6" i="3"/>
  <c r="L6" i="3" s="1"/>
  <c r="K13" i="3"/>
  <c r="L13" i="3" s="1"/>
  <c r="K9" i="3"/>
  <c r="L9" i="3" s="1"/>
  <c r="K5" i="3"/>
  <c r="L5" i="3" s="1"/>
  <c r="K4" i="3"/>
  <c r="L4" i="3" s="1"/>
  <c r="L21" i="3"/>
  <c r="L6" i="4"/>
  <c r="C24" i="4" s="1"/>
  <c r="L16" i="4"/>
  <c r="C25" i="4" s="1"/>
  <c r="L3" i="2"/>
  <c r="L25" i="2"/>
  <c r="L24" i="2"/>
  <c r="C29" i="3" l="1"/>
  <c r="C28" i="3"/>
  <c r="M16" i="4"/>
  <c r="M19" i="4"/>
  <c r="M15" i="4"/>
  <c r="M14" i="4"/>
  <c r="M22" i="4"/>
  <c r="M21" i="4"/>
  <c r="M17" i="4"/>
  <c r="M18" i="4"/>
  <c r="M13" i="4"/>
  <c r="M20" i="4"/>
  <c r="M6" i="4"/>
  <c r="M5" i="4"/>
  <c r="M11" i="4"/>
  <c r="M8" i="4"/>
  <c r="M7" i="4"/>
  <c r="M10" i="4"/>
  <c r="M3" i="4"/>
  <c r="M12" i="4"/>
  <c r="M9" i="4"/>
  <c r="M4" i="4"/>
  <c r="M4" i="3"/>
  <c r="M6" i="3"/>
  <c r="M10" i="3"/>
  <c r="M11" i="3"/>
  <c r="M14" i="3"/>
  <c r="M24" i="3"/>
  <c r="M20" i="3"/>
  <c r="M23" i="3"/>
  <c r="M19" i="3"/>
  <c r="M15" i="3"/>
  <c r="M26" i="3"/>
  <c r="M22" i="3"/>
  <c r="M18" i="3"/>
  <c r="M25" i="3"/>
  <c r="M21" i="3"/>
  <c r="M17" i="3"/>
  <c r="M5" i="3"/>
  <c r="M9" i="3"/>
  <c r="M13" i="3"/>
  <c r="M7" i="3"/>
  <c r="M3" i="3"/>
  <c r="M8" i="3"/>
  <c r="M12" i="3"/>
  <c r="M16" i="3"/>
  <c r="I5" i="1"/>
  <c r="J5" i="1" s="1"/>
  <c r="I3" i="1"/>
  <c r="J3" i="1" s="1"/>
  <c r="C22" i="6" l="1"/>
  <c r="K3" i="1"/>
  <c r="L3" i="1" s="1"/>
  <c r="K4" i="1"/>
  <c r="L4" i="1" s="1"/>
  <c r="K5" i="1"/>
  <c r="L5" i="1" s="1"/>
  <c r="K6" i="1"/>
  <c r="L6" i="1" s="1"/>
  <c r="C26" i="4"/>
  <c r="C30" i="3"/>
  <c r="C48" i="2"/>
  <c r="M3" i="1" l="1"/>
  <c r="M4" i="1"/>
  <c r="C9" i="1"/>
  <c r="M5" i="1"/>
  <c r="M6" i="1"/>
  <c r="C8" i="1"/>
  <c r="C32" i="3"/>
  <c r="D4" i="14"/>
  <c r="F4" i="14" s="1"/>
  <c r="C28" i="4"/>
  <c r="D5" i="14"/>
  <c r="F5" i="14" s="1"/>
  <c r="C24" i="6"/>
  <c r="F8" i="14" s="1"/>
  <c r="D6" i="14"/>
  <c r="F6" i="14" s="1"/>
  <c r="C50" i="2"/>
  <c r="D3" i="14"/>
  <c r="F3" i="14" s="1"/>
  <c r="C10" i="1" l="1"/>
  <c r="C12" i="1" s="1"/>
  <c r="D2" i="14" l="1"/>
  <c r="F2" i="14" s="1"/>
</calcChain>
</file>

<file path=xl/sharedStrings.xml><?xml version="1.0" encoding="utf-8"?>
<sst xmlns="http://schemas.openxmlformats.org/spreadsheetml/2006/main" count="813" uniqueCount="279">
  <si>
    <t>WATER</t>
  </si>
  <si>
    <t>FREQ NEGATIVAS?</t>
  </si>
  <si>
    <t>REDUNDANTE?</t>
  </si>
  <si>
    <t>CONF</t>
  </si>
  <si>
    <t>MP2/aug-cc-pVDZ</t>
  </si>
  <si>
    <t>ZPE Solvent</t>
  </si>
  <si>
    <t xml:space="preserve">MST Solvent Energy </t>
  </si>
  <si>
    <t>Gas Energy</t>
  </si>
  <si>
    <t>dG Solvation MST</t>
  </si>
  <si>
    <t>Total Energy (+1,89 kcal/mol) MST</t>
  </si>
  <si>
    <t>RELATIVE</t>
  </si>
  <si>
    <t>BOLTZMANN</t>
  </si>
  <si>
    <t>% Fase</t>
  </si>
  <si>
    <t>Solvent</t>
  </si>
  <si>
    <t>OCTANOL</t>
  </si>
  <si>
    <t>LOG P NUESTRO MST</t>
  </si>
  <si>
    <t>LOG P EXPERIMENTAL</t>
  </si>
  <si>
    <t>DIFERENCIA MST</t>
  </si>
  <si>
    <t>NO</t>
  </si>
  <si>
    <t>FALLA</t>
  </si>
  <si>
    <t>LOG P MP2 TONI</t>
  </si>
  <si>
    <t>LOG P B3LYP WILL</t>
  </si>
  <si>
    <t>DIFFERENCE TONI</t>
  </si>
  <si>
    <t>DIFFERENCE WILL</t>
  </si>
  <si>
    <r>
      <t xml:space="preserve">LOG P </t>
    </r>
    <r>
      <rPr>
        <b/>
        <sz val="12"/>
        <color rgb="FFFF0000"/>
        <rFont val="Helvetica"/>
        <family val="2"/>
      </rPr>
      <t>ESTIMATE</t>
    </r>
  </si>
  <si>
    <t>Bupropion</t>
  </si>
  <si>
    <t xml:space="preserve">1-Isobutyl-4-(4-iodophenyl)piperazine </t>
  </si>
  <si>
    <t>Desmethyldesipramine</t>
  </si>
  <si>
    <t>Nor-2-chlorpromazine</t>
  </si>
  <si>
    <t>Methamphetamine</t>
  </si>
  <si>
    <t>Thioperamide</t>
  </si>
  <si>
    <t>24228; Y-G14; Betahistine</t>
  </si>
  <si>
    <t>Zolpidem</t>
  </si>
  <si>
    <t>Aspirin</t>
  </si>
  <si>
    <t>Zidovudine</t>
  </si>
  <si>
    <t>Levodopa</t>
  </si>
  <si>
    <t>Salbutamol</t>
  </si>
  <si>
    <t>36; Bis-hydroxylated-L-663581</t>
  </si>
  <si>
    <t>Betahistine</t>
  </si>
  <si>
    <t>Bis-hydroxylated-L-663581</t>
  </si>
  <si>
    <t>SET_328_BBB6_conf1.geo_165_225_075_WATER.dat</t>
  </si>
  <si>
    <t>SET_328_BBB6_conf1.geo_330_225_075_WATER.dat</t>
  </si>
  <si>
    <t>SET_328_BBB6_conf1.geo_165_225_075_OCTANOL.dat</t>
  </si>
  <si>
    <t>SET_328_BBB6_conf1.geo_330_225_075_OCTANOL.dat</t>
  </si>
  <si>
    <t>SET_328_BBB20_conf1.geo_060_180_060_OCTANOL.dat</t>
  </si>
  <si>
    <t>SET_328_BBB20_conf1.geo_060_180_180_OCTANOL.dat</t>
  </si>
  <si>
    <t>SET_328_BBB20_conf1.geo_060_180_300_OCTANOL.dat</t>
  </si>
  <si>
    <t>SET_328_BBB20_conf1.geo_090_075_060_OCTANOL.dat</t>
  </si>
  <si>
    <t>SET_328_BBB20_conf1.geo_090_075_180_OCTANOL.dat</t>
  </si>
  <si>
    <t>SET_328_BBB20_conf1.geo_090_285_300_OCTANOL.dat</t>
  </si>
  <si>
    <t>SET_328_BBB20_conf1.geo_105_285_180_OCTANOL.dat</t>
  </si>
  <si>
    <t>SET_328_BBB20_conf1.geo_120_180_060_OCTANOL.dat</t>
  </si>
  <si>
    <t>SET_328_BBB20_conf1.geo_120_180_180_OCTANOL.dat</t>
  </si>
  <si>
    <t>SET_328_BBB20_conf1.geo_120_180_300_OCTANOL.dat</t>
  </si>
  <si>
    <t>SET_328_BBB20_conf1.geo_135_300_300_OCTANOL.dat</t>
  </si>
  <si>
    <t>SET_328_BBB20_conf1.geo_270_180_300_OCTANOL.dat</t>
  </si>
  <si>
    <t>SET_328_BBB20_conf1.geo_060_180_060_AGUA.dat</t>
  </si>
  <si>
    <t>SET_328_BBB20_conf1.geo_060_180_180_AGUA.dat</t>
  </si>
  <si>
    <t>SET_328_BBB20_conf1.geo_060_180_300_AGUA.dat</t>
  </si>
  <si>
    <t>SET_328_BBB20_conf1.geo_090_075_060_AGUA.dat</t>
  </si>
  <si>
    <t>SET_328_BBB20_conf1.geo_090_075_180_AGUA.dat</t>
  </si>
  <si>
    <t>SET_328_BBB20_conf1.geo_090_285_300_AGUA.dat</t>
  </si>
  <si>
    <t>SET_328_BBB20_conf1.geo_105_285_180_AGUA.dat</t>
  </si>
  <si>
    <t>SET_328_BBB20_conf1.geo_120_180_060_AGUA.dat</t>
  </si>
  <si>
    <t>SET_328_BBB20_conf1.geo_120_180_180_AGUA.dat</t>
  </si>
  <si>
    <t>SET_328_BBB20_conf1.geo_120_180_300_AGUA.dat</t>
  </si>
  <si>
    <t>SET_328_BBB20_conf1.geo_135_300_300_AGUA.dat</t>
  </si>
  <si>
    <t>SET_328_BBB20_conf1.geo_270_180_300_AGUA.dat</t>
  </si>
  <si>
    <t>SET_328_BBB29_conf1.geo_120_180_285_AGUA.dat</t>
  </si>
  <si>
    <t>SET_328_BBB29_conf1.geo_135_285_180_AGUA.dat</t>
  </si>
  <si>
    <t>SET_328_BBB29_conf1.geo_135_285_285_AGUA.dat</t>
  </si>
  <si>
    <t>SET_328_BBB29_conf1.geo_285_180_180_AGUA.dat</t>
  </si>
  <si>
    <t>SET_328_BBB29_conf1.geo_285_180_300_AGUA.dat</t>
  </si>
  <si>
    <t xml:space="preserve">SET_328_BBB29_conf1.geo_090_075_075_AGUA.dat  </t>
  </si>
  <si>
    <t xml:space="preserve">SET_328_BBB29_conf1.geo_090_075_180_AGUA.dat  </t>
  </si>
  <si>
    <t xml:space="preserve">SET_328_BBB29_conf1.geo_090_180_300_AGUA.dat  </t>
  </si>
  <si>
    <t>SET_328_BBB29_conf1.geo_105_180_075_AGUA.dat </t>
  </si>
  <si>
    <t xml:space="preserve">SET_328_BBB29_conf1.geo_120_180_180_AGUA.dat  </t>
  </si>
  <si>
    <t xml:space="preserve">SET_328_BBB29_conf1.geo_090_075_075_OCTANOL.dat  </t>
  </si>
  <si>
    <t xml:space="preserve">SET_328_BBB29_conf1.geo_090_075_180_OCTANOL.dat  </t>
  </si>
  <si>
    <t xml:space="preserve">SET_328_BBB29_conf1.geo_090_180_300_OCTANOL.dat  </t>
  </si>
  <si>
    <t>SET_328_BBB29_conf1.geo_105_180_075_OCTANOL.dat </t>
  </si>
  <si>
    <t xml:space="preserve">SET_328_BBB29_conf1.geo_120_180_180_OCTANOL.dat  </t>
  </si>
  <si>
    <t>SET_328_BBB29_conf1.geo_120_180_285_OCTANOL.dat</t>
  </si>
  <si>
    <t>SET_328_BBB29_conf1.geo_135_285_180_OCTANOL.dat</t>
  </si>
  <si>
    <t>SET_328_BBB29_conf1.geo_135_285_285_OCTANOL.dat</t>
  </si>
  <si>
    <t>SET_328_BBB29_conf1.geo_285_180_180_OCTANOL.dat</t>
  </si>
  <si>
    <t>SET_328_BBB29_conf1.geo_285_180_300_OCTANOL.dat</t>
  </si>
  <si>
    <r>
      <t xml:space="preserve">LOG P </t>
    </r>
    <r>
      <rPr>
        <b/>
        <sz val="12"/>
        <rFont val="Helvetica"/>
        <family val="2"/>
      </rPr>
      <t>EXPERIMENTAL</t>
    </r>
  </si>
  <si>
    <t>SET_328_BBB30_conf1.geo_240_075_270_AGUA.dat</t>
  </si>
  <si>
    <t>SET_328_BBB30_conf1.geo_255_060_195_AGUA.dat</t>
  </si>
  <si>
    <t>SET_328_BBB30_conf1.geo_285_180_195_AGUA.dat</t>
  </si>
  <si>
    <t>SET_328_BBB30_conf1.geo_285_180_285_AGUA.dat</t>
  </si>
  <si>
    <t>SET_328_BBB30_conf1.geo_060_075_270_AGUA.dat</t>
  </si>
  <si>
    <t>SET_328_BBB30_conf1.geo_075_060_195_AGUA.dat</t>
  </si>
  <si>
    <t>SET_328_BBB30_conf1.geo_105_180_195_AGUA.dat</t>
  </si>
  <si>
    <t>SET_328_BBB30_conf1.geo_105_180_285_AGUA.dat</t>
  </si>
  <si>
    <t>SET_328_BBB30_conf1.geo_060_075_270_OCTANOL.dat</t>
  </si>
  <si>
    <t>SET_328_BBB30_conf1.geo_075_060_195_OCTANOL.dat</t>
  </si>
  <si>
    <t>SET_328_BBB30_conf1.geo_105_180_195_OCTANOL.dat</t>
  </si>
  <si>
    <t>SET_328_BBB30_conf1.geo_105_180_285_OCTANOL.dat</t>
  </si>
  <si>
    <t>SET_328_BBB30_conf1.geo_240_075_270_OCTANOL.dat</t>
  </si>
  <si>
    <t>SET_328_BBB30_conf1.geo_255_060_195_OCTANOL.dat</t>
  </si>
  <si>
    <t>SET_328_BBB30_conf1.geo_285_180_195_OCTANOL.dat</t>
  </si>
  <si>
    <t>SET_328_BBB30_conf1.geo_285_180_285_OCTANOL.dat</t>
  </si>
  <si>
    <t>SET_328_BBB227_conf1.geo_165_180_060_AGUA.dat</t>
  </si>
  <si>
    <t>SET_328_BBB227_conf1.geo_165_180_240_AGUA.dat</t>
  </si>
  <si>
    <t>SET_328_BBB227_conf1.geo_075_180_060_AGUA.dat</t>
  </si>
  <si>
    <t>SET_328_BBB227_conf1.geo_075_180_240_AGUA.dat</t>
  </si>
  <si>
    <t>SET_328_BBB227_conf1.geo_075_180_060_OCTANOL.dat</t>
  </si>
  <si>
    <t>SET_328_BBB227_conf1.geo_075_180_240_OCTANOL.dat</t>
  </si>
  <si>
    <t>SET_328_BBB227_conf1.geo_165_180_060_OCTANOL.dat</t>
  </si>
  <si>
    <t>SET_328_BBB227_conf1.geo_165_180_240_OCTANOL.dat</t>
  </si>
  <si>
    <t xml:space="preserve">SET_328_BBB256_conf1.geo_075_180_090_AGUA.dat  </t>
  </si>
  <si>
    <t>SET_328_BBB256_conf1.geo_180_180_270_AGUA.dat</t>
  </si>
  <si>
    <t xml:space="preserve">SET_328_BBB256_conf1.geo_075_180_255_AGUA.dat  </t>
  </si>
  <si>
    <t>SET_328_BBB256_conf1.geo_180_285_285_AGUA.dat</t>
  </si>
  <si>
    <t xml:space="preserve">SET_328_BBB256_conf1.geo_180_075_075_AGUA.dat  </t>
  </si>
  <si>
    <t>SET_328_BBB256_conf1.geo_180_300_120_AGUA.dat</t>
  </si>
  <si>
    <t xml:space="preserve">SET_328_BBB256_conf1.geo_180_075_255_AGUA.dat  </t>
  </si>
  <si>
    <t>SET_328_BBB256_conf1.geo_285_180_105_AGUA.dat</t>
  </si>
  <si>
    <t xml:space="preserve">SET_328_BBB256_conf1.geo_180_180_090_AGUA.dat  </t>
  </si>
  <si>
    <t>SET_328_BBB256_conf1.geo_285_180_255_AGUA.dat</t>
  </si>
  <si>
    <t xml:space="preserve">SET_328_BBB256_conf1.geo_075_180_090_OCTANOL.dat  </t>
  </si>
  <si>
    <t xml:space="preserve">SET_328_BBB256_conf1.geo_075_180_255_OCTANOL.dat  </t>
  </si>
  <si>
    <t xml:space="preserve">SET_328_BBB256_conf1.geo_180_075_075_OCTANOL.dat  </t>
  </si>
  <si>
    <t xml:space="preserve">SET_328_BBB256_conf1.geo_180_075_255_OCTANOL.dat  </t>
  </si>
  <si>
    <t xml:space="preserve">SET_328_BBB256_conf1.geo_180_180_090_OCTANOL.dat  </t>
  </si>
  <si>
    <t>SET_328_BBB256_conf1.geo_180_180_270_OCTANOL.dat</t>
  </si>
  <si>
    <t>SET_328_BBB256_conf1.geo_180_285_285_OCTANOL.dat</t>
  </si>
  <si>
    <t>SET_328_BBB256_conf1.geo_180_300_120_OCTANOL.dat</t>
  </si>
  <si>
    <t>SET_328_BBB256_conf1.geo_285_180_105_OCTANOL.dat</t>
  </si>
  <si>
    <t>SET_328_BBB256_conf1.geo_285_180_255_OCTANOL.dat</t>
  </si>
  <si>
    <t>SET_328_BBB268_conf1.geo_060_225_255_OCTANOL.dat</t>
  </si>
  <si>
    <t>SET_328_BBB268_conf1.geo_075_060_300_OCTANOL.dat</t>
  </si>
  <si>
    <t>SET_328_BBB268_conf1.geo_180_090_255_OCTANOL.dat</t>
  </si>
  <si>
    <t>SET_328_BBB268_conf1.geo_180_270_255_OCTANOL.dat</t>
  </si>
  <si>
    <t>SET_328_BBB268_conf1.geo_225_240_255_OCTANOL.dat</t>
  </si>
  <si>
    <t>SET_328_BBB268_conf1.geo_300_135_285_OCTANOL.dat</t>
  </si>
  <si>
    <t>SET_328_BBB268_conf1.geo_060_225_255_AGUA.dat</t>
  </si>
  <si>
    <t>SET_328_BBB268_conf1.geo_075_060_300_AGUA.dat</t>
  </si>
  <si>
    <t>SET_328_BBB268_conf1.geo_180_090_255_AGUA.dat</t>
  </si>
  <si>
    <t>SET_328_BBB268_conf1.geo_180_270_255_AGUA.dat</t>
  </si>
  <si>
    <t>SET_328_BBB268_conf1.geo_225_240_255_AGUA.dat</t>
  </si>
  <si>
    <t>SET_328_BBB268_conf1.geo_300_135_285_AGUA.dat</t>
  </si>
  <si>
    <t>FALLA MP2</t>
  </si>
  <si>
    <t>SET_328_BBB272_conf1.geo_015_090_180_AGUA.dat</t>
  </si>
  <si>
    <t>SET_328_BBB272_conf1.geo_120_300_180_AGUA.dat</t>
  </si>
  <si>
    <t>SET_328_BBB272_conf1.geo_165_045_180_AGUA.dat</t>
  </si>
  <si>
    <t>SET_328_BBB272_conf1.geo_195_315_180_AGUA.dat</t>
  </si>
  <si>
    <t>SET_328_BBB272_conf1.geo_345_270_180_AGUA.dat</t>
  </si>
  <si>
    <t>SET_328_BBB272_conf1.geo_015_090_180_OCTANOL.dat</t>
  </si>
  <si>
    <t>SET_328_BBB272_conf1.geo_120_300_180_OCTANOL.dat</t>
  </si>
  <si>
    <t>SET_328_BBB272_conf1.geo_165_045_180_OCTANOL.dat</t>
  </si>
  <si>
    <t>SET_328_BBB272_conf1.geo_195_315_180_OCTANOL.dat</t>
  </si>
  <si>
    <t>SET_328_BBB272_conf1.geo_345_270_180_OCTANOL.dat</t>
  </si>
  <si>
    <t>SET_328_BBB288_conf1.geo_210_090_060_OCTANOL.dat</t>
  </si>
  <si>
    <t>SET_328_BBB288_conf1.geo_210_105_285_OCTANOL.dat</t>
  </si>
  <si>
    <t>SET_328_BBB288_conf1.geo_210_090_060_AGUA.dat</t>
  </si>
  <si>
    <t>SET_328_BBB288_conf1.geo_210_105_285_AGUA.dat</t>
  </si>
  <si>
    <t>SET_328_BBB292_conf1.geo_075_060_105_AGUA.dat</t>
  </si>
  <si>
    <t>SET_328_BBB292_conf1.geo_075_060_255_AGUA.dat</t>
  </si>
  <si>
    <t>SET_328_BBB292_conf1.geo_090_300_120_AGUA.dat</t>
  </si>
  <si>
    <t>SET_328_BBB292_conf1.geo_105_165_120_AGUA.dat</t>
  </si>
  <si>
    <t>SET_328_BBB292_conf1.geo_255_060_105_AGUA.dat</t>
  </si>
  <si>
    <t>SET_328_BBB292_conf1.geo_255_060_255_AGUA.dat</t>
  </si>
  <si>
    <t>SET_328_BBB292_conf1.geo_270_300_120_AGUA.dat</t>
  </si>
  <si>
    <t>SET_328_BBB292_conf1.geo_075_060_105_OCTANOL.dat</t>
  </si>
  <si>
    <t>SET_328_BBB292_conf1.geo_075_060_255_OCTANOL.dat</t>
  </si>
  <si>
    <t>SET_328_BBB292_conf1.geo_090_300_120_OCTANOL.dat</t>
  </si>
  <si>
    <t>SET_328_BBB292_conf1.geo_105_165_120_OCTANOL.dat</t>
  </si>
  <si>
    <t>SET_328_BBB292_conf1.geo_255_060_105_OCTANOL.dat</t>
  </si>
  <si>
    <t>SET_328_BBB292_conf1.geo_255_060_255_OCTANOL.dat</t>
  </si>
  <si>
    <t>SET_328_BBB292_conf1.geo_270_300_120_OCTANOL.dat</t>
  </si>
  <si>
    <t>SET_328_BBB301_conf1.geo_075_090_045_AGUA.dat</t>
  </si>
  <si>
    <t>SET_328_BBB301_conf1.geo_165_105_045_AGUA.dat</t>
  </si>
  <si>
    <t xml:space="preserve">SET_328_BBB301_conf1.geo_090_105_255_AGUA.dat </t>
  </si>
  <si>
    <t>SET_328_BBB301_conf1.geo_090_285_090_AGUA.dat</t>
  </si>
  <si>
    <t>SET_328_BBB301_conf1.geo_090_285_255_AGUA.dat</t>
  </si>
  <si>
    <t>SET_328_BBB301_conf1.geo_150_285_255_AGUA.dat</t>
  </si>
  <si>
    <t>SET_328_BBB301_conf1.geo_090_105_105_AGUA.dat</t>
  </si>
  <si>
    <t>SET_328_BBB301_conf1.geo_165_105_270_AGUA.dat</t>
  </si>
  <si>
    <t>SET_328_BBB301_conf1.geo_165_120_105_AGUA.dat</t>
  </si>
  <si>
    <t>SET_328_BBB301_conf1.geo_165_120_315_AGUA.dat</t>
  </si>
  <si>
    <t>SET_328_BBB301_conf1.geo_165_285_315_AGUA.dat</t>
  </si>
  <si>
    <t>SET_328_BBB301_conf1.geo_165_300_090_AGUA.dat</t>
  </si>
  <si>
    <t>SET_328_BBB301_conf1.geo_075_090_045_OCTANOL.dat</t>
  </si>
  <si>
    <t>SET_328_BBB301_conf1.geo_090_105_105_OCTANOL.dat</t>
  </si>
  <si>
    <t xml:space="preserve">SET_328_BBB301_conf1.geo_090_105_255_OCTANOL.dat </t>
  </si>
  <si>
    <t>SET_328_BBB301_conf1.geo_090_285_090_OCTANOL.dat</t>
  </si>
  <si>
    <t>SET_328_BBB301_conf1.geo_090_285_255_OCTANOL.dat</t>
  </si>
  <si>
    <t>SET_328_BBB301_conf1.geo_150_285_255_OCTANOL.dat</t>
  </si>
  <si>
    <t>SET_328_BBB301_conf1.geo_165_105_045_OCTANOL.dat</t>
  </si>
  <si>
    <t>SET_328_BBB301_conf1.geo_165_105_270_OCTANOL.dat</t>
  </si>
  <si>
    <t>SET_328_BBB301_conf1.geo_165_120_105_OCTANOL.dat</t>
  </si>
  <si>
    <t>SET_328_BBB301_conf1.geo_165_120_315_OCTANOL.dat</t>
  </si>
  <si>
    <t>SET_328_BBB301_conf1.geo_165_285_315_OCTANOL.dat</t>
  </si>
  <si>
    <t>SET_328_BBB301_conf1.geo_165_300_090_OCTANOL.dat</t>
  </si>
  <si>
    <t>SET_328_BBB321_conf1.geo_030_015_045_OCTANOL.dat</t>
  </si>
  <si>
    <t>SET_328_BBB321_conf1.geo_030_210_300_OCTANOL.dat</t>
  </si>
  <si>
    <t>SET_328_BBB321_conf1.geo_045_330_135_OCTANOL.dat</t>
  </si>
  <si>
    <t>SET_328_BBB321_conf1.geo_165_030_120_OCTANOL.dat</t>
  </si>
  <si>
    <t>SET_328_BBB321_conf1.geo_165_150_225_OCTANOL.dat</t>
  </si>
  <si>
    <t>SET_328_BBB321_conf1.geo_165_150_255_OCTANOL.dat</t>
  </si>
  <si>
    <t>SET_328_BBB321_conf1.geo_165_210_060_OCTANOL.dat</t>
  </si>
  <si>
    <t>SET_328_BBB321_conf1.geo_165_210_300_OCTANOL.dat</t>
  </si>
  <si>
    <t>SET_328_BBB321_conf1.geo_180_015_060_OCTANOL.dat</t>
  </si>
  <si>
    <t>SET_328_BBB321_conf1.geo_180_030_240_OCTANOL.dat</t>
  </si>
  <si>
    <t>SET_328_BBB321_conf1.geo_180_030_300_OCTANOL.dat</t>
  </si>
  <si>
    <t>SET_328_BBB321_conf1.geo_180_150_045_OCTANOL.dat</t>
  </si>
  <si>
    <t>SET_328_BBB321_conf1.geo_180_150_120_OCTANOL.dat</t>
  </si>
  <si>
    <t>SET_328_BBB321_conf1.geo_180_165_300_OCTANOL.dat</t>
  </si>
  <si>
    <t>SET_328_BBB321_conf1.geo_180_210_225_OCTANOL.dat</t>
  </si>
  <si>
    <t>SET_328_BBB321_conf1.geo_180_210_255_OCTANOL.dat</t>
  </si>
  <si>
    <t>SET_328_BBB321_conf1.geo_180_330_045_OCTANOL.dat</t>
  </si>
  <si>
    <t>SET_328_BBB321_conf1.geo_180_330_120_OCTANOL.dat</t>
  </si>
  <si>
    <t>SET_328_BBB321_conf1.geo_180_345_240_OCTANOL.dat</t>
  </si>
  <si>
    <t>SET_328_BBB321_conf1.geo_195_210_120_OCTANOL.dat</t>
  </si>
  <si>
    <t>SET_328_BBB321_conf1.geo_195_330_315_OCTANOL.dat</t>
  </si>
  <si>
    <t>SET_328_BBB321_conf1.geo_330_345_315_OCTANOL.dat</t>
  </si>
  <si>
    <t>SET_328_BBB321_conf1.geo_030_015_045_AGUA.dat</t>
  </si>
  <si>
    <t>SET_328_BBB321_conf1.geo_030_210_300_AGUA.dat</t>
  </si>
  <si>
    <t>SET_328_BBB321_conf1.geo_045_330_135_AGUA.dat</t>
  </si>
  <si>
    <t>SET_328_BBB321_conf1.geo_165_030_120_AGUA.dat</t>
  </si>
  <si>
    <t>SET_328_BBB321_conf1.geo_165_150_225_AGUA.dat</t>
  </si>
  <si>
    <t>SET_328_BBB321_conf1.geo_165_150_255_AGUA.dat</t>
  </si>
  <si>
    <t>SET_328_BBB321_conf1.geo_165_210_060_AGUA.dat</t>
  </si>
  <si>
    <t>SET_328_BBB321_conf1.geo_165_210_300_AGUA.dat</t>
  </si>
  <si>
    <t>SET_328_BBB321_conf1.geo_180_015_060_AGUA.dat</t>
  </si>
  <si>
    <t>SET_328_BBB321_conf1.geo_180_030_240_AGUA.dat</t>
  </si>
  <si>
    <t>SET_328_BBB321_conf1.geo_180_030_300_AGUA.dat</t>
  </si>
  <si>
    <t>SET_328_BBB321_conf1.geo_180_150_045_AGUA.dat</t>
  </si>
  <si>
    <t>SET_328_BBB321_conf1.geo_180_150_120_AGUA.dat</t>
  </si>
  <si>
    <t>SET_328_BBB321_conf1.geo_180_165_300_AGUA.dat</t>
  </si>
  <si>
    <t>SET_328_BBB321_conf1.geo_180_210_225_AGUA.dat</t>
  </si>
  <si>
    <t>SET_328_BBB321_conf1.geo_180_210_255_AGUA.dat</t>
  </si>
  <si>
    <t>SET_328_BBB321_conf1.geo_180_330_045_AGUA.dat</t>
  </si>
  <si>
    <t>SET_328_BBB321_conf1.geo_180_330_120_AGUA.dat</t>
  </si>
  <si>
    <t>SET_328_BBB321_conf1.geo_180_345_240_AGUA.dat</t>
  </si>
  <si>
    <t>SET_328_BBB321_conf1.geo_195_210_120_AGUA.dat</t>
  </si>
  <si>
    <t>SET_328_BBB321_conf1.geo_195_330_315_AGUA.dat</t>
  </si>
  <si>
    <t>SET_328_BBB321_conf1.geo_330_345_315_AGUA.dat</t>
  </si>
  <si>
    <t>SET_328_BBB324_conf1.geo_180_105_180_AGUA.dat</t>
  </si>
  <si>
    <t>SET_328_BBB324_conf1.geo_180_120_300_AGUA.dat</t>
  </si>
  <si>
    <t>SET_328_BBB324_conf1.geo_180_300_300_AGUA.dat</t>
  </si>
  <si>
    <t>SET_328_BBB324_conf1.geo_180_315_180_AGUA.dat</t>
  </si>
  <si>
    <t>SET_328_BBB324_conf1.geo_180_105_180_OCTANOL.dat</t>
  </si>
  <si>
    <t>SET_328_BBB324_conf1.geo_180_120_300_OCTANOL.dat</t>
  </si>
  <si>
    <t>SET_328_BBB324_conf1.geo_180_300_300_OCTANOL.dat</t>
  </si>
  <si>
    <t>SET_328_BBB324_conf1.geo_180_315_180_OCTANOL.dat</t>
  </si>
  <si>
    <r>
      <t>7-chloro-3-(5-(1,2-dihydroxypropan-2-yl)-1,2,4-oxadiazol-3-yl)-5-methyl-1,3a,4,5-tetrahydro-6</t>
    </r>
    <r>
      <rPr>
        <i/>
        <sz val="12"/>
        <color rgb="FF000000"/>
        <rFont val="Times"/>
        <family val="1"/>
      </rPr>
      <t>H</t>
    </r>
    <r>
      <rPr>
        <sz val="12"/>
        <color rgb="FF000000"/>
        <rFont val="Times"/>
        <family val="1"/>
      </rPr>
      <t>-benzo[</t>
    </r>
    <r>
      <rPr>
        <i/>
        <sz val="12"/>
        <color rgb="FF000000"/>
        <rFont val="Times"/>
        <family val="1"/>
      </rPr>
      <t>f</t>
    </r>
    <r>
      <rPr>
        <sz val="12"/>
        <color rgb="FF000000"/>
        <rFont val="Times"/>
        <family val="1"/>
      </rPr>
      <t>]imidazo[1,5-</t>
    </r>
    <r>
      <rPr>
        <i/>
        <sz val="12"/>
        <color rgb="FF000000"/>
        <rFont val="Times"/>
        <family val="1"/>
      </rPr>
      <t>a</t>
    </r>
    <r>
      <rPr>
        <sz val="12"/>
        <color rgb="FF000000"/>
        <rFont val="Times"/>
        <family val="1"/>
      </rPr>
      <t>][1,4]diazepin-6-one</t>
    </r>
  </si>
  <si>
    <t>MARVINSKETCH</t>
  </si>
  <si>
    <t>XLogP3-AA</t>
  </si>
  <si>
    <t>SET_328_BBB8_conf1.geo_030_165_180.dat</t>
  </si>
  <si>
    <t>SET_328_BBB8_conf1.geo_045_075_195.dat</t>
  </si>
  <si>
    <t>SET_328_BBB8_conf1.geo_045_180_060.dat</t>
  </si>
  <si>
    <t>SET_328_BBB8_conf1.geo_045_300_195.dat</t>
  </si>
  <si>
    <t>SET_328_BBB8_conf1.geo_045_300_300.dat</t>
  </si>
  <si>
    <t>SET_328_BBB8_conf1.geo_135_075_195.dat</t>
  </si>
  <si>
    <t>SET_328_BBB8_conf1.geo_135_180_060.dat</t>
  </si>
  <si>
    <t>SET_328_BBB8_conf1.geo_135_180_180.dat</t>
  </si>
  <si>
    <t xml:space="preserve">SET_328_BBB8_conf1.geo_135_300_195.dat </t>
  </si>
  <si>
    <t>SET_328_BBB8_conf1.geo_135_300_300.dat</t>
  </si>
  <si>
    <t>SET_328_BBB8_conf1.geo_150_045_060.dat</t>
  </si>
  <si>
    <t>SET_328_BBB8_conf1.geo_225_075_195.dat</t>
  </si>
  <si>
    <t>SET_328_BBB8_conf1.geo_225_165_195.dat</t>
  </si>
  <si>
    <t>SET_328_BBB8_conf1.geo_225_180_060.dat</t>
  </si>
  <si>
    <t>SET_328_BBB8_conf1.geo_225_300_195.dat</t>
  </si>
  <si>
    <t>SET_328_BBB8_conf1.geo_225_300_300.dat</t>
  </si>
  <si>
    <t>SET_328_BBB8_conf1.geo_315_075_195.dat</t>
  </si>
  <si>
    <t>SET_328_BBB8_conf1.geo_315_165_195.dat</t>
  </si>
  <si>
    <t>SET_328_BBB8_conf1.geo_315_180_060.dat</t>
  </si>
  <si>
    <t>SET_328_BBB8_conf1.geo_315_300_195.dat</t>
  </si>
  <si>
    <t>SET_328_BBB8_conf1.geo_315_300_300.dat</t>
  </si>
  <si>
    <t>LOG P EXP / ESTIMATE</t>
  </si>
  <si>
    <t>14 TOTALES</t>
  </si>
  <si>
    <t>7 BIEN</t>
  </si>
  <si>
    <t>4 INTERMEDIO</t>
  </si>
  <si>
    <t>3 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</si>
</sst>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0.000"/>
    <numFmt numFmtId="167" formatCode="0.000000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b/>
      <sz val="12"/>
      <color rgb="FF000000"/>
      <name val="Helvetica"/>
      <family val="2"/>
    </font>
    <font>
      <sz val="12"/>
      <color rgb="FF000000"/>
      <name val="Helvetica"/>
      <family val="2"/>
    </font>
    <font>
      <b/>
      <sz val="12"/>
      <color theme="1"/>
      <name val="Calibri"/>
      <family val="2"/>
      <scheme val="minor"/>
    </font>
    <font>
      <b/>
      <sz val="16"/>
      <color theme="1"/>
      <name val="Helvetica"/>
      <family val="2"/>
    </font>
    <font>
      <sz val="15"/>
      <color rgb="FF000000"/>
      <name val="Menlo"/>
      <family val="2"/>
    </font>
    <font>
      <b/>
      <sz val="12"/>
      <color rgb="FFFF0000"/>
      <name val="Helvetica"/>
      <family val="2"/>
    </font>
    <font>
      <b/>
      <sz val="12"/>
      <name val="Helvetica"/>
      <family val="2"/>
    </font>
    <font>
      <sz val="16"/>
      <color rgb="FF000000"/>
      <name val="Menlo"/>
      <family val="2"/>
    </font>
    <font>
      <sz val="12"/>
      <color rgb="FF000000"/>
      <name val="Times"/>
      <family val="1"/>
    </font>
    <font>
      <i/>
      <sz val="12"/>
      <color rgb="FF000000"/>
      <name val="Times"/>
      <family val="1"/>
    </font>
    <font>
      <sz val="12"/>
      <color rgb="FFFF0000"/>
      <name val="Helvetica"/>
      <family val="2"/>
    </font>
  </fonts>
  <fills count="1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62FF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2" borderId="1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166" fontId="2" fillId="5" borderId="1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/>
    </xf>
    <xf numFmtId="2" fontId="1" fillId="6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2" fontId="1" fillId="7" borderId="1" xfId="0" applyNumberFormat="1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0" fontId="3" fillId="0" borderId="3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2" fontId="4" fillId="9" borderId="1" xfId="0" applyNumberFormat="1" applyFont="1" applyFill="1" applyBorder="1" applyAlignment="1">
      <alignment horizontal="center"/>
    </xf>
    <xf numFmtId="0" fontId="1" fillId="11" borderId="4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1" fillId="12" borderId="5" xfId="0" applyFont="1" applyFill="1" applyBorder="1" applyAlignment="1">
      <alignment horizontal="center"/>
    </xf>
    <xf numFmtId="3" fontId="1" fillId="2" borderId="1" xfId="0" applyNumberFormat="1" applyFont="1" applyFill="1" applyBorder="1" applyAlignment="1">
      <alignment horizontal="center"/>
    </xf>
    <xf numFmtId="2" fontId="4" fillId="14" borderId="1" xfId="0" applyNumberFormat="1" applyFont="1" applyFill="1" applyBorder="1" applyAlignment="1">
      <alignment horizontal="center"/>
    </xf>
    <xf numFmtId="0" fontId="7" fillId="0" borderId="0" xfId="0" applyFont="1"/>
    <xf numFmtId="0" fontId="1" fillId="11" borderId="5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15" borderId="5" xfId="0" applyFont="1" applyFill="1" applyBorder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/>
    </xf>
    <xf numFmtId="164" fontId="2" fillId="16" borderId="1" xfId="0" applyNumberFormat="1" applyFont="1" applyFill="1" applyBorder="1" applyAlignment="1">
      <alignment horizontal="center"/>
    </xf>
    <xf numFmtId="164" fontId="1" fillId="16" borderId="1" xfId="0" applyNumberFormat="1" applyFont="1" applyFill="1" applyBorder="1" applyAlignment="1">
      <alignment horizontal="center"/>
    </xf>
    <xf numFmtId="0" fontId="1" fillId="16" borderId="1" xfId="0" applyFont="1" applyFill="1" applyBorder="1" applyAlignment="1">
      <alignment horizontal="center"/>
    </xf>
    <xf numFmtId="0" fontId="10" fillId="0" borderId="0" xfId="0" applyFont="1"/>
    <xf numFmtId="164" fontId="2" fillId="10" borderId="1" xfId="0" applyNumberFormat="1" applyFont="1" applyFill="1" applyBorder="1" applyAlignment="1">
      <alignment horizontal="center"/>
    </xf>
    <xf numFmtId="167" fontId="2" fillId="16" borderId="1" xfId="0" applyNumberFormat="1" applyFont="1" applyFill="1" applyBorder="1" applyAlignment="1">
      <alignment horizontal="center"/>
    </xf>
    <xf numFmtId="0" fontId="5" fillId="0" borderId="0" xfId="0" applyFont="1" applyAlignment="1">
      <alignment horizontal="right"/>
    </xf>
    <xf numFmtId="165" fontId="2" fillId="10" borderId="1" xfId="0" applyNumberFormat="1" applyFont="1" applyFill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2" fontId="13" fillId="0" borderId="1" xfId="0" applyNumberFormat="1" applyFont="1" applyFill="1" applyBorder="1" applyAlignment="1">
      <alignment horizontal="center"/>
    </xf>
    <xf numFmtId="2" fontId="4" fillId="8" borderId="1" xfId="0" applyNumberFormat="1" applyFont="1" applyFill="1" applyBorder="1" applyAlignment="1">
      <alignment horizontal="center"/>
    </xf>
    <xf numFmtId="2" fontId="4" fillId="16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1ED8-8432-5E4D-B0AD-CC7DDA65C636}">
  <dimension ref="A1:G20"/>
  <sheetViews>
    <sheetView zoomScale="120" zoomScaleNormal="120" workbookViewId="0">
      <selection activeCell="B2" sqref="B2:B13"/>
    </sheetView>
  </sheetViews>
  <sheetFormatPr baseColWidth="10" defaultRowHeight="16" x14ac:dyDescent="0.2"/>
  <cols>
    <col min="2" max="2" width="75.83203125" customWidth="1"/>
    <col min="3" max="3" width="23.5" bestFit="1" customWidth="1"/>
    <col min="4" max="4" width="17.6640625" bestFit="1" customWidth="1"/>
    <col min="5" max="5" width="19.5" bestFit="1" customWidth="1"/>
    <col min="6" max="7" width="19.33203125" bestFit="1" customWidth="1"/>
  </cols>
  <sheetData>
    <row r="1" spans="1:7" ht="17" thickBot="1" x14ac:dyDescent="0.25">
      <c r="C1" s="23" t="s">
        <v>274</v>
      </c>
      <c r="D1" s="23" t="s">
        <v>20</v>
      </c>
      <c r="E1" s="23" t="s">
        <v>21</v>
      </c>
      <c r="F1" s="23" t="s">
        <v>22</v>
      </c>
      <c r="G1" s="23" t="s">
        <v>23</v>
      </c>
    </row>
    <row r="2" spans="1:7" x14ac:dyDescent="0.2">
      <c r="A2" s="26">
        <v>6</v>
      </c>
      <c r="B2" s="27" t="s">
        <v>25</v>
      </c>
      <c r="C2" s="24">
        <v>3.6</v>
      </c>
      <c r="D2" s="24">
        <f>+'BBB 6 Bupropion LogP'!C10</f>
        <v>3.5998448909661409</v>
      </c>
      <c r="E2" s="30"/>
      <c r="F2" s="25">
        <f>C2-D2</f>
        <v>1.5510903385917985E-4</v>
      </c>
      <c r="G2" s="24">
        <f>C2-E2</f>
        <v>3.6</v>
      </c>
    </row>
    <row r="3" spans="1:7" x14ac:dyDescent="0.2">
      <c r="A3" s="32">
        <v>8</v>
      </c>
      <c r="B3" s="27" t="s">
        <v>26</v>
      </c>
      <c r="C3" s="51">
        <v>3.44</v>
      </c>
      <c r="D3" s="24">
        <f>+'BBB 8 LogP'!C48</f>
        <v>0</v>
      </c>
      <c r="E3" s="30"/>
      <c r="F3" s="54">
        <f t="shared" ref="F3:F6" si="0">C3-D3</f>
        <v>3.44</v>
      </c>
      <c r="G3" s="24">
        <f t="shared" ref="G3:G6" si="1">C3-E3</f>
        <v>3.44</v>
      </c>
    </row>
    <row r="4" spans="1:7" x14ac:dyDescent="0.2">
      <c r="A4" s="32">
        <v>20</v>
      </c>
      <c r="B4" s="27" t="s">
        <v>27</v>
      </c>
      <c r="C4" s="51">
        <v>4.1900000000000004</v>
      </c>
      <c r="D4" s="24">
        <f>+'BBB20 Desmethyldesipramine LogP'!C30</f>
        <v>4.930846355252144</v>
      </c>
      <c r="E4" s="30"/>
      <c r="F4" s="25">
        <f t="shared" si="0"/>
        <v>-0.7408463552521436</v>
      </c>
      <c r="G4" s="24">
        <f t="shared" si="1"/>
        <v>4.1900000000000004</v>
      </c>
    </row>
    <row r="5" spans="1:7" x14ac:dyDescent="0.2">
      <c r="A5" s="33">
        <v>29</v>
      </c>
      <c r="B5" s="27" t="s">
        <v>28</v>
      </c>
      <c r="C5" s="52">
        <v>5.23</v>
      </c>
      <c r="D5" s="24">
        <f>+'BBB29 Nor-2-chlorpromazine LogP'!C26</f>
        <v>5.1517883183121898</v>
      </c>
      <c r="E5" s="30"/>
      <c r="F5" s="25">
        <f t="shared" si="0"/>
        <v>7.8211681687810675E-2</v>
      </c>
      <c r="G5" s="24">
        <f t="shared" si="1"/>
        <v>5.23</v>
      </c>
    </row>
    <row r="6" spans="1:7" x14ac:dyDescent="0.2">
      <c r="A6" s="33">
        <v>30</v>
      </c>
      <c r="B6" s="27" t="s">
        <v>29</v>
      </c>
      <c r="C6" s="42">
        <v>2.0699999999999998</v>
      </c>
      <c r="D6" s="24">
        <f>+'BBB 30 Methamphetamine LogP'!C22</f>
        <v>2.6791854773437342</v>
      </c>
      <c r="E6" s="30"/>
      <c r="F6" s="25">
        <f t="shared" si="0"/>
        <v>-0.60918547734373441</v>
      </c>
      <c r="G6" s="24">
        <f t="shared" si="1"/>
        <v>2.0699999999999998</v>
      </c>
    </row>
    <row r="7" spans="1:7" x14ac:dyDescent="0.2">
      <c r="A7" s="34">
        <v>227</v>
      </c>
      <c r="B7" s="27" t="s">
        <v>30</v>
      </c>
      <c r="C7" s="51">
        <v>2.4</v>
      </c>
      <c r="D7" s="24">
        <f>+'BBB 227 Thioperamide LogP'!C14</f>
        <v>0.67014610607272185</v>
      </c>
      <c r="E7" s="30"/>
      <c r="F7" s="53">
        <f t="shared" ref="F7:F15" si="2">C7-D7</f>
        <v>1.7298538939272781</v>
      </c>
      <c r="G7" s="24">
        <f t="shared" ref="G7:G15" si="3">C7-E7</f>
        <v>2.4</v>
      </c>
    </row>
    <row r="8" spans="1:7" x14ac:dyDescent="0.2">
      <c r="A8" s="34">
        <v>256</v>
      </c>
      <c r="B8" s="27" t="s">
        <v>31</v>
      </c>
      <c r="C8" s="42">
        <v>0.68</v>
      </c>
      <c r="D8" s="24">
        <f>+'BBB 256 Betahistine LogP'!C26</f>
        <v>0.99291331168726404</v>
      </c>
      <c r="E8" s="30"/>
      <c r="F8" s="25">
        <f t="shared" si="2"/>
        <v>-0.312913311687264</v>
      </c>
      <c r="G8" s="24">
        <f t="shared" si="3"/>
        <v>0.68</v>
      </c>
    </row>
    <row r="9" spans="1:7" x14ac:dyDescent="0.2">
      <c r="A9" s="34">
        <v>268</v>
      </c>
      <c r="B9" s="27" t="s">
        <v>32</v>
      </c>
      <c r="C9" s="42">
        <v>3.02</v>
      </c>
      <c r="D9" s="24">
        <f>+'BBB 268 Zolpidem LogP'!C18</f>
        <v>0.56112277700504565</v>
      </c>
      <c r="E9" s="30"/>
      <c r="F9" s="54">
        <f t="shared" si="2"/>
        <v>2.4588772229949543</v>
      </c>
      <c r="G9" s="24">
        <f t="shared" si="3"/>
        <v>3.02</v>
      </c>
    </row>
    <row r="10" spans="1:7" x14ac:dyDescent="0.2">
      <c r="A10" s="34">
        <v>272</v>
      </c>
      <c r="B10" s="27" t="s">
        <v>33</v>
      </c>
      <c r="C10" s="42">
        <v>1.19</v>
      </c>
      <c r="D10" s="24">
        <f>+'BBB 272 Aspirin LogP'!C16</f>
        <v>1.1949589556290421</v>
      </c>
      <c r="E10" s="30"/>
      <c r="F10" s="25">
        <f t="shared" si="2"/>
        <v>-4.9589556290421388E-3</v>
      </c>
      <c r="G10" s="24">
        <f t="shared" si="3"/>
        <v>1.19</v>
      </c>
    </row>
    <row r="11" spans="1:7" x14ac:dyDescent="0.2">
      <c r="A11" s="35">
        <v>288</v>
      </c>
      <c r="B11" s="27" t="s">
        <v>34</v>
      </c>
      <c r="C11" s="42">
        <v>0.05</v>
      </c>
      <c r="D11" s="24">
        <f>+'BBB 288 Zidovudine LogP'!C10</f>
        <v>-2.3656098901151412</v>
      </c>
      <c r="E11" s="30"/>
      <c r="F11" s="54">
        <f t="shared" si="2"/>
        <v>2.415609890115141</v>
      </c>
      <c r="G11" s="24">
        <f t="shared" si="3"/>
        <v>0.05</v>
      </c>
    </row>
    <row r="12" spans="1:7" x14ac:dyDescent="0.2">
      <c r="A12" s="35">
        <v>292</v>
      </c>
      <c r="B12" s="27" t="s">
        <v>35</v>
      </c>
      <c r="C12" s="42">
        <v>-2.39</v>
      </c>
      <c r="D12" s="24">
        <f>+'BBB 292 Levodopa LogP'!C20</f>
        <v>-0.88838419369693811</v>
      </c>
      <c r="E12" s="30"/>
      <c r="F12" s="53">
        <f t="shared" si="2"/>
        <v>-1.501615806303062</v>
      </c>
      <c r="G12" s="24">
        <f t="shared" si="3"/>
        <v>-2.39</v>
      </c>
    </row>
    <row r="13" spans="1:7" x14ac:dyDescent="0.2">
      <c r="A13" s="28">
        <v>301</v>
      </c>
      <c r="B13" s="27" t="s">
        <v>36</v>
      </c>
      <c r="C13" s="42">
        <v>1.4</v>
      </c>
      <c r="D13" s="24">
        <f>+'BBB 301 Salbutamol LogP'!C30</f>
        <v>1.7047690579422958</v>
      </c>
      <c r="E13" s="30"/>
      <c r="F13" s="25">
        <f t="shared" si="2"/>
        <v>-0.30476905794229592</v>
      </c>
      <c r="G13" s="24">
        <f t="shared" si="3"/>
        <v>1.4</v>
      </c>
    </row>
    <row r="14" spans="1:7" x14ac:dyDescent="0.2">
      <c r="A14" s="36">
        <v>321</v>
      </c>
      <c r="B14" s="27">
        <v>22</v>
      </c>
      <c r="C14" s="51">
        <v>1.18</v>
      </c>
      <c r="D14" s="24">
        <f>+'BBB 321 22 LogP '!C50</f>
        <v>-0.29182597581827396</v>
      </c>
      <c r="E14" s="30"/>
      <c r="F14" s="53">
        <f t="shared" si="2"/>
        <v>1.4718259758182739</v>
      </c>
      <c r="G14" s="24">
        <f t="shared" si="3"/>
        <v>1.18</v>
      </c>
    </row>
    <row r="15" spans="1:7" ht="17" thickBot="1" x14ac:dyDescent="0.25">
      <c r="A15" s="37">
        <v>324</v>
      </c>
      <c r="B15" s="27" t="s">
        <v>37</v>
      </c>
      <c r="C15" s="51">
        <v>1.41</v>
      </c>
      <c r="D15" s="24">
        <f>+'BBB 324 L-663581 LogP'!C14</f>
        <v>-0.29603368636682953</v>
      </c>
      <c r="E15" s="30"/>
      <c r="F15" s="53">
        <f t="shared" si="2"/>
        <v>1.7060336863668295</v>
      </c>
      <c r="G15" s="24">
        <f t="shared" si="3"/>
        <v>1.41</v>
      </c>
    </row>
    <row r="17" spans="6:6" x14ac:dyDescent="0.2">
      <c r="F17" t="s">
        <v>275</v>
      </c>
    </row>
    <row r="18" spans="6:6" x14ac:dyDescent="0.2">
      <c r="F18" t="s">
        <v>276</v>
      </c>
    </row>
    <row r="19" spans="6:6" x14ac:dyDescent="0.2">
      <c r="F19" t="s">
        <v>277</v>
      </c>
    </row>
    <row r="20" spans="6:6" x14ac:dyDescent="0.2">
      <c r="F20" t="s">
        <v>278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4FD8-0CEA-D14D-A5CF-766AC12C62E3}">
  <dimension ref="A1:M18"/>
  <sheetViews>
    <sheetView workbookViewId="0">
      <selection activeCell="E21" sqref="E21"/>
    </sheetView>
  </sheetViews>
  <sheetFormatPr baseColWidth="10" defaultRowHeight="16" x14ac:dyDescent="0.2"/>
  <cols>
    <col min="1" max="1" width="20.1640625" bestFit="1" customWidth="1"/>
    <col min="2" max="2" width="23.6640625" bestFit="1" customWidth="1"/>
    <col min="3" max="3" width="63.1640625" bestFit="1" customWidth="1"/>
    <col min="5" max="5" width="30.5" bestFit="1" customWidth="1"/>
    <col min="6" max="6" width="14.83203125" bestFit="1" customWidth="1"/>
    <col min="7" max="7" width="21.6640625" bestFit="1" customWidth="1"/>
    <col min="8" max="8" width="16.5" bestFit="1" customWidth="1"/>
    <col min="9" max="9" width="18" bestFit="1" customWidth="1"/>
    <col min="10" max="10" width="34" bestFit="1" customWidth="1"/>
    <col min="12" max="12" width="14" bestFit="1" customWidth="1"/>
  </cols>
  <sheetData>
    <row r="1" spans="1:13" ht="21" x14ac:dyDescent="0.2">
      <c r="A1" s="38" t="s">
        <v>33</v>
      </c>
      <c r="C1" s="1" t="s">
        <v>0</v>
      </c>
      <c r="D1" s="2"/>
    </row>
    <row r="2" spans="1:13" x14ac:dyDescent="0.2">
      <c r="A2" s="1" t="s">
        <v>1</v>
      </c>
      <c r="B2" s="1" t="s">
        <v>2</v>
      </c>
      <c r="C2" s="1" t="s">
        <v>3</v>
      </c>
      <c r="D2" s="1" t="s">
        <v>13</v>
      </c>
      <c r="E2" s="3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spans="1:13" x14ac:dyDescent="0.2">
      <c r="A3" s="2"/>
      <c r="B3" s="2"/>
      <c r="C3" s="5" t="s">
        <v>146</v>
      </c>
      <c r="D3" s="5" t="s">
        <v>0</v>
      </c>
      <c r="E3" s="6">
        <v>-647.02731080000001</v>
      </c>
      <c r="F3" s="6">
        <v>0.15740699999999999</v>
      </c>
      <c r="G3" s="6">
        <v>-648.70414936899999</v>
      </c>
      <c r="H3" s="6">
        <v>-648.68279913599997</v>
      </c>
      <c r="I3" s="6">
        <f t="shared" ref="I3:I11" si="0">(G3-H3)</f>
        <v>-2.1350233000021035E-2</v>
      </c>
      <c r="J3" s="7">
        <f t="shared" ref="J3:J11" si="1">(E3+F3+I3)*627.507 + (1.89)</f>
        <v>-405926.9001444857</v>
      </c>
      <c r="K3" s="7">
        <f>(J3-MIN(J$3:J$7))</f>
        <v>2.399867263622582</v>
      </c>
      <c r="L3" s="7">
        <f t="shared" ref="L3:L11" si="2">EXP(-K3*1000/(1.987*298))</f>
        <v>1.7370755373579023E-2</v>
      </c>
      <c r="M3" s="8">
        <f>(L3/(SUM(L$3:L$7))*100)</f>
        <v>1.5875076804030563</v>
      </c>
    </row>
    <row r="4" spans="1:13" x14ac:dyDescent="0.2">
      <c r="A4" s="2"/>
      <c r="B4" s="2"/>
      <c r="C4" s="5" t="s">
        <v>147</v>
      </c>
      <c r="D4" s="5" t="s">
        <v>0</v>
      </c>
      <c r="E4" s="6">
        <v>-647.0312467</v>
      </c>
      <c r="F4" s="6">
        <v>0.15763199999999999</v>
      </c>
      <c r="G4" s="6">
        <v>-648.70737670599999</v>
      </c>
      <c r="H4" s="6">
        <v>-648.68929190999995</v>
      </c>
      <c r="I4" s="6">
        <f t="shared" si="0"/>
        <v>-1.8084796000039205E-2</v>
      </c>
      <c r="J4" s="7">
        <f t="shared" si="1"/>
        <v>-405927.17967563641</v>
      </c>
      <c r="K4" s="7">
        <f t="shared" ref="K4:K7" si="3">(J4-MIN(J$3:J$7))</f>
        <v>2.1203361129155383</v>
      </c>
      <c r="L4" s="7">
        <f t="shared" si="2"/>
        <v>2.785099207380945E-2</v>
      </c>
      <c r="M4" s="8">
        <f t="shared" ref="M4:M7" si="4">(L4/(SUM(L$3:L$7))*100)</f>
        <v>2.5452931017188969</v>
      </c>
    </row>
    <row r="5" spans="1:13" x14ac:dyDescent="0.2">
      <c r="A5" s="2"/>
      <c r="B5" s="2"/>
      <c r="C5" s="5" t="s">
        <v>148</v>
      </c>
      <c r="D5" s="5" t="s">
        <v>0</v>
      </c>
      <c r="E5" s="6">
        <v>-647.03133600000001</v>
      </c>
      <c r="F5" s="6">
        <v>0.157666</v>
      </c>
      <c r="G5" s="6">
        <v>-648.70737387199995</v>
      </c>
      <c r="H5" s="6">
        <v>-648.68929934400001</v>
      </c>
      <c r="I5" s="6">
        <f t="shared" si="0"/>
        <v>-1.8074527999942802E-2</v>
      </c>
      <c r="J5" s="7">
        <f t="shared" si="1"/>
        <v>-405927.20793353167</v>
      </c>
      <c r="K5" s="7">
        <f t="shared" si="3"/>
        <v>2.092078217654489</v>
      </c>
      <c r="L5" s="7">
        <f t="shared" si="2"/>
        <v>2.9212344060757491E-2</v>
      </c>
      <c r="M5" s="8">
        <f t="shared" si="4"/>
        <v>2.6697066167637926</v>
      </c>
    </row>
    <row r="6" spans="1:13" x14ac:dyDescent="0.2">
      <c r="A6" s="2"/>
      <c r="B6" s="2"/>
      <c r="C6" s="5" t="s">
        <v>149</v>
      </c>
      <c r="D6" s="5" t="s">
        <v>0</v>
      </c>
      <c r="E6" s="6">
        <v>-647.03044079999995</v>
      </c>
      <c r="F6" s="6">
        <v>0.157218</v>
      </c>
      <c r="G6" s="6">
        <v>-648.70662477799999</v>
      </c>
      <c r="H6" s="6">
        <v>-648.68847091700002</v>
      </c>
      <c r="I6" s="6">
        <f t="shared" si="0"/>
        <v>-1.8153860999973404E-2</v>
      </c>
      <c r="J6" s="7">
        <f t="shared" si="1"/>
        <v>-405926.97709441406</v>
      </c>
      <c r="K6" s="7">
        <f t="shared" si="3"/>
        <v>2.3229173352592625</v>
      </c>
      <c r="L6" s="7">
        <f t="shared" si="2"/>
        <v>1.978142555749238E-2</v>
      </c>
      <c r="M6" s="8">
        <f t="shared" si="4"/>
        <v>1.8078180439754961</v>
      </c>
    </row>
    <row r="7" spans="1:13" x14ac:dyDescent="0.2">
      <c r="A7" s="2"/>
      <c r="B7" s="2"/>
      <c r="C7" s="5" t="s">
        <v>150</v>
      </c>
      <c r="D7" s="5" t="s">
        <v>0</v>
      </c>
      <c r="E7" s="6">
        <v>-647.03669869999999</v>
      </c>
      <c r="F7" s="6">
        <v>0.15729199999999999</v>
      </c>
      <c r="G7" s="6">
        <v>-648.70973104400002</v>
      </c>
      <c r="H7" s="6">
        <v>-648.69405926399997</v>
      </c>
      <c r="I7" s="6">
        <f t="shared" ref="I7" si="5">(G7-H7)</f>
        <v>-1.5671780000047875E-2</v>
      </c>
      <c r="J7" s="7">
        <f t="shared" ref="J7" si="6">(E7+F7+I7)*627.507 + (1.89)</f>
        <v>-405929.30001174932</v>
      </c>
      <c r="K7" s="7">
        <f t="shared" si="3"/>
        <v>0</v>
      </c>
      <c r="L7" s="7">
        <f t="shared" ref="L7" si="7">EXP(-K7*1000/(1.987*298))</f>
        <v>1</v>
      </c>
      <c r="M7" s="8">
        <f t="shared" si="4"/>
        <v>91.389674557138761</v>
      </c>
    </row>
    <row r="8" spans="1:13" x14ac:dyDescent="0.2">
      <c r="A8" s="2"/>
      <c r="B8" s="2"/>
      <c r="C8" s="10" t="s">
        <v>151</v>
      </c>
      <c r="D8" s="10" t="s">
        <v>14</v>
      </c>
      <c r="E8" s="22">
        <v>-647.02795709999998</v>
      </c>
      <c r="F8" s="22">
        <v>0.15753400000000001</v>
      </c>
      <c r="G8" s="22">
        <v>-648.70499210800006</v>
      </c>
      <c r="H8" s="22">
        <v>-648.68345198500003</v>
      </c>
      <c r="I8" s="22">
        <f t="shared" si="0"/>
        <v>-2.1540123000022504E-2</v>
      </c>
      <c r="J8" s="12">
        <f t="shared" si="1"/>
        <v>-405927.34516617499</v>
      </c>
      <c r="K8" s="12">
        <f>(J8-MIN(J$8:J$12))</f>
        <v>3.634556939417962</v>
      </c>
      <c r="L8" s="12">
        <f t="shared" si="2"/>
        <v>2.1589185381722499E-3</v>
      </c>
      <c r="M8" s="13">
        <f>(L8/(SUM(L$8:L$12))*100)</f>
        <v>0.21202703395999423</v>
      </c>
    </row>
    <row r="9" spans="1:13" x14ac:dyDescent="0.2">
      <c r="A9" s="2"/>
      <c r="B9" s="2"/>
      <c r="C9" s="10" t="s">
        <v>152</v>
      </c>
      <c r="D9" s="10" t="s">
        <v>14</v>
      </c>
      <c r="E9" s="22">
        <v>-647.0306574</v>
      </c>
      <c r="F9" s="22">
        <v>0.157827</v>
      </c>
      <c r="G9" s="22">
        <v>-648.70935932899999</v>
      </c>
      <c r="H9" s="22">
        <v>-648.68964494700003</v>
      </c>
      <c r="I9" s="22">
        <f t="shared" si="0"/>
        <v>-1.9714381999961006E-2</v>
      </c>
      <c r="J9" s="12">
        <f t="shared" si="1"/>
        <v>-405927.71009851841</v>
      </c>
      <c r="K9" s="12">
        <f t="shared" ref="K9:K12" si="8">(J9-MIN(J$8:J$12))</f>
        <v>3.2696245959959924</v>
      </c>
      <c r="L9" s="12">
        <f t="shared" si="2"/>
        <v>3.9984869019696724E-3</v>
      </c>
      <c r="M9" s="13">
        <f t="shared" ref="M9:M12" si="9">(L9/(SUM(L$8:L$12))*100)</f>
        <v>0.39269073990640541</v>
      </c>
    </row>
    <row r="10" spans="1:13" x14ac:dyDescent="0.2">
      <c r="A10" s="2"/>
      <c r="B10" s="2"/>
      <c r="C10" s="10" t="s">
        <v>153</v>
      </c>
      <c r="D10" s="10" t="s">
        <v>14</v>
      </c>
      <c r="E10" s="22">
        <v>-647.03115190000005</v>
      </c>
      <c r="F10" s="22">
        <v>0.157666</v>
      </c>
      <c r="G10" s="22">
        <v>-648.70956674900003</v>
      </c>
      <c r="H10" s="22">
        <v>-648.689754365</v>
      </c>
      <c r="I10" s="22">
        <f t="shared" si="0"/>
        <v>-1.9812384000033489E-2</v>
      </c>
      <c r="J10" s="12">
        <f t="shared" si="1"/>
        <v>-405928.182926298</v>
      </c>
      <c r="K10" s="12">
        <f t="shared" si="8"/>
        <v>2.7967968164011836</v>
      </c>
      <c r="L10" s="12">
        <f t="shared" si="2"/>
        <v>8.8856856873794562E-3</v>
      </c>
      <c r="M10" s="13">
        <f t="shared" si="9"/>
        <v>0.87266172747344439</v>
      </c>
    </row>
    <row r="11" spans="1:13" x14ac:dyDescent="0.2">
      <c r="A11" s="2"/>
      <c r="B11" s="2"/>
      <c r="C11" s="10" t="s">
        <v>154</v>
      </c>
      <c r="D11" s="10" t="s">
        <v>14</v>
      </c>
      <c r="E11" s="22">
        <v>-647.03053090000003</v>
      </c>
      <c r="F11" s="22">
        <v>0.15796099999999999</v>
      </c>
      <c r="G11" s="22">
        <v>-648.70934302700005</v>
      </c>
      <c r="H11" s="22">
        <v>-648.68958282300002</v>
      </c>
      <c r="I11" s="22">
        <f t="shared" si="0"/>
        <v>-1.9760204000021986E-2</v>
      </c>
      <c r="J11" s="12">
        <f t="shared" si="1"/>
        <v>-405927.57538657071</v>
      </c>
      <c r="K11" s="12">
        <f t="shared" si="8"/>
        <v>3.4043365436955355</v>
      </c>
      <c r="L11" s="12">
        <f t="shared" si="2"/>
        <v>3.1848668127851397E-3</v>
      </c>
      <c r="M11" s="13">
        <f t="shared" si="9"/>
        <v>0.31278524498851484</v>
      </c>
    </row>
    <row r="12" spans="1:13" x14ac:dyDescent="0.2">
      <c r="C12" s="10" t="s">
        <v>155</v>
      </c>
      <c r="D12" s="10" t="s">
        <v>14</v>
      </c>
      <c r="E12" s="22">
        <v>-647.03711339999995</v>
      </c>
      <c r="F12" s="22">
        <v>0.15775400000000001</v>
      </c>
      <c r="G12" s="22">
        <v>-648.71289791799995</v>
      </c>
      <c r="H12" s="22">
        <v>-648.69450203700001</v>
      </c>
      <c r="I12" s="22">
        <f t="shared" ref="I12" si="10">(G12-H12)</f>
        <v>-1.8395880999946712E-2</v>
      </c>
      <c r="J12" s="12">
        <f t="shared" ref="J12" si="11">(E12+F12+I12)*627.507 + (1.89)</f>
        <v>-405930.9797231144</v>
      </c>
      <c r="K12" s="12">
        <f t="shared" si="8"/>
        <v>0</v>
      </c>
      <c r="L12" s="12">
        <f t="shared" ref="L12" si="12">EXP(-K12*1000/(1.987*298))</f>
        <v>1</v>
      </c>
      <c r="M12" s="13">
        <f t="shared" si="9"/>
        <v>98.209835253671628</v>
      </c>
    </row>
    <row r="14" spans="1:13" x14ac:dyDescent="0.2">
      <c r="B14" s="1" t="s">
        <v>0</v>
      </c>
      <c r="C14" s="16">
        <f>(MIN(J3:J7))-(1.987*298*LN(SUM(L3:L7)))/1000</f>
        <v>-405929.35332540283</v>
      </c>
    </row>
    <row r="15" spans="1:13" x14ac:dyDescent="0.2">
      <c r="B15" s="15" t="s">
        <v>14</v>
      </c>
      <c r="C15" s="17">
        <f>(MIN(J8:J12))-(1.987*298*LN(SUM(L8:L12)))/1000</f>
        <v>-405930.99041917204</v>
      </c>
    </row>
    <row r="16" spans="1:13" x14ac:dyDescent="0.2">
      <c r="B16" s="14" t="s">
        <v>15</v>
      </c>
      <c r="C16" s="18">
        <f>(C14-C15)/1.37</f>
        <v>1.1949589556290421</v>
      </c>
    </row>
    <row r="17" spans="2:3" x14ac:dyDescent="0.2">
      <c r="B17" s="19" t="s">
        <v>16</v>
      </c>
      <c r="C17" s="9">
        <v>1.19</v>
      </c>
    </row>
    <row r="18" spans="2:3" x14ac:dyDescent="0.2">
      <c r="B18" s="20" t="s">
        <v>17</v>
      </c>
      <c r="C18" s="21">
        <f>C16-C17</f>
        <v>4.9589556290421388E-3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19EF2-F1A6-9D42-A4F6-E712AEE4CE93}">
  <dimension ref="A1:M12"/>
  <sheetViews>
    <sheetView workbookViewId="0">
      <selection activeCell="J5" sqref="J5"/>
    </sheetView>
  </sheetViews>
  <sheetFormatPr baseColWidth="10" defaultRowHeight="16" x14ac:dyDescent="0.2"/>
  <cols>
    <col min="1" max="1" width="20.1640625" bestFit="1" customWidth="1"/>
    <col min="2" max="2" width="23.6640625" bestFit="1" customWidth="1"/>
    <col min="3" max="3" width="58.1640625" bestFit="1" customWidth="1"/>
    <col min="5" max="5" width="30.5" bestFit="1" customWidth="1"/>
    <col min="6" max="6" width="12.6640625" bestFit="1" customWidth="1"/>
    <col min="7" max="7" width="21.6640625" bestFit="1" customWidth="1"/>
    <col min="8" max="8" width="16.5" bestFit="1" customWidth="1"/>
    <col min="9" max="9" width="18" bestFit="1" customWidth="1"/>
    <col min="10" max="10" width="34" bestFit="1" customWidth="1"/>
    <col min="12" max="12" width="14" bestFit="1" customWidth="1"/>
  </cols>
  <sheetData>
    <row r="1" spans="1:13" ht="21" x14ac:dyDescent="0.2">
      <c r="A1" s="38" t="s">
        <v>34</v>
      </c>
      <c r="C1" s="1" t="s">
        <v>0</v>
      </c>
      <c r="D1" s="2"/>
    </row>
    <row r="2" spans="1:13" x14ac:dyDescent="0.2">
      <c r="A2" s="1" t="s">
        <v>1</v>
      </c>
      <c r="B2" s="1" t="s">
        <v>2</v>
      </c>
      <c r="C2" s="1" t="s">
        <v>3</v>
      </c>
      <c r="D2" s="1" t="s">
        <v>13</v>
      </c>
      <c r="E2" s="3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spans="1:13" x14ac:dyDescent="0.2">
      <c r="A3" s="2"/>
      <c r="B3" s="2"/>
      <c r="C3" s="5" t="s">
        <v>158</v>
      </c>
      <c r="D3" s="5" t="s">
        <v>0</v>
      </c>
      <c r="E3" s="6">
        <v>-961.05916839999998</v>
      </c>
      <c r="F3" s="6">
        <v>0.24918699999999999</v>
      </c>
      <c r="G3" s="6">
        <v>-963.52159046700001</v>
      </c>
      <c r="H3" s="6">
        <v>-963.49294394599997</v>
      </c>
      <c r="I3" s="6">
        <f t="shared" ref="I3:I6" si="0">(G3-H3)</f>
        <v>-2.8646521000041503E-2</v>
      </c>
      <c r="J3" s="7">
        <f t="shared" ref="J3:J6" si="1">(E3+F3+I3)*627.507 + (1.89)</f>
        <v>-602931.07489082287</v>
      </c>
      <c r="K3" s="7">
        <f>(J3-MIN(J$3:J$4))</f>
        <v>1.2732411958277225</v>
      </c>
      <c r="L3" s="7">
        <f t="shared" ref="L3:L6" si="2">EXP(-K3*1000/(1.987*298))</f>
        <v>0.11645066166995724</v>
      </c>
      <c r="M3" s="8">
        <f>(L3/(SUM(L$3:L$4))*100)</f>
        <v>10.430435098293859</v>
      </c>
    </row>
    <row r="4" spans="1:13" x14ac:dyDescent="0.2">
      <c r="A4" s="2"/>
      <c r="B4" s="2"/>
      <c r="C4" s="5" t="s">
        <v>159</v>
      </c>
      <c r="D4" s="5" t="s">
        <v>0</v>
      </c>
      <c r="E4" s="6">
        <v>-961.05973749999998</v>
      </c>
      <c r="F4" s="6">
        <v>0.24846099999999999</v>
      </c>
      <c r="G4" s="6">
        <v>-963.52051115400002</v>
      </c>
      <c r="H4" s="6">
        <v>-963.49113068600002</v>
      </c>
      <c r="I4" s="6">
        <f t="shared" si="0"/>
        <v>-2.9380467999999382E-2</v>
      </c>
      <c r="J4" s="7">
        <f t="shared" si="1"/>
        <v>-602932.3481320187</v>
      </c>
      <c r="K4" s="7">
        <f>(J4-MIN(J$3:J$4))</f>
        <v>0</v>
      </c>
      <c r="L4" s="7">
        <f t="shared" si="2"/>
        <v>1</v>
      </c>
      <c r="M4" s="8">
        <f>(L4/(SUM(L$3:L$4))*100)</f>
        <v>89.569564901706144</v>
      </c>
    </row>
    <row r="5" spans="1:13" x14ac:dyDescent="0.2">
      <c r="A5" s="2"/>
      <c r="B5" s="2"/>
      <c r="C5" s="10" t="s">
        <v>156</v>
      </c>
      <c r="D5" s="10" t="s">
        <v>14</v>
      </c>
      <c r="E5" s="22">
        <v>-961.05902679999997</v>
      </c>
      <c r="F5" s="22">
        <v>0.250023</v>
      </c>
      <c r="G5" s="22">
        <v>-963.51687537099997</v>
      </c>
      <c r="H5" s="22">
        <v>-963.49361592900004</v>
      </c>
      <c r="I5" s="22">
        <f t="shared" si="0"/>
        <v>-2.3259441999925912E-2</v>
      </c>
      <c r="J5" s="12">
        <f t="shared" si="1"/>
        <v>-602927.08101019752</v>
      </c>
      <c r="K5" s="12">
        <f>(J5-MIN(J$5:J$6))</f>
        <v>2.0738880448043346</v>
      </c>
      <c r="L5" s="12">
        <f t="shared" si="2"/>
        <v>3.0123676784438547E-2</v>
      </c>
      <c r="M5" s="13">
        <f>(L5/(SUM(L$5:L$6))*100)</f>
        <v>2.9242776827021868</v>
      </c>
    </row>
    <row r="6" spans="1:13" x14ac:dyDescent="0.2">
      <c r="A6" s="2"/>
      <c r="B6" s="2"/>
      <c r="C6" s="10" t="s">
        <v>157</v>
      </c>
      <c r="D6" s="10" t="s">
        <v>14</v>
      </c>
      <c r="E6" s="22">
        <v>-961.06137709999996</v>
      </c>
      <c r="F6" s="22">
        <v>0.24881</v>
      </c>
      <c r="G6" s="22">
        <v>-963.515329049</v>
      </c>
      <c r="H6" s="22">
        <v>-963.49232794299996</v>
      </c>
      <c r="I6" s="22">
        <f t="shared" si="0"/>
        <v>-2.3001106000037908E-2</v>
      </c>
      <c r="J6" s="12">
        <f t="shared" si="1"/>
        <v>-602929.15489824233</v>
      </c>
      <c r="K6" s="12">
        <f>(J6-MIN(J$5:J$6))</f>
        <v>0</v>
      </c>
      <c r="L6" s="12">
        <f t="shared" si="2"/>
        <v>1</v>
      </c>
      <c r="M6" s="13">
        <f>(L6/(SUM(L$5:L$6))*100)</f>
        <v>97.075722317297803</v>
      </c>
    </row>
    <row r="8" spans="1:13" x14ac:dyDescent="0.2">
      <c r="B8" s="1" t="s">
        <v>0</v>
      </c>
      <c r="C8" s="16">
        <f>(MIN(J3:J4))-(1.987*298*LN(SUM(L3:L4)))/1000</f>
        <v>-602932.41335742211</v>
      </c>
    </row>
    <row r="9" spans="1:13" x14ac:dyDescent="0.2">
      <c r="B9" s="15" t="s">
        <v>14</v>
      </c>
      <c r="C9" s="17">
        <f>(MIN(J5:J6))-(1.987*298*LN(SUM(L5:L6)))/1000</f>
        <v>-602929.17247187265</v>
      </c>
    </row>
    <row r="10" spans="1:13" x14ac:dyDescent="0.2">
      <c r="B10" s="14" t="s">
        <v>15</v>
      </c>
      <c r="C10" s="18">
        <f>(C8-C9)/1.37</f>
        <v>-2.3656098901151412</v>
      </c>
    </row>
    <row r="11" spans="1:13" x14ac:dyDescent="0.2">
      <c r="B11" s="19" t="s">
        <v>16</v>
      </c>
      <c r="C11" s="9">
        <v>0.05</v>
      </c>
    </row>
    <row r="12" spans="1:13" x14ac:dyDescent="0.2">
      <c r="B12" s="20" t="s">
        <v>17</v>
      </c>
      <c r="C12" s="21">
        <f>C10-C11</f>
        <v>-2.415609890115141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D34C6-104F-9244-A45B-DCA70B794BB7}">
  <dimension ref="A1:M22"/>
  <sheetViews>
    <sheetView workbookViewId="0">
      <selection activeCell="C21" sqref="C21"/>
    </sheetView>
  </sheetViews>
  <sheetFormatPr baseColWidth="10" defaultRowHeight="16" x14ac:dyDescent="0.2"/>
  <cols>
    <col min="1" max="1" width="20.1640625" bestFit="1" customWidth="1"/>
    <col min="2" max="2" width="23.6640625" bestFit="1" customWidth="1"/>
    <col min="3" max="3" width="58.1640625" bestFit="1" customWidth="1"/>
    <col min="5" max="5" width="30.5" bestFit="1" customWidth="1"/>
    <col min="6" max="6" width="12.6640625" bestFit="1" customWidth="1"/>
    <col min="7" max="7" width="21.6640625" bestFit="1" customWidth="1"/>
    <col min="8" max="8" width="16.5" bestFit="1" customWidth="1"/>
    <col min="9" max="9" width="18" bestFit="1" customWidth="1"/>
    <col min="10" max="10" width="34" bestFit="1" customWidth="1"/>
    <col min="12" max="12" width="14" bestFit="1" customWidth="1"/>
  </cols>
  <sheetData>
    <row r="1" spans="1:13" ht="21" x14ac:dyDescent="0.2">
      <c r="A1" s="38" t="s">
        <v>35</v>
      </c>
      <c r="C1" s="1" t="s">
        <v>0</v>
      </c>
      <c r="D1" s="2"/>
    </row>
    <row r="2" spans="1:13" x14ac:dyDescent="0.2">
      <c r="A2" s="1" t="s">
        <v>1</v>
      </c>
      <c r="B2" s="1" t="s">
        <v>2</v>
      </c>
      <c r="C2" s="1" t="s">
        <v>3</v>
      </c>
      <c r="D2" s="1" t="s">
        <v>13</v>
      </c>
      <c r="E2" s="3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spans="1:13" x14ac:dyDescent="0.2">
      <c r="A3" s="2"/>
      <c r="B3" s="2"/>
      <c r="C3" s="5" t="s">
        <v>160</v>
      </c>
      <c r="D3" s="5" t="s">
        <v>0</v>
      </c>
      <c r="E3" s="6">
        <v>-703.43735919999995</v>
      </c>
      <c r="F3" s="6">
        <v>0.19819600000000001</v>
      </c>
      <c r="G3" s="6">
        <v>-705.254216617</v>
      </c>
      <c r="H3" s="6">
        <v>-705.21686785500003</v>
      </c>
      <c r="I3" s="6">
        <f t="shared" ref="I3:I13" si="0">(G3-H3)</f>
        <v>-3.7348761999965063E-2</v>
      </c>
      <c r="J3" s="7">
        <f t="shared" ref="J3:J16" si="1">(E3+F3+I3)*627.507 + (1.89)</f>
        <v>-441309.04419173859</v>
      </c>
      <c r="K3" s="7">
        <f>(J3-MIN(J$3:J$9))</f>
        <v>1.0477547131013125</v>
      </c>
      <c r="L3" s="7">
        <f t="shared" ref="L3:L13" si="2">EXP(-K3*1000/(1.987*298))</f>
        <v>0.17042170053467093</v>
      </c>
      <c r="M3" s="8">
        <f>(L3/(SUM(L$3:L$9))*100)</f>
        <v>7.6947920902179394</v>
      </c>
    </row>
    <row r="4" spans="1:13" x14ac:dyDescent="0.2">
      <c r="A4" s="2"/>
      <c r="B4" s="2"/>
      <c r="C4" s="5" t="s">
        <v>161</v>
      </c>
      <c r="D4" s="5" t="s">
        <v>0</v>
      </c>
      <c r="E4" s="6">
        <v>-703.43445059999999</v>
      </c>
      <c r="F4" s="6">
        <v>0.19708100000000001</v>
      </c>
      <c r="G4" s="6">
        <v>-705.24759012499999</v>
      </c>
      <c r="H4" s="6">
        <v>-705.21250025999996</v>
      </c>
      <c r="I4" s="6">
        <f t="shared" si="0"/>
        <v>-3.508986500003175E-2</v>
      </c>
      <c r="J4" s="7">
        <f t="shared" si="1"/>
        <v>-441306.50122150371</v>
      </c>
      <c r="K4" s="7">
        <f t="shared" ref="K4:K9" si="3">(J4-MIN(J$3:J$9))</f>
        <v>3.5907249479787424</v>
      </c>
      <c r="L4" s="7">
        <f t="shared" si="2"/>
        <v>2.3247957607710908E-3</v>
      </c>
      <c r="M4" s="8">
        <f t="shared" ref="M4:M9" si="4">(L4/(SUM(L$3:L$9))*100)</f>
        <v>0.10496797048280977</v>
      </c>
    </row>
    <row r="5" spans="1:13" x14ac:dyDescent="0.2">
      <c r="A5" s="2"/>
      <c r="B5" s="2"/>
      <c r="C5" s="5" t="s">
        <v>162</v>
      </c>
      <c r="D5" s="5" t="s">
        <v>0</v>
      </c>
      <c r="E5" s="6">
        <v>-703.44610650000004</v>
      </c>
      <c r="F5" s="6">
        <v>0.19819000000000001</v>
      </c>
      <c r="G5" s="6">
        <v>-705.25671194300003</v>
      </c>
      <c r="H5" s="6">
        <v>-705.22644677100004</v>
      </c>
      <c r="I5" s="6">
        <f t="shared" si="0"/>
        <v>-3.0265171999985796E-2</v>
      </c>
      <c r="J5" s="7">
        <f t="shared" si="1"/>
        <v>-441310.09194645169</v>
      </c>
      <c r="K5" s="7">
        <f t="shared" si="3"/>
        <v>0</v>
      </c>
      <c r="L5" s="7">
        <f t="shared" si="2"/>
        <v>1</v>
      </c>
      <c r="M5" s="8">
        <f t="shared" si="4"/>
        <v>45.151480510268087</v>
      </c>
    </row>
    <row r="6" spans="1:13" x14ac:dyDescent="0.2">
      <c r="A6" s="2"/>
      <c r="B6" s="2"/>
      <c r="C6" s="5" t="s">
        <v>163</v>
      </c>
      <c r="D6" s="5" t="s">
        <v>0</v>
      </c>
      <c r="E6" s="6">
        <v>-703.44214269999998</v>
      </c>
      <c r="F6" s="6">
        <v>0.197549</v>
      </c>
      <c r="G6" s="6">
        <v>-705.25589253999999</v>
      </c>
      <c r="H6" s="6">
        <v>-705.22250528699999</v>
      </c>
      <c r="I6" s="6">
        <f t="shared" si="0"/>
        <v>-3.3387253000000783E-2</v>
      </c>
      <c r="J6" s="7">
        <f t="shared" si="1"/>
        <v>-441309.96599387412</v>
      </c>
      <c r="K6" s="7">
        <f t="shared" si="3"/>
        <v>0.12595257756765932</v>
      </c>
      <c r="L6" s="7">
        <f t="shared" si="2"/>
        <v>0.80838854855731912</v>
      </c>
      <c r="M6" s="8">
        <f t="shared" si="4"/>
        <v>36.4999397949097</v>
      </c>
    </row>
    <row r="7" spans="1:13" x14ac:dyDescent="0.2">
      <c r="A7" s="2"/>
      <c r="B7" s="2"/>
      <c r="C7" s="5" t="s">
        <v>164</v>
      </c>
      <c r="D7" s="5" t="s">
        <v>0</v>
      </c>
      <c r="E7" s="6">
        <v>-703.43773869999995</v>
      </c>
      <c r="F7" s="6">
        <v>0.19786300000000001</v>
      </c>
      <c r="G7" s="6">
        <v>-705.25403641100002</v>
      </c>
      <c r="H7" s="6">
        <v>-705.21712125099998</v>
      </c>
      <c r="I7" s="6">
        <f t="shared" ref="I7:I9" si="5">(G7-H7)</f>
        <v>-3.691516000003503E-2</v>
      </c>
      <c r="J7" s="7">
        <f t="shared" ref="J7:J9" si="6">(E7+F7+I7)*627.507 + (1.89)</f>
        <v>-441309.21920218598</v>
      </c>
      <c r="K7" s="7">
        <f t="shared" si="3"/>
        <v>0.872744265710935</v>
      </c>
      <c r="L7" s="7">
        <f t="shared" ref="L7:L9" si="7">EXP(-K7*1000/(1.987*298))</f>
        <v>0.22902674923331401</v>
      </c>
      <c r="M7" s="8">
        <f t="shared" si="4"/>
        <v>10.340896804338035</v>
      </c>
    </row>
    <row r="8" spans="1:13" x14ac:dyDescent="0.2">
      <c r="A8" s="2"/>
      <c r="B8" s="2"/>
      <c r="C8" s="5" t="s">
        <v>165</v>
      </c>
      <c r="D8" s="5" t="s">
        <v>0</v>
      </c>
      <c r="E8" s="6">
        <v>-703.43050740000001</v>
      </c>
      <c r="F8" s="6">
        <v>0.19789000000000001</v>
      </c>
      <c r="G8" s="6">
        <v>-705.24803465299999</v>
      </c>
      <c r="H8" s="6">
        <v>-705.20754761499995</v>
      </c>
      <c r="I8" s="6">
        <f t="shared" si="5"/>
        <v>-4.0487038000037501E-2</v>
      </c>
      <c r="J8" s="7">
        <f t="shared" si="6"/>
        <v>-441306.90594657604</v>
      </c>
      <c r="K8" s="7">
        <f t="shared" si="3"/>
        <v>3.1859998756553978</v>
      </c>
      <c r="L8" s="7">
        <f t="shared" si="7"/>
        <v>4.6050058034339128E-3</v>
      </c>
      <c r="M8" s="8">
        <f t="shared" si="4"/>
        <v>0.20792282978341778</v>
      </c>
    </row>
    <row r="9" spans="1:13" x14ac:dyDescent="0.2">
      <c r="A9" s="2"/>
      <c r="B9" s="2"/>
      <c r="C9" s="5" t="s">
        <v>166</v>
      </c>
      <c r="D9" s="5" t="s">
        <v>0</v>
      </c>
      <c r="E9" s="47"/>
      <c r="F9" s="47"/>
      <c r="G9" s="47"/>
      <c r="H9" s="47"/>
      <c r="I9" s="6">
        <f t="shared" si="5"/>
        <v>0</v>
      </c>
      <c r="J9" s="7">
        <f t="shared" si="6"/>
        <v>1.89</v>
      </c>
      <c r="K9" s="7">
        <f t="shared" si="3"/>
        <v>441311.98194645171</v>
      </c>
      <c r="L9" s="7">
        <f t="shared" si="7"/>
        <v>0</v>
      </c>
      <c r="M9" s="8">
        <f t="shared" si="4"/>
        <v>0</v>
      </c>
    </row>
    <row r="10" spans="1:13" x14ac:dyDescent="0.2">
      <c r="A10" s="2"/>
      <c r="B10" s="2"/>
      <c r="C10" s="10" t="s">
        <v>167</v>
      </c>
      <c r="D10" s="10" t="s">
        <v>14</v>
      </c>
      <c r="E10" s="22">
        <v>-703.43784479999999</v>
      </c>
      <c r="F10" s="22">
        <v>0.198578</v>
      </c>
      <c r="G10" s="22">
        <v>-705.25077216199998</v>
      </c>
      <c r="H10" s="22">
        <v>-705.21754059499995</v>
      </c>
      <c r="I10" s="22">
        <f t="shared" si="0"/>
        <v>-3.3231567000029827E-2</v>
      </c>
      <c r="J10" s="12">
        <f t="shared" si="1"/>
        <v>-441306.52563278103</v>
      </c>
      <c r="K10" s="12">
        <f>(J10-MIN(J$10:J$16))</f>
        <v>2.4150108901085332</v>
      </c>
      <c r="L10" s="12">
        <f t="shared" si="2"/>
        <v>1.6932131004837429E-2</v>
      </c>
      <c r="M10" s="13">
        <f>(L10/(SUM(L$10:L$16))*100)</f>
        <v>0.85434352824847914</v>
      </c>
    </row>
    <row r="11" spans="1:13" x14ac:dyDescent="0.2">
      <c r="A11" s="2"/>
      <c r="B11" s="2"/>
      <c r="C11" s="10" t="s">
        <v>168</v>
      </c>
      <c r="D11" s="10" t="s">
        <v>14</v>
      </c>
      <c r="E11" s="22">
        <v>-703.44022900000004</v>
      </c>
      <c r="F11" s="22">
        <v>0.19799800000000001</v>
      </c>
      <c r="G11" s="22">
        <v>-705.24870931999999</v>
      </c>
      <c r="H11" s="22">
        <v>-705.21894477299998</v>
      </c>
      <c r="I11" s="22">
        <f t="shared" si="0"/>
        <v>-2.9764547000013408E-2</v>
      </c>
      <c r="J11" s="12">
        <f t="shared" si="1"/>
        <v>-441306.21010971133</v>
      </c>
      <c r="K11" s="12">
        <f t="shared" ref="K11:K16" si="8">(J11-MIN(J$10:J$16))</f>
        <v>2.7305339598096907</v>
      </c>
      <c r="L11" s="12">
        <f t="shared" si="2"/>
        <v>9.9378263058007045E-3</v>
      </c>
      <c r="M11" s="13">
        <f t="shared" ref="M11:M16" si="9">(L11/(SUM(L$10:L$16))*100)</f>
        <v>0.50143231154972046</v>
      </c>
    </row>
    <row r="12" spans="1:13" x14ac:dyDescent="0.2">
      <c r="A12" s="2"/>
      <c r="B12" s="2"/>
      <c r="C12" s="10" t="s">
        <v>169</v>
      </c>
      <c r="D12" s="10" t="s">
        <v>14</v>
      </c>
      <c r="E12" s="22">
        <v>-703.44652770000005</v>
      </c>
      <c r="F12" s="22">
        <v>0.198966</v>
      </c>
      <c r="G12" s="22">
        <v>-705.25562726500004</v>
      </c>
      <c r="H12" s="22">
        <v>-705.22684201799996</v>
      </c>
      <c r="I12" s="22">
        <f t="shared" si="0"/>
        <v>-2.8785247000087111E-2</v>
      </c>
      <c r="J12" s="12">
        <f t="shared" si="1"/>
        <v>-441308.94064367114</v>
      </c>
      <c r="K12" s="12">
        <f t="shared" si="8"/>
        <v>0</v>
      </c>
      <c r="L12" s="12">
        <f t="shared" si="2"/>
        <v>1</v>
      </c>
      <c r="M12" s="13">
        <f t="shared" si="9"/>
        <v>50.456940594447161</v>
      </c>
    </row>
    <row r="13" spans="1:13" x14ac:dyDescent="0.2">
      <c r="A13" s="2"/>
      <c r="B13" s="2"/>
      <c r="C13" s="10" t="s">
        <v>170</v>
      </c>
      <c r="D13" s="10" t="s">
        <v>14</v>
      </c>
      <c r="E13" s="22">
        <v>-703.44288340000003</v>
      </c>
      <c r="F13" s="22">
        <v>0.19849700000000001</v>
      </c>
      <c r="G13" s="22">
        <v>-705.253967214</v>
      </c>
      <c r="H13" s="22">
        <v>-705.22314385100003</v>
      </c>
      <c r="I13" s="22">
        <f t="shared" si="0"/>
        <v>-3.0823362999967685E-2</v>
      </c>
      <c r="J13" s="12">
        <f t="shared" si="1"/>
        <v>-441308.22705275082</v>
      </c>
      <c r="K13" s="12">
        <f t="shared" si="8"/>
        <v>0.71359092032071203</v>
      </c>
      <c r="L13" s="12">
        <f t="shared" si="2"/>
        <v>0.29965197230039203</v>
      </c>
      <c r="M13" s="13">
        <f t="shared" si="9"/>
        <v>15.119521765369809</v>
      </c>
    </row>
    <row r="14" spans="1:13" x14ac:dyDescent="0.2">
      <c r="A14" s="2"/>
      <c r="B14" s="2"/>
      <c r="C14" s="10" t="s">
        <v>171</v>
      </c>
      <c r="D14" s="10" t="s">
        <v>14</v>
      </c>
      <c r="E14" s="47"/>
      <c r="F14" s="22">
        <v>0.19859399999999999</v>
      </c>
      <c r="G14" s="22">
        <v>-705.25071434200004</v>
      </c>
      <c r="H14" s="22">
        <v>-705.21761930699995</v>
      </c>
      <c r="I14" s="22">
        <f t="shared" ref="I14:I16" si="10">(G14-H14)</f>
        <v>-3.3095035000087591E-2</v>
      </c>
      <c r="J14" s="12">
        <f t="shared" si="1"/>
        <v>105.74175903020003</v>
      </c>
      <c r="K14" s="12">
        <f t="shared" si="8"/>
        <v>441414.68240270135</v>
      </c>
      <c r="L14" s="12">
        <f t="shared" ref="L14:L16" si="11">EXP(-K14*1000/(1.987*298))</f>
        <v>0</v>
      </c>
      <c r="M14" s="13">
        <f t="shared" si="9"/>
        <v>0</v>
      </c>
    </row>
    <row r="15" spans="1:13" x14ac:dyDescent="0.2">
      <c r="A15" s="2"/>
      <c r="B15" s="2"/>
      <c r="C15" s="10" t="s">
        <v>172</v>
      </c>
      <c r="D15" s="10" t="s">
        <v>14</v>
      </c>
      <c r="E15" s="50"/>
      <c r="F15" s="47"/>
      <c r="G15" s="47"/>
      <c r="H15" s="47"/>
      <c r="I15" s="22">
        <f t="shared" si="10"/>
        <v>0</v>
      </c>
      <c r="J15" s="12">
        <f t="shared" si="1"/>
        <v>1.89</v>
      </c>
      <c r="K15" s="12">
        <f t="shared" si="8"/>
        <v>441310.83064367116</v>
      </c>
      <c r="L15" s="12">
        <f t="shared" si="11"/>
        <v>0</v>
      </c>
      <c r="M15" s="13">
        <f t="shared" si="9"/>
        <v>0</v>
      </c>
    </row>
    <row r="16" spans="1:13" x14ac:dyDescent="0.2">
      <c r="A16" s="2"/>
      <c r="B16" s="2"/>
      <c r="C16" s="10" t="s">
        <v>173</v>
      </c>
      <c r="D16" s="10" t="s">
        <v>14</v>
      </c>
      <c r="E16" s="22">
        <v>-703.44506939999997</v>
      </c>
      <c r="F16" s="22">
        <v>0.198907</v>
      </c>
      <c r="G16" s="22">
        <v>-705.25512390400002</v>
      </c>
      <c r="H16" s="22">
        <v>-705.225338093</v>
      </c>
      <c r="I16" s="22">
        <f t="shared" si="10"/>
        <v>-2.9785811000010654E-2</v>
      </c>
      <c r="J16" s="12">
        <f t="shared" si="1"/>
        <v>-441308.69043403992</v>
      </c>
      <c r="K16" s="12">
        <f t="shared" si="8"/>
        <v>0.25020963122369722</v>
      </c>
      <c r="L16" s="12">
        <f t="shared" si="11"/>
        <v>0.65536596969226402</v>
      </c>
      <c r="M16" s="13">
        <f t="shared" si="9"/>
        <v>33.067761800384829</v>
      </c>
    </row>
    <row r="18" spans="2:4" x14ac:dyDescent="0.2">
      <c r="B18" s="1" t="s">
        <v>0</v>
      </c>
      <c r="C18" s="16">
        <f>(MIN(J3:J9))-(1.987*298*LN(SUM(L3:L9)))/1000</f>
        <v>-441310.56277373276</v>
      </c>
    </row>
    <row r="19" spans="2:4" x14ac:dyDescent="0.2">
      <c r="B19" s="15" t="s">
        <v>14</v>
      </c>
      <c r="C19" s="17">
        <f>(MIN(J10:J16))-(1.987*298*LN(SUM(L10:L16)))/1000</f>
        <v>-441309.34568738739</v>
      </c>
    </row>
    <row r="20" spans="2:4" x14ac:dyDescent="0.2">
      <c r="B20" s="14" t="s">
        <v>15</v>
      </c>
      <c r="C20" s="18">
        <f>(C18-C19)/1.37</f>
        <v>-0.88838419369693811</v>
      </c>
    </row>
    <row r="21" spans="2:4" x14ac:dyDescent="0.2">
      <c r="B21" s="19" t="s">
        <v>16</v>
      </c>
      <c r="C21" s="9">
        <v>-2.39</v>
      </c>
      <c r="D21" s="9">
        <v>0.05</v>
      </c>
    </row>
    <row r="22" spans="2:4" x14ac:dyDescent="0.2">
      <c r="B22" s="20" t="s">
        <v>17</v>
      </c>
      <c r="C22" s="21">
        <f>C20-C21</f>
        <v>1.501615806303062</v>
      </c>
      <c r="D22" s="21">
        <f>C20-D21</f>
        <v>-0.93838419369693815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85D41-F04F-534E-8E7B-FC9EDFFFE418}">
  <dimension ref="A1:M32"/>
  <sheetViews>
    <sheetView topLeftCell="A8" workbookViewId="0">
      <selection activeCell="A15" sqref="A15"/>
    </sheetView>
  </sheetViews>
  <sheetFormatPr baseColWidth="10" defaultRowHeight="16" x14ac:dyDescent="0.2"/>
  <cols>
    <col min="1" max="1" width="20.1640625" bestFit="1" customWidth="1"/>
    <col min="2" max="2" width="23.6640625" bestFit="1" customWidth="1"/>
    <col min="3" max="3" width="58.6640625" bestFit="1" customWidth="1"/>
    <col min="5" max="5" width="18.33203125" bestFit="1" customWidth="1"/>
    <col min="6" max="6" width="12.6640625" bestFit="1" customWidth="1"/>
    <col min="7" max="7" width="21" bestFit="1" customWidth="1"/>
    <col min="8" max="8" width="12.33203125" bestFit="1" customWidth="1"/>
    <col min="9" max="9" width="18" bestFit="1" customWidth="1"/>
    <col min="10" max="10" width="34" bestFit="1" customWidth="1"/>
    <col min="12" max="12" width="14" bestFit="1" customWidth="1"/>
  </cols>
  <sheetData>
    <row r="1" spans="1:13" ht="21" x14ac:dyDescent="0.2">
      <c r="A1" s="38" t="s">
        <v>36</v>
      </c>
      <c r="C1" s="1" t="s">
        <v>0</v>
      </c>
      <c r="D1" s="2"/>
    </row>
    <row r="2" spans="1:13" x14ac:dyDescent="0.2">
      <c r="A2" s="1" t="s">
        <v>1</v>
      </c>
      <c r="B2" s="1" t="s">
        <v>2</v>
      </c>
      <c r="C2" s="1" t="s">
        <v>3</v>
      </c>
      <c r="D2" s="1" t="s">
        <v>13</v>
      </c>
      <c r="E2" s="3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spans="1:13" x14ac:dyDescent="0.2">
      <c r="A3" s="2"/>
      <c r="B3" s="2"/>
      <c r="C3" s="5" t="s">
        <v>174</v>
      </c>
      <c r="D3" s="5" t="s">
        <v>0</v>
      </c>
      <c r="E3" s="6">
        <v>-786.2898126</v>
      </c>
      <c r="F3" s="6">
        <v>0.33041100000000001</v>
      </c>
      <c r="G3" s="6">
        <v>-788.45373803799998</v>
      </c>
      <c r="H3" s="6">
        <v>-788.43284547099995</v>
      </c>
      <c r="I3" s="6">
        <f t="shared" ref="I3:I18" si="0">(G3-H3)</f>
        <v>-2.0892567000032614E-2</v>
      </c>
      <c r="J3" s="7">
        <f t="shared" ref="J3:J18" si="1">(E3+F3+I3)*627.507 + (1.89)</f>
        <v>-493206.24645185162</v>
      </c>
      <c r="K3" s="7">
        <f>(J3-MIN(J$3:J$14))</f>
        <v>6.4463166578207165E-2</v>
      </c>
      <c r="L3" s="7">
        <f t="shared" ref="L3:L18" si="2">EXP(-K3*1000/(1.987*298))</f>
        <v>0.89684940986017225</v>
      </c>
      <c r="M3" s="8">
        <f>(L3/(SUM(L$3:L$14))*100)</f>
        <v>19.537430302014428</v>
      </c>
    </row>
    <row r="4" spans="1:13" x14ac:dyDescent="0.2">
      <c r="A4" s="2"/>
      <c r="B4" s="2"/>
      <c r="C4" s="5" t="s">
        <v>180</v>
      </c>
      <c r="D4" s="5" t="s">
        <v>0</v>
      </c>
      <c r="E4" s="6">
        <v>-786.28677660000005</v>
      </c>
      <c r="F4" s="6">
        <v>0.32996900000000001</v>
      </c>
      <c r="G4" s="6">
        <v>-788.44971141099995</v>
      </c>
      <c r="H4" s="6">
        <v>-788.42689957899995</v>
      </c>
      <c r="I4" s="6">
        <f t="shared" si="0"/>
        <v>-2.2811832000002141E-2</v>
      </c>
      <c r="J4" s="7">
        <f t="shared" si="1"/>
        <v>-493205.82305091602</v>
      </c>
      <c r="K4" s="7">
        <f t="shared" ref="K4:K14" si="3">(J4-MIN(J$3:J$14))</f>
        <v>0.48786410217871889</v>
      </c>
      <c r="L4" s="7">
        <f t="shared" si="2"/>
        <v>0.43870880253410355</v>
      </c>
      <c r="M4" s="8">
        <f t="shared" ref="M4:M14" si="4">(L4/(SUM(L$3:L$14))*100)</f>
        <v>9.5570589199881404</v>
      </c>
    </row>
    <row r="5" spans="1:13" x14ac:dyDescent="0.2">
      <c r="A5" s="2"/>
      <c r="B5" s="2"/>
      <c r="C5" s="5" t="s">
        <v>176</v>
      </c>
      <c r="D5" s="5" t="s">
        <v>0</v>
      </c>
      <c r="E5" s="6">
        <v>-786.28371500000003</v>
      </c>
      <c r="F5" s="6">
        <v>0.32970300000000002</v>
      </c>
      <c r="G5" s="6">
        <v>-788.44896386300002</v>
      </c>
      <c r="H5" s="6">
        <v>-788.42299029399999</v>
      </c>
      <c r="I5" s="6">
        <f t="shared" si="0"/>
        <v>-2.5973569000029784E-2</v>
      </c>
      <c r="J5" s="7">
        <f t="shared" si="1"/>
        <v>-493206.05280444649</v>
      </c>
      <c r="K5" s="7">
        <f t="shared" si="3"/>
        <v>0.25811057171085849</v>
      </c>
      <c r="L5" s="7">
        <f t="shared" si="2"/>
        <v>0.64667928020458576</v>
      </c>
      <c r="M5" s="8">
        <f t="shared" si="4"/>
        <v>14.087595114461623</v>
      </c>
    </row>
    <row r="6" spans="1:13" x14ac:dyDescent="0.2">
      <c r="A6" s="2"/>
      <c r="B6" s="2"/>
      <c r="C6" s="5" t="s">
        <v>177</v>
      </c>
      <c r="D6" s="5" t="s">
        <v>0</v>
      </c>
      <c r="E6" s="6">
        <v>-786.28208740000002</v>
      </c>
      <c r="F6" s="6">
        <v>0.32926899999999998</v>
      </c>
      <c r="G6" s="6">
        <v>-788.44733711200001</v>
      </c>
      <c r="H6" s="6">
        <v>-788.42040297000005</v>
      </c>
      <c r="I6" s="6">
        <f t="shared" si="0"/>
        <v>-2.6934141999959138E-2</v>
      </c>
      <c r="J6" s="7">
        <f t="shared" si="1"/>
        <v>-493205.90657837276</v>
      </c>
      <c r="K6" s="7">
        <f t="shared" si="3"/>
        <v>0.40433664544252679</v>
      </c>
      <c r="L6" s="7">
        <f t="shared" si="2"/>
        <v>0.50517228335296849</v>
      </c>
      <c r="M6" s="8">
        <f t="shared" si="4"/>
        <v>11.004933680066646</v>
      </c>
    </row>
    <row r="7" spans="1:13" x14ac:dyDescent="0.2">
      <c r="A7" s="2"/>
      <c r="B7" s="2"/>
      <c r="C7" s="5" t="s">
        <v>178</v>
      </c>
      <c r="D7" s="5" t="s">
        <v>0</v>
      </c>
      <c r="E7" s="6">
        <v>-786.28640900000005</v>
      </c>
      <c r="F7" s="6">
        <v>0.32977499999999998</v>
      </c>
      <c r="G7" s="6">
        <v>-788.44942205100006</v>
      </c>
      <c r="H7" s="6">
        <v>-788.42649035800002</v>
      </c>
      <c r="I7" s="6">
        <f t="shared" ref="I7:I14" si="5">(G7-H7)</f>
        <v>-2.2931693000032283E-2</v>
      </c>
      <c r="J7" s="7">
        <f t="shared" ref="J7:J14" si="6">(E7+F7+I7)*627.507 + (1.89)</f>
        <v>-493205.78932931734</v>
      </c>
      <c r="K7" s="7">
        <f t="shared" si="3"/>
        <v>0.52158570085885003</v>
      </c>
      <c r="L7" s="7">
        <f t="shared" ref="L7:L14" si="7">EXP(-K7*1000/(1.987*298))</f>
        <v>0.41442243757372699</v>
      </c>
      <c r="M7" s="8">
        <f t="shared" si="4"/>
        <v>9.0279922143785321</v>
      </c>
    </row>
    <row r="8" spans="1:13" x14ac:dyDescent="0.2">
      <c r="A8" s="2"/>
      <c r="B8" s="2"/>
      <c r="C8" s="5" t="s">
        <v>179</v>
      </c>
      <c r="D8" s="5" t="s">
        <v>0</v>
      </c>
      <c r="E8" s="6">
        <v>-786.2858602</v>
      </c>
      <c r="F8" s="6">
        <v>0.32963100000000001</v>
      </c>
      <c r="G8" s="6">
        <v>-788.45088625200003</v>
      </c>
      <c r="H8" s="6">
        <v>-788.42707063600005</v>
      </c>
      <c r="I8" s="6">
        <f t="shared" si="5"/>
        <v>-2.3815615999978945E-2</v>
      </c>
      <c r="J8" s="7">
        <f t="shared" si="6"/>
        <v>-493206.08998235367</v>
      </c>
      <c r="K8" s="7">
        <f t="shared" si="3"/>
        <v>0.22093266452429816</v>
      </c>
      <c r="L8" s="7">
        <f t="shared" si="7"/>
        <v>0.68858421277233506</v>
      </c>
      <c r="M8" s="8">
        <f t="shared" si="4"/>
        <v>15.000473787683543</v>
      </c>
    </row>
    <row r="9" spans="1:13" x14ac:dyDescent="0.2">
      <c r="A9" s="2"/>
      <c r="B9" s="2"/>
      <c r="C9" s="5" t="s">
        <v>175</v>
      </c>
      <c r="D9" s="5" t="s">
        <v>0</v>
      </c>
      <c r="E9" s="6">
        <v>-786.28745990000004</v>
      </c>
      <c r="F9" s="6">
        <v>0.32984799999999997</v>
      </c>
      <c r="G9" s="6">
        <v>-788.45326065899997</v>
      </c>
      <c r="H9" s="6">
        <v>-788.43047566300004</v>
      </c>
      <c r="I9" s="6">
        <f t="shared" si="5"/>
        <v>-2.278499599992756E-2</v>
      </c>
      <c r="J9" s="7">
        <f t="shared" si="6"/>
        <v>-493206.3109150182</v>
      </c>
      <c r="K9" s="7">
        <f t="shared" si="3"/>
        <v>0</v>
      </c>
      <c r="L9" s="7">
        <f t="shared" si="7"/>
        <v>1</v>
      </c>
      <c r="M9" s="8">
        <f t="shared" si="4"/>
        <v>21.784515981407075</v>
      </c>
    </row>
    <row r="10" spans="1:13" x14ac:dyDescent="0.2">
      <c r="A10" s="2"/>
      <c r="B10" s="2"/>
      <c r="C10" s="5" t="s">
        <v>181</v>
      </c>
      <c r="D10" s="5" t="s">
        <v>0</v>
      </c>
      <c r="E10" s="47"/>
      <c r="F10" s="47"/>
      <c r="G10" s="47"/>
      <c r="H10" s="47"/>
      <c r="I10" s="6">
        <f t="shared" si="5"/>
        <v>0</v>
      </c>
      <c r="J10" s="7">
        <f t="shared" si="6"/>
        <v>1.89</v>
      </c>
      <c r="K10" s="7">
        <f t="shared" si="3"/>
        <v>493208.20091501821</v>
      </c>
      <c r="L10" s="7">
        <f t="shared" si="7"/>
        <v>0</v>
      </c>
      <c r="M10" s="8">
        <f t="shared" si="4"/>
        <v>0</v>
      </c>
    </row>
    <row r="11" spans="1:13" x14ac:dyDescent="0.2">
      <c r="A11" s="2"/>
      <c r="B11" s="2"/>
      <c r="C11" s="5" t="s">
        <v>182</v>
      </c>
      <c r="D11" s="5" t="s">
        <v>0</v>
      </c>
      <c r="E11" s="47"/>
      <c r="F11" s="47"/>
      <c r="G11" s="47"/>
      <c r="H11" s="47"/>
      <c r="I11" s="6">
        <f t="shared" si="5"/>
        <v>0</v>
      </c>
      <c r="J11" s="7">
        <f t="shared" si="6"/>
        <v>1.89</v>
      </c>
      <c r="K11" s="7">
        <f t="shared" si="3"/>
        <v>493208.20091501821</v>
      </c>
      <c r="L11" s="7">
        <f t="shared" si="7"/>
        <v>0</v>
      </c>
      <c r="M11" s="8">
        <f t="shared" si="4"/>
        <v>0</v>
      </c>
    </row>
    <row r="12" spans="1:13" x14ac:dyDescent="0.2">
      <c r="A12" s="2"/>
      <c r="B12" s="2"/>
      <c r="C12" s="5" t="s">
        <v>183</v>
      </c>
      <c r="D12" s="5" t="s">
        <v>0</v>
      </c>
      <c r="E12" s="47"/>
      <c r="F12" s="6">
        <v>0.32998100000000002</v>
      </c>
      <c r="G12" s="6">
        <v>-788.45341425200002</v>
      </c>
      <c r="H12" s="6">
        <v>-788.43028209299996</v>
      </c>
      <c r="I12" s="6">
        <f t="shared" si="5"/>
        <v>-2.3132159000056163E-2</v>
      </c>
      <c r="J12" s="7">
        <f t="shared" si="6"/>
        <v>194.43979566935175</v>
      </c>
      <c r="K12" s="7">
        <f t="shared" si="3"/>
        <v>493400.75071068754</v>
      </c>
      <c r="L12" s="7">
        <f t="shared" si="7"/>
        <v>0</v>
      </c>
      <c r="M12" s="8">
        <f t="shared" si="4"/>
        <v>0</v>
      </c>
    </row>
    <row r="13" spans="1:13" x14ac:dyDescent="0.2">
      <c r="A13" s="2"/>
      <c r="B13" s="2"/>
      <c r="C13" s="5" t="s">
        <v>184</v>
      </c>
      <c r="D13" s="5" t="s">
        <v>0</v>
      </c>
      <c r="E13" s="47"/>
      <c r="F13" s="6">
        <v>0.329787</v>
      </c>
      <c r="G13" s="6">
        <v>-788.453604681</v>
      </c>
      <c r="H13" s="6">
        <v>-788.431227025</v>
      </c>
      <c r="I13" s="6">
        <f t="shared" si="5"/>
        <v>-2.2377656000003299E-2</v>
      </c>
      <c r="J13" s="7">
        <f t="shared" si="6"/>
        <v>194.7915152254059</v>
      </c>
      <c r="K13" s="7">
        <f t="shared" si="3"/>
        <v>493401.10243024363</v>
      </c>
      <c r="L13" s="7">
        <f t="shared" si="7"/>
        <v>0</v>
      </c>
      <c r="M13" s="8">
        <f t="shared" si="4"/>
        <v>0</v>
      </c>
    </row>
    <row r="14" spans="1:13" x14ac:dyDescent="0.2">
      <c r="A14" s="2"/>
      <c r="B14" s="2"/>
      <c r="C14" s="5" t="s">
        <v>185</v>
      </c>
      <c r="D14" s="5" t="s">
        <v>0</v>
      </c>
      <c r="E14" s="47"/>
      <c r="F14" s="6">
        <v>0.329293</v>
      </c>
      <c r="G14" s="6">
        <v>-788.44865444899995</v>
      </c>
      <c r="H14" s="6">
        <v>-788.42092828299997</v>
      </c>
      <c r="I14" s="6">
        <f t="shared" si="5"/>
        <v>-2.7726165999979457E-2</v>
      </c>
      <c r="J14" s="7">
        <f t="shared" si="6"/>
        <v>191.12529930285086</v>
      </c>
      <c r="K14" s="7">
        <f t="shared" si="3"/>
        <v>493397.43621432106</v>
      </c>
      <c r="L14" s="7">
        <f t="shared" si="7"/>
        <v>0</v>
      </c>
      <c r="M14" s="8">
        <f t="shared" si="4"/>
        <v>0</v>
      </c>
    </row>
    <row r="15" spans="1:13" x14ac:dyDescent="0.2">
      <c r="A15" s="2"/>
      <c r="B15" s="2"/>
      <c r="C15" s="10" t="s">
        <v>186</v>
      </c>
      <c r="D15" s="10" t="s">
        <v>14</v>
      </c>
      <c r="E15" s="22">
        <v>-786.28964819999999</v>
      </c>
      <c r="F15" s="22">
        <v>0.33123399999999997</v>
      </c>
      <c r="G15" s="22">
        <v>-788.45860931200002</v>
      </c>
      <c r="H15" s="22">
        <v>-788.43296776600005</v>
      </c>
      <c r="I15" s="22">
        <f t="shared" si="0"/>
        <v>-2.5641545999974369E-2</v>
      </c>
      <c r="J15" s="12">
        <f t="shared" si="1"/>
        <v>-493208.60686900513</v>
      </c>
      <c r="K15" s="12">
        <f>(J15-MIN(J$15:J$26))</f>
        <v>0.2536747248377651</v>
      </c>
      <c r="L15" s="12">
        <f t="shared" si="2"/>
        <v>0.65154199850091543</v>
      </c>
      <c r="M15" s="13">
        <f>(L15/(SUM(L$15:L$26))*100)</f>
        <v>20.375968621083192</v>
      </c>
    </row>
    <row r="16" spans="1:13" x14ac:dyDescent="0.2">
      <c r="A16" s="2"/>
      <c r="B16" s="2"/>
      <c r="C16" s="10" t="s">
        <v>187</v>
      </c>
      <c r="D16" s="10" t="s">
        <v>14</v>
      </c>
      <c r="E16" s="22">
        <v>-786.28450569999995</v>
      </c>
      <c r="F16" s="22">
        <v>0.32997399999999999</v>
      </c>
      <c r="G16" s="22">
        <v>-788.45266276799998</v>
      </c>
      <c r="H16" s="22">
        <v>-788.42565012299997</v>
      </c>
      <c r="I16" s="22">
        <f t="shared" si="0"/>
        <v>-2.7012645000013435E-2</v>
      </c>
      <c r="J16" s="12">
        <f t="shared" si="1"/>
        <v>-493207.03094729787</v>
      </c>
      <c r="K16" s="12">
        <f t="shared" ref="K16:K26" si="8">(J16-MIN(J$15:J$26))</f>
        <v>1.8295964321005158</v>
      </c>
      <c r="L16" s="12">
        <f t="shared" si="2"/>
        <v>4.5507557361025706E-2</v>
      </c>
      <c r="M16" s="13">
        <f t="shared" ref="M16:M26" si="9">(L16/(SUM(L$15:L$26))*100)</f>
        <v>1.4231784949302857</v>
      </c>
    </row>
    <row r="17" spans="1:13" x14ac:dyDescent="0.2">
      <c r="A17" s="2"/>
      <c r="B17" s="2"/>
      <c r="C17" s="10" t="s">
        <v>188</v>
      </c>
      <c r="D17" s="10" t="s">
        <v>14</v>
      </c>
      <c r="E17" s="47"/>
      <c r="F17" s="22">
        <v>0.33008700000000002</v>
      </c>
      <c r="G17" s="22">
        <v>-788.45101757400005</v>
      </c>
      <c r="H17" s="22">
        <v>-788.42310400199995</v>
      </c>
      <c r="I17" s="22">
        <f t="shared" si="0"/>
        <v>-2.7913572000102249E-2</v>
      </c>
      <c r="J17" s="12">
        <f t="shared" si="1"/>
        <v>191.50594128393183</v>
      </c>
      <c r="K17" s="12">
        <f t="shared" si="8"/>
        <v>493400.36648501392</v>
      </c>
      <c r="L17" s="12">
        <f t="shared" si="2"/>
        <v>0</v>
      </c>
      <c r="M17" s="13">
        <f t="shared" si="9"/>
        <v>0</v>
      </c>
    </row>
    <row r="18" spans="1:13" x14ac:dyDescent="0.2">
      <c r="A18" s="2"/>
      <c r="B18" s="2"/>
      <c r="C18" s="10" t="s">
        <v>189</v>
      </c>
      <c r="D18" s="10" t="s">
        <v>14</v>
      </c>
      <c r="E18" s="22">
        <v>-786.28181989999996</v>
      </c>
      <c r="F18" s="22">
        <v>0.32982299999999998</v>
      </c>
      <c r="G18" s="22">
        <v>-788.449098574</v>
      </c>
      <c r="H18" s="22">
        <v>-788.42045071999996</v>
      </c>
      <c r="I18" s="22">
        <f t="shared" si="0"/>
        <v>-2.8647854000041661E-2</v>
      </c>
      <c r="J18" s="12">
        <f t="shared" si="1"/>
        <v>-493206.46644764818</v>
      </c>
      <c r="K18" s="12">
        <f t="shared" si="8"/>
        <v>2.394096081785392</v>
      </c>
      <c r="L18" s="12">
        <f t="shared" si="2"/>
        <v>1.7540887952545336E-2</v>
      </c>
      <c r="M18" s="13">
        <f t="shared" si="9"/>
        <v>0.54856414986193369</v>
      </c>
    </row>
    <row r="19" spans="1:13" x14ac:dyDescent="0.2">
      <c r="A19" s="2"/>
      <c r="B19" s="2"/>
      <c r="C19" s="10" t="s">
        <v>190</v>
      </c>
      <c r="D19" s="10" t="s">
        <v>14</v>
      </c>
      <c r="E19" s="22">
        <v>-786.2857798</v>
      </c>
      <c r="F19" s="22">
        <v>0.33065699999999998</v>
      </c>
      <c r="G19" s="22">
        <v>-788.45302490999995</v>
      </c>
      <c r="H19" s="22">
        <v>-788.42635434399995</v>
      </c>
      <c r="I19" s="22">
        <f t="shared" ref="I19:I26" si="10">(G19-H19)</f>
        <v>-2.6670566000007057E-2</v>
      </c>
      <c r="J19" s="12">
        <f t="shared" ref="J19:J26" si="11">(E19+F19+I19)*627.507 + (1.89)</f>
        <v>-493207.18720971851</v>
      </c>
      <c r="K19" s="12">
        <f t="shared" si="8"/>
        <v>1.6733340114587918</v>
      </c>
      <c r="L19" s="12">
        <f t="shared" ref="L19:L26" si="12">EXP(-K19*1000/(1.987*298))</f>
        <v>5.925078516145954E-2</v>
      </c>
      <c r="M19" s="13">
        <f t="shared" si="9"/>
        <v>1.8529766952893445</v>
      </c>
    </row>
    <row r="20" spans="1:13" x14ac:dyDescent="0.2">
      <c r="A20" s="2"/>
      <c r="B20" s="2"/>
      <c r="C20" s="10" t="s">
        <v>191</v>
      </c>
      <c r="D20" s="10" t="s">
        <v>14</v>
      </c>
      <c r="E20" s="22">
        <v>-786.28547579999997</v>
      </c>
      <c r="F20" s="22">
        <v>0.33037</v>
      </c>
      <c r="G20" s="22">
        <v>-788.45444740300002</v>
      </c>
      <c r="H20" s="22">
        <v>-788.42708777200005</v>
      </c>
      <c r="I20" s="22">
        <f t="shared" si="10"/>
        <v>-2.7359630999967521E-2</v>
      </c>
      <c r="J20" s="12">
        <f t="shared" si="11"/>
        <v>-493207.60893521039</v>
      </c>
      <c r="K20" s="12">
        <f t="shared" si="8"/>
        <v>1.2516085195820779</v>
      </c>
      <c r="L20" s="12">
        <f t="shared" si="12"/>
        <v>0.1207837293204129</v>
      </c>
      <c r="M20" s="13">
        <f t="shared" si="9"/>
        <v>3.7773243846638707</v>
      </c>
    </row>
    <row r="21" spans="1:13" x14ac:dyDescent="0.2">
      <c r="A21" s="2"/>
      <c r="B21" s="2"/>
      <c r="C21" s="10" t="s">
        <v>192</v>
      </c>
      <c r="D21" s="10" t="s">
        <v>14</v>
      </c>
      <c r="E21" s="22">
        <v>-786.28741600000001</v>
      </c>
      <c r="F21" s="22">
        <v>0.33079900000000001</v>
      </c>
      <c r="G21" s="22">
        <v>-788.45771878200003</v>
      </c>
      <c r="H21" s="22">
        <v>-788.43057963599995</v>
      </c>
      <c r="I21" s="22">
        <f t="shared" si="10"/>
        <v>-2.7139146000081382E-2</v>
      </c>
      <c r="J21" s="12">
        <f t="shared" si="11"/>
        <v>-493208.41886790807</v>
      </c>
      <c r="K21" s="12">
        <f t="shared" si="8"/>
        <v>0.44167582190129906</v>
      </c>
      <c r="L21" s="12">
        <f t="shared" si="12"/>
        <v>0.47429999127704503</v>
      </c>
      <c r="M21" s="13">
        <f t="shared" si="9"/>
        <v>14.8329988879873</v>
      </c>
    </row>
    <row r="22" spans="1:13" x14ac:dyDescent="0.2">
      <c r="A22" s="2"/>
      <c r="B22" s="2"/>
      <c r="C22" s="10" t="s">
        <v>193</v>
      </c>
      <c r="D22" s="10" t="s">
        <v>14</v>
      </c>
      <c r="E22" s="22">
        <v>-786.27875879999999</v>
      </c>
      <c r="F22" s="22">
        <v>0.32915899999999998</v>
      </c>
      <c r="G22" s="22">
        <v>-788.44710137899995</v>
      </c>
      <c r="H22" s="22">
        <v>-788.41997443299999</v>
      </c>
      <c r="I22" s="22">
        <f t="shared" si="10"/>
        <v>-2.7126945999953023E-2</v>
      </c>
      <c r="J22" s="12">
        <f t="shared" si="11"/>
        <v>-493204.00787020213</v>
      </c>
      <c r="K22" s="12">
        <f t="shared" si="8"/>
        <v>4.8526735278428532</v>
      </c>
      <c r="L22" s="12">
        <f t="shared" si="12"/>
        <v>2.7593661247164611E-4</v>
      </c>
      <c r="M22" s="13">
        <f t="shared" si="9"/>
        <v>8.6294909154998305E-3</v>
      </c>
    </row>
    <row r="23" spans="1:13" x14ac:dyDescent="0.2">
      <c r="A23" s="2"/>
      <c r="B23" s="2"/>
      <c r="C23" s="10" t="s">
        <v>194</v>
      </c>
      <c r="D23" s="10" t="s">
        <v>14</v>
      </c>
      <c r="E23" s="22">
        <v>-786.28514110000003</v>
      </c>
      <c r="F23" s="22">
        <v>0.33066899999999999</v>
      </c>
      <c r="G23" s="22">
        <v>-788.45251636499995</v>
      </c>
      <c r="H23" s="22">
        <v>-788.42528554499995</v>
      </c>
      <c r="I23" s="22">
        <f t="shared" si="10"/>
        <v>-2.7230819999999767E-2</v>
      </c>
      <c r="J23" s="12">
        <f t="shared" si="11"/>
        <v>-493207.13045422046</v>
      </c>
      <c r="K23" s="12">
        <f t="shared" si="8"/>
        <v>1.7300895095104352</v>
      </c>
      <c r="L23" s="12">
        <f t="shared" si="12"/>
        <v>5.3835260840910899E-2</v>
      </c>
      <c r="M23" s="13">
        <f t="shared" si="9"/>
        <v>1.6836145453802056</v>
      </c>
    </row>
    <row r="24" spans="1:13" x14ac:dyDescent="0.2">
      <c r="A24" s="2"/>
      <c r="B24" s="2"/>
      <c r="C24" s="10" t="s">
        <v>195</v>
      </c>
      <c r="D24" s="10" t="s">
        <v>14</v>
      </c>
      <c r="E24" s="22">
        <v>-786.28762410000002</v>
      </c>
      <c r="F24" s="22">
        <v>0.33076699999999998</v>
      </c>
      <c r="G24" s="22">
        <v>-788.45782793399997</v>
      </c>
      <c r="H24" s="22">
        <v>-788.43049291099999</v>
      </c>
      <c r="I24" s="22">
        <f t="shared" si="10"/>
        <v>-2.7335022999977809E-2</v>
      </c>
      <c r="J24" s="12">
        <f t="shared" si="11"/>
        <v>-493208.6924465273</v>
      </c>
      <c r="K24" s="12">
        <f t="shared" si="8"/>
        <v>0.16809720266610384</v>
      </c>
      <c r="L24" s="12">
        <f t="shared" si="12"/>
        <v>0.7528512939620885</v>
      </c>
      <c r="M24" s="13">
        <f t="shared" si="9"/>
        <v>23.54426019720637</v>
      </c>
    </row>
    <row r="25" spans="1:13" x14ac:dyDescent="0.2">
      <c r="A25" s="2"/>
      <c r="B25" s="2"/>
      <c r="C25" s="10" t="s">
        <v>196</v>
      </c>
      <c r="D25" s="10" t="s">
        <v>14</v>
      </c>
      <c r="E25" s="22">
        <v>-786.28835719999995</v>
      </c>
      <c r="F25" s="22">
        <v>0.33062200000000003</v>
      </c>
      <c r="G25" s="22">
        <v>-788.45818218199997</v>
      </c>
      <c r="H25" s="22">
        <v>-788.431457378</v>
      </c>
      <c r="I25" s="22">
        <f t="shared" si="10"/>
        <v>-2.6724803999968572E-2</v>
      </c>
      <c r="J25" s="12">
        <f t="shared" si="11"/>
        <v>-493208.86054372997</v>
      </c>
      <c r="K25" s="12">
        <f t="shared" si="8"/>
        <v>0</v>
      </c>
      <c r="L25" s="12">
        <f t="shared" si="12"/>
        <v>1</v>
      </c>
      <c r="M25" s="13">
        <f t="shared" si="9"/>
        <v>31.273453849429117</v>
      </c>
    </row>
    <row r="26" spans="1:13" x14ac:dyDescent="0.2">
      <c r="A26" s="2"/>
      <c r="B26" s="2"/>
      <c r="C26" s="10" t="s">
        <v>197</v>
      </c>
      <c r="D26" s="10" t="s">
        <v>14</v>
      </c>
      <c r="E26" s="22">
        <v>-786.28143620000003</v>
      </c>
      <c r="F26" s="22">
        <v>0.32984000000000002</v>
      </c>
      <c r="G26" s="22">
        <v>-788.45023685299998</v>
      </c>
      <c r="H26" s="22">
        <v>-788.42098696699998</v>
      </c>
      <c r="I26" s="22">
        <f t="shared" si="10"/>
        <v>-2.9249886000002334E-2</v>
      </c>
      <c r="J26" s="12">
        <f t="shared" si="11"/>
        <v>-493206.59278488759</v>
      </c>
      <c r="K26" s="12">
        <f t="shared" si="8"/>
        <v>2.2677588423830457</v>
      </c>
      <c r="L26" s="12">
        <f t="shared" si="12"/>
        <v>2.17126859899191E-2</v>
      </c>
      <c r="M26" s="13">
        <f t="shared" si="9"/>
        <v>0.67903068325288107</v>
      </c>
    </row>
    <row r="28" spans="1:13" x14ac:dyDescent="0.2">
      <c r="B28" s="1" t="s">
        <v>0</v>
      </c>
      <c r="C28" s="16">
        <f>(MIN(J3:J14))-(1.987*298*LN(SUM(L3:L14)))/1000</f>
        <v>-493207.21329771937</v>
      </c>
    </row>
    <row r="29" spans="1:13" x14ac:dyDescent="0.2">
      <c r="B29" s="15" t="s">
        <v>14</v>
      </c>
      <c r="C29" s="17">
        <f>(MIN(J15:J26))-(1.987*298*LN(SUM(L15:L26)))/1000</f>
        <v>-493209.54883132875</v>
      </c>
    </row>
    <row r="30" spans="1:13" x14ac:dyDescent="0.2">
      <c r="B30" s="14" t="s">
        <v>15</v>
      </c>
      <c r="C30" s="18">
        <f>(C28-C29)/1.37</f>
        <v>1.7047690579422958</v>
      </c>
    </row>
    <row r="31" spans="1:13" x14ac:dyDescent="0.2">
      <c r="B31" s="19" t="s">
        <v>16</v>
      </c>
      <c r="C31" s="9">
        <v>1.4</v>
      </c>
    </row>
    <row r="32" spans="1:13" x14ac:dyDescent="0.2">
      <c r="B32" s="20" t="s">
        <v>17</v>
      </c>
      <c r="C32" s="21">
        <f>C30-C31</f>
        <v>0.30476905794229592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48098-3A75-A04B-A251-EDCD060C1ADE}">
  <dimension ref="A1:M70"/>
  <sheetViews>
    <sheetView topLeftCell="A31" workbookViewId="0"/>
  </sheetViews>
  <sheetFormatPr baseColWidth="10" defaultRowHeight="16" x14ac:dyDescent="0.2"/>
  <cols>
    <col min="1" max="1" width="20.1640625" bestFit="1" customWidth="1"/>
    <col min="2" max="2" width="23.6640625" bestFit="1" customWidth="1"/>
    <col min="3" max="3" width="58.1640625" bestFit="1" customWidth="1"/>
    <col min="5" max="5" width="18.33203125" bestFit="1" customWidth="1"/>
    <col min="6" max="6" width="12.6640625" bestFit="1" customWidth="1"/>
    <col min="7" max="7" width="21" bestFit="1" customWidth="1"/>
    <col min="8" max="8" width="12.33203125" bestFit="1" customWidth="1"/>
    <col min="9" max="9" width="18" bestFit="1" customWidth="1"/>
    <col min="10" max="10" width="34" bestFit="1" customWidth="1"/>
    <col min="12" max="12" width="14" bestFit="1" customWidth="1"/>
  </cols>
  <sheetData>
    <row r="1" spans="1:13" ht="21" x14ac:dyDescent="0.2">
      <c r="A1" s="38">
        <v>22</v>
      </c>
      <c r="C1" s="1" t="s">
        <v>0</v>
      </c>
      <c r="D1" s="2"/>
    </row>
    <row r="2" spans="1:13" x14ac:dyDescent="0.2">
      <c r="A2" s="1" t="s">
        <v>1</v>
      </c>
      <c r="B2" s="1" t="s">
        <v>2</v>
      </c>
      <c r="C2" s="1" t="s">
        <v>3</v>
      </c>
      <c r="D2" s="1" t="s">
        <v>13</v>
      </c>
      <c r="E2" s="3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spans="1:13" x14ac:dyDescent="0.2">
      <c r="A3" s="2"/>
      <c r="B3" s="2"/>
      <c r="C3" s="5" t="s">
        <v>220</v>
      </c>
      <c r="D3" s="5" t="s">
        <v>0</v>
      </c>
      <c r="E3" s="6">
        <v>-1209.5850307000001</v>
      </c>
      <c r="F3" s="6">
        <v>0.247116</v>
      </c>
      <c r="G3" s="6">
        <v>-1212.3411192999999</v>
      </c>
      <c r="H3" s="6">
        <v>-1212.2939291</v>
      </c>
      <c r="I3" s="6">
        <f t="shared" ref="I3:I27" si="0">(G3-H3)</f>
        <v>-4.7190199999931792E-2</v>
      </c>
      <c r="J3" s="7">
        <f t="shared" ref="J3:J27" si="1">(E3+F3+I3)*627.507 + (1.89)</f>
        <v>-758895.72902048426</v>
      </c>
      <c r="K3" s="7">
        <f>(J3-MIN(J$3:J$24))</f>
        <v>3.4589252599980682</v>
      </c>
      <c r="L3" s="7">
        <f t="shared" ref="L3:L27" si="2">EXP(-K3*1000/(1.987*298))</f>
        <v>2.9043784927571059E-3</v>
      </c>
      <c r="M3" s="8">
        <f>(L3/(SUM(L$3:L$24))*100)</f>
        <v>4.1787149309737787E-2</v>
      </c>
    </row>
    <row r="4" spans="1:13" x14ac:dyDescent="0.2">
      <c r="A4" s="2"/>
      <c r="B4" s="2"/>
      <c r="C4" s="5" t="s">
        <v>221</v>
      </c>
      <c r="D4" s="5" t="s">
        <v>0</v>
      </c>
      <c r="E4" s="6">
        <v>-1209.5882850999999</v>
      </c>
      <c r="F4" s="6">
        <v>0.247281</v>
      </c>
      <c r="G4" s="6">
        <v>-1212.3412465900001</v>
      </c>
      <c r="H4" s="6">
        <v>-1212.29697646</v>
      </c>
      <c r="I4" s="6">
        <f t="shared" si="0"/>
        <v>-4.4270130000086283E-2</v>
      </c>
      <c r="J4" s="7">
        <f t="shared" si="1"/>
        <v>-758895.83527624456</v>
      </c>
      <c r="K4" s="7">
        <f t="shared" ref="K4:K24" si="3">(J4-MIN(J$3:J$24))</f>
        <v>3.352669499698095</v>
      </c>
      <c r="L4" s="7">
        <f t="shared" si="2"/>
        <v>3.4752531028898847E-3</v>
      </c>
      <c r="M4" s="8">
        <f t="shared" ref="M4:M24" si="4">(L4/(SUM(L$3:L$24))*100)</f>
        <v>5.0000687121784862E-2</v>
      </c>
    </row>
    <row r="5" spans="1:13" x14ac:dyDescent="0.2">
      <c r="A5" s="2"/>
      <c r="B5" s="2"/>
      <c r="C5" s="5" t="s">
        <v>222</v>
      </c>
      <c r="D5" s="5" t="s">
        <v>0</v>
      </c>
      <c r="E5" s="6">
        <v>-1209.5883799000001</v>
      </c>
      <c r="F5" s="6">
        <v>0.247138</v>
      </c>
      <c r="G5" s="6">
        <v>-1212.3414104999999</v>
      </c>
      <c r="H5" s="6">
        <v>-1212.29780824</v>
      </c>
      <c r="I5" s="6">
        <f t="shared" si="0"/>
        <v>-4.3602259999943271E-2</v>
      </c>
      <c r="J5" s="7">
        <f t="shared" si="1"/>
        <v>-758895.56540430908</v>
      </c>
      <c r="K5" s="7">
        <f t="shared" si="3"/>
        <v>3.6225414351793006</v>
      </c>
      <c r="L5" s="7">
        <f t="shared" si="2"/>
        <v>2.2031751292696995E-3</v>
      </c>
      <c r="M5" s="8">
        <f t="shared" si="4"/>
        <v>3.1698488441462627E-2</v>
      </c>
    </row>
    <row r="6" spans="1:13" x14ac:dyDescent="0.2">
      <c r="A6" s="2"/>
      <c r="B6" s="2"/>
      <c r="C6" s="5" t="s">
        <v>223</v>
      </c>
      <c r="D6" s="5" t="s">
        <v>0</v>
      </c>
      <c r="E6" s="47"/>
      <c r="F6" s="6">
        <v>0.247109</v>
      </c>
      <c r="G6" s="6">
        <v>-1212.3476235000001</v>
      </c>
      <c r="H6" s="6">
        <v>-1212.31130007</v>
      </c>
      <c r="I6" s="6">
        <f t="shared" si="0"/>
        <v>-3.632343000003857E-2</v>
      </c>
      <c r="J6" s="7">
        <f t="shared" si="1"/>
        <v>134.15942067396577</v>
      </c>
      <c r="K6" s="7">
        <f t="shared" si="3"/>
        <v>759033.34736641822</v>
      </c>
      <c r="L6" s="7">
        <f t="shared" si="2"/>
        <v>0</v>
      </c>
      <c r="M6" s="8">
        <f t="shared" si="4"/>
        <v>0</v>
      </c>
    </row>
    <row r="7" spans="1:13" x14ac:dyDescent="0.2">
      <c r="A7" s="2"/>
      <c r="B7" s="2"/>
      <c r="C7" s="5" t="s">
        <v>224</v>
      </c>
      <c r="D7" s="5" t="s">
        <v>0</v>
      </c>
      <c r="E7" s="6">
        <v>-1209.6004439999999</v>
      </c>
      <c r="F7" s="6">
        <v>0.247081</v>
      </c>
      <c r="G7" s="6">
        <v>-1212.3474019</v>
      </c>
      <c r="H7" s="6">
        <v>-1212.3117618199999</v>
      </c>
      <c r="I7" s="6">
        <f t="shared" ref="I7:I23" si="5">(G7-H7)</f>
        <v>-3.5640080000121088E-2</v>
      </c>
      <c r="J7" s="7">
        <f t="shared" ref="J7:J23" si="6">(E7+F7+I7)*627.507 + (1.89)</f>
        <v>-758898.17515572149</v>
      </c>
      <c r="K7" s="7">
        <f t="shared" si="3"/>
        <v>1.0127900227671489</v>
      </c>
      <c r="L7" s="7">
        <f t="shared" ref="L7:L23" si="7">EXP(-K7*1000/(1.987*298))</f>
        <v>0.18078805274232618</v>
      </c>
      <c r="M7" s="8">
        <f t="shared" si="4"/>
        <v>2.6011132406468103</v>
      </c>
    </row>
    <row r="8" spans="1:13" x14ac:dyDescent="0.2">
      <c r="A8" s="2"/>
      <c r="B8" s="2"/>
      <c r="C8" s="5" t="s">
        <v>225</v>
      </c>
      <c r="D8" s="5" t="s">
        <v>0</v>
      </c>
      <c r="E8" s="6">
        <v>-1209.600692</v>
      </c>
      <c r="F8" s="6">
        <v>0.247055</v>
      </c>
      <c r="G8" s="6">
        <v>-1212.34750586</v>
      </c>
      <c r="H8" s="6">
        <v>-1212.3119283000001</v>
      </c>
      <c r="I8" s="6">
        <f t="shared" si="5"/>
        <v>-3.5577559999865116E-2</v>
      </c>
      <c r="J8" s="7">
        <f t="shared" si="6"/>
        <v>-758898.3078609017</v>
      </c>
      <c r="K8" s="7">
        <f t="shared" si="3"/>
        <v>0.88008484255988151</v>
      </c>
      <c r="L8" s="7">
        <f t="shared" si="7"/>
        <v>0.22620503468475445</v>
      </c>
      <c r="M8" s="8">
        <f t="shared" si="4"/>
        <v>3.2545563818760734</v>
      </c>
    </row>
    <row r="9" spans="1:13" x14ac:dyDescent="0.2">
      <c r="A9" s="2"/>
      <c r="B9" s="2"/>
      <c r="C9" s="5" t="s">
        <v>226</v>
      </c>
      <c r="D9" s="5" t="s">
        <v>0</v>
      </c>
      <c r="E9" s="6">
        <v>-1209.6015981999999</v>
      </c>
      <c r="F9" s="6">
        <v>0.246806</v>
      </c>
      <c r="G9" s="6">
        <v>-1212.3476924300001</v>
      </c>
      <c r="H9" s="6">
        <v>-1212.3118675600001</v>
      </c>
      <c r="I9" s="6">
        <f t="shared" si="5"/>
        <v>-3.5824869999942166E-2</v>
      </c>
      <c r="J9" s="7">
        <f t="shared" si="6"/>
        <v>-758899.18794574426</v>
      </c>
      <c r="K9" s="7">
        <f t="shared" si="3"/>
        <v>0</v>
      </c>
      <c r="L9" s="7">
        <f t="shared" si="7"/>
        <v>1</v>
      </c>
      <c r="M9" s="8">
        <f t="shared" si="4"/>
        <v>14.387639012596305</v>
      </c>
    </row>
    <row r="10" spans="1:13" x14ac:dyDescent="0.2">
      <c r="A10" s="2"/>
      <c r="B10" s="2"/>
      <c r="C10" s="5" t="s">
        <v>227</v>
      </c>
      <c r="D10" s="5" t="s">
        <v>0</v>
      </c>
      <c r="E10" s="6">
        <v>-1209.6017918</v>
      </c>
      <c r="F10" s="6">
        <v>0.24745300000000001</v>
      </c>
      <c r="G10" s="6">
        <v>-1212.3477954099999</v>
      </c>
      <c r="H10" s="6">
        <v>-1212.3121797199999</v>
      </c>
      <c r="I10" s="6">
        <f t="shared" si="5"/>
        <v>-3.5615689999985989E-2</v>
      </c>
      <c r="J10" s="7">
        <f t="shared" si="6"/>
        <v>-758898.77217215637</v>
      </c>
      <c r="K10" s="7">
        <f t="shared" si="3"/>
        <v>0.41577358788345009</v>
      </c>
      <c r="L10" s="7">
        <f t="shared" si="7"/>
        <v>0.49550848497704347</v>
      </c>
      <c r="M10" s="8">
        <f t="shared" si="4"/>
        <v>7.1291972095281997</v>
      </c>
    </row>
    <row r="11" spans="1:13" x14ac:dyDescent="0.2">
      <c r="A11" s="2"/>
      <c r="B11" s="2"/>
      <c r="C11" s="5" t="s">
        <v>228</v>
      </c>
      <c r="D11" s="5" t="s">
        <v>0</v>
      </c>
      <c r="E11" s="6">
        <v>-1209.6031049999999</v>
      </c>
      <c r="F11" s="6">
        <v>0.24736</v>
      </c>
      <c r="G11" s="6">
        <v>-1212.3476931</v>
      </c>
      <c r="H11" s="6">
        <v>-1212.3133307400001</v>
      </c>
      <c r="I11" s="6">
        <f t="shared" si="5"/>
        <v>-3.4362359999931869E-2</v>
      </c>
      <c r="J11" s="7">
        <f t="shared" si="6"/>
        <v>-758898.8680991513</v>
      </c>
      <c r="K11" s="7">
        <f t="shared" si="3"/>
        <v>0.31984659295994788</v>
      </c>
      <c r="L11" s="7">
        <f t="shared" si="7"/>
        <v>0.5826512683097701</v>
      </c>
      <c r="M11" s="8">
        <f t="shared" si="4"/>
        <v>8.3829761186723637</v>
      </c>
    </row>
    <row r="12" spans="1:13" x14ac:dyDescent="0.2">
      <c r="A12" s="2"/>
      <c r="B12" s="2"/>
      <c r="C12" s="5" t="s">
        <v>229</v>
      </c>
      <c r="D12" s="5" t="s">
        <v>0</v>
      </c>
      <c r="E12" s="6">
        <v>-1209.6007208000001</v>
      </c>
      <c r="F12" s="6">
        <v>0.24738399999999999</v>
      </c>
      <c r="G12" s="6">
        <v>-1212.3477448599999</v>
      </c>
      <c r="H12" s="6">
        <v>-1212.3114966000001</v>
      </c>
      <c r="I12" s="6">
        <f t="shared" si="5"/>
        <v>-3.6248259999865695E-2</v>
      </c>
      <c r="J12" s="7">
        <f t="shared" si="6"/>
        <v>-758898.54035224533</v>
      </c>
      <c r="K12" s="7">
        <f t="shared" si="3"/>
        <v>0.6475934989284724</v>
      </c>
      <c r="L12" s="7">
        <f t="shared" si="7"/>
        <v>0.3349831114793283</v>
      </c>
      <c r="M12" s="8">
        <f t="shared" si="4"/>
        <v>4.8196160832808799</v>
      </c>
    </row>
    <row r="13" spans="1:13" x14ac:dyDescent="0.2">
      <c r="A13" s="2"/>
      <c r="B13" s="2"/>
      <c r="C13" s="5" t="s">
        <v>230</v>
      </c>
      <c r="D13" s="5" t="s">
        <v>0</v>
      </c>
      <c r="E13" s="6">
        <v>-1209.6032352</v>
      </c>
      <c r="F13" s="6">
        <v>0.247171</v>
      </c>
      <c r="G13" s="6">
        <v>-1212.3476807300001</v>
      </c>
      <c r="H13" s="6">
        <v>-1212.3133726900001</v>
      </c>
      <c r="I13" s="6">
        <f t="shared" si="5"/>
        <v>-3.4308040000041728E-2</v>
      </c>
      <c r="J13" s="7">
        <f t="shared" si="6"/>
        <v>-758899.03431320563</v>
      </c>
      <c r="K13" s="7">
        <f t="shared" si="3"/>
        <v>0.15363253862597048</v>
      </c>
      <c r="L13" s="7">
        <f t="shared" si="7"/>
        <v>0.77146868279630176</v>
      </c>
      <c r="M13" s="8">
        <f t="shared" si="4"/>
        <v>11.099612917596353</v>
      </c>
    </row>
    <row r="14" spans="1:13" x14ac:dyDescent="0.2">
      <c r="A14" s="2"/>
      <c r="B14" s="2"/>
      <c r="C14" s="5" t="s">
        <v>231</v>
      </c>
      <c r="D14" s="5" t="s">
        <v>0</v>
      </c>
      <c r="E14" s="6">
        <v>-1209.6018185999999</v>
      </c>
      <c r="F14" s="6">
        <v>0.247444</v>
      </c>
      <c r="G14" s="6">
        <v>-1212.3478014499999</v>
      </c>
      <c r="H14" s="6">
        <v>-1212.31218767</v>
      </c>
      <c r="I14" s="6">
        <f t="shared" si="5"/>
        <v>-3.5613779999948747E-2</v>
      </c>
      <c r="J14" s="7">
        <f t="shared" si="6"/>
        <v>-758898.79343836848</v>
      </c>
      <c r="K14" s="7">
        <f t="shared" si="3"/>
        <v>0.39450737577863038</v>
      </c>
      <c r="L14" s="7">
        <f t="shared" si="7"/>
        <v>0.51362811360400618</v>
      </c>
      <c r="M14" s="8">
        <f t="shared" si="4"/>
        <v>7.3898958852552443</v>
      </c>
    </row>
    <row r="15" spans="1:13" x14ac:dyDescent="0.2">
      <c r="A15" s="2"/>
      <c r="B15" s="2"/>
      <c r="C15" s="5" t="s">
        <v>232</v>
      </c>
      <c r="D15" s="5" t="s">
        <v>0</v>
      </c>
      <c r="E15" s="6">
        <v>-1209.6002966000001</v>
      </c>
      <c r="F15" s="6">
        <v>0.24689700000000001</v>
      </c>
      <c r="G15" s="6">
        <v>-1212.34737602</v>
      </c>
      <c r="H15" s="6">
        <v>-1212.3116335100001</v>
      </c>
      <c r="I15" s="6">
        <f t="shared" si="5"/>
        <v>-3.5742509999863614E-2</v>
      </c>
      <c r="J15" s="7">
        <f t="shared" si="6"/>
        <v>-758898.26239801967</v>
      </c>
      <c r="K15" s="7">
        <f t="shared" si="3"/>
        <v>0.92554772458970547</v>
      </c>
      <c r="L15" s="7">
        <f t="shared" si="7"/>
        <v>0.20948722390591565</v>
      </c>
      <c r="M15" s="8">
        <f t="shared" si="4"/>
        <v>3.0140265553092487</v>
      </c>
    </row>
    <row r="16" spans="1:13" x14ac:dyDescent="0.2">
      <c r="A16" s="2"/>
      <c r="B16" s="2"/>
      <c r="C16" s="5" t="s">
        <v>233</v>
      </c>
      <c r="D16" s="5" t="s">
        <v>0</v>
      </c>
      <c r="E16" s="47"/>
      <c r="F16" s="6">
        <v>0.247087</v>
      </c>
      <c r="G16" s="6">
        <v>-1212.3477568599999</v>
      </c>
      <c r="H16" s="6">
        <v>-1212.31211487</v>
      </c>
      <c r="I16" s="6">
        <f t="shared" si="5"/>
        <v>-3.5641989999930956E-2</v>
      </c>
      <c r="J16" s="7">
        <f t="shared" si="6"/>
        <v>134.5732238901133</v>
      </c>
      <c r="K16" s="7">
        <f t="shared" si="3"/>
        <v>759033.76116963441</v>
      </c>
      <c r="L16" s="7">
        <f t="shared" si="7"/>
        <v>0</v>
      </c>
      <c r="M16" s="8">
        <f t="shared" si="4"/>
        <v>0</v>
      </c>
    </row>
    <row r="17" spans="1:13" x14ac:dyDescent="0.2">
      <c r="A17" s="2"/>
      <c r="B17" s="2"/>
      <c r="C17" s="5" t="s">
        <v>234</v>
      </c>
      <c r="D17" s="5" t="s">
        <v>0</v>
      </c>
      <c r="E17" s="6">
        <v>-1209.6003046000001</v>
      </c>
      <c r="F17" s="6">
        <v>0.24702299999999999</v>
      </c>
      <c r="G17" s="6">
        <v>-1212.34738032</v>
      </c>
      <c r="H17" s="6">
        <v>-1212.3115439000001</v>
      </c>
      <c r="I17" s="6">
        <f t="shared" si="5"/>
        <v>-3.5836419999895952E-2</v>
      </c>
      <c r="J17" s="7">
        <f t="shared" si="6"/>
        <v>-758898.24728137616</v>
      </c>
      <c r="K17" s="7">
        <f t="shared" si="3"/>
        <v>0.94066436809953302</v>
      </c>
      <c r="L17" s="7">
        <f t="shared" si="7"/>
        <v>0.20420682261280645</v>
      </c>
      <c r="M17" s="8">
        <f t="shared" si="4"/>
        <v>2.9380540476623471</v>
      </c>
    </row>
    <row r="18" spans="1:13" x14ac:dyDescent="0.2">
      <c r="A18" s="2"/>
      <c r="B18" s="2"/>
      <c r="C18" s="5" t="s">
        <v>235</v>
      </c>
      <c r="D18" s="5" t="s">
        <v>0</v>
      </c>
      <c r="E18" s="6">
        <v>-1209.6003078000001</v>
      </c>
      <c r="F18" s="6">
        <v>0.24716199999999999</v>
      </c>
      <c r="G18" s="6">
        <v>-1212.34738515</v>
      </c>
      <c r="H18" s="6">
        <v>-1212.3115126099999</v>
      </c>
      <c r="I18" s="6">
        <f t="shared" si="5"/>
        <v>-3.5872540000127628E-2</v>
      </c>
      <c r="J18" s="7">
        <f t="shared" si="6"/>
        <v>-758898.18473147857</v>
      </c>
      <c r="K18" s="7">
        <f t="shared" si="3"/>
        <v>1.0032142656855285</v>
      </c>
      <c r="L18" s="7">
        <f t="shared" si="7"/>
        <v>0.18373549370884262</v>
      </c>
      <c r="M18" s="8">
        <f t="shared" si="4"/>
        <v>2.6435199572839867</v>
      </c>
    </row>
    <row r="19" spans="1:13" x14ac:dyDescent="0.2">
      <c r="A19" s="2"/>
      <c r="B19" s="2"/>
      <c r="C19" s="5" t="s">
        <v>236</v>
      </c>
      <c r="D19" s="5" t="s">
        <v>0</v>
      </c>
      <c r="E19" s="6">
        <v>-1209.603116</v>
      </c>
      <c r="F19" s="6">
        <v>0.24729999999999999</v>
      </c>
      <c r="G19" s="6">
        <v>-1212.3476620199999</v>
      </c>
      <c r="H19" s="6">
        <v>-1212.31329643</v>
      </c>
      <c r="I19" s="6">
        <f t="shared" si="5"/>
        <v>-3.4365589999879376E-2</v>
      </c>
      <c r="J19" s="7">
        <f t="shared" si="6"/>
        <v>-758898.91467899596</v>
      </c>
      <c r="K19" s="7">
        <f t="shared" si="3"/>
        <v>0.27326674829237163</v>
      </c>
      <c r="L19" s="7">
        <f t="shared" si="7"/>
        <v>0.63033679191185965</v>
      </c>
      <c r="M19" s="8">
        <f t="shared" si="4"/>
        <v>9.0690582183858695</v>
      </c>
    </row>
    <row r="20" spans="1:13" x14ac:dyDescent="0.2">
      <c r="A20" s="2"/>
      <c r="B20" s="2"/>
      <c r="C20" s="5" t="s">
        <v>237</v>
      </c>
      <c r="D20" s="5" t="s">
        <v>0</v>
      </c>
      <c r="E20" s="6">
        <v>-1209.6006643000001</v>
      </c>
      <c r="F20" s="6">
        <v>0.247526</v>
      </c>
      <c r="G20" s="6">
        <v>-1212.34777184</v>
      </c>
      <c r="H20" s="6">
        <v>-1212.3115161200001</v>
      </c>
      <c r="I20" s="6">
        <f t="shared" si="5"/>
        <v>-3.6255719999871872E-2</v>
      </c>
      <c r="J20" s="7">
        <f t="shared" si="6"/>
        <v>-758898.42047330795</v>
      </c>
      <c r="K20" s="7">
        <f t="shared" si="3"/>
        <v>0.76747243630234152</v>
      </c>
      <c r="L20" s="7">
        <f t="shared" si="7"/>
        <v>0.27358845880959504</v>
      </c>
      <c r="M20" s="8">
        <f t="shared" si="4"/>
        <v>3.9362919833650265</v>
      </c>
    </row>
    <row r="21" spans="1:13" x14ac:dyDescent="0.2">
      <c r="A21" s="2"/>
      <c r="B21" s="2"/>
      <c r="C21" s="5" t="s">
        <v>238</v>
      </c>
      <c r="D21" s="5" t="s">
        <v>0</v>
      </c>
      <c r="E21" s="6">
        <v>-1209.6006891</v>
      </c>
      <c r="F21" s="6">
        <v>0.247498</v>
      </c>
      <c r="G21" s="6">
        <v>-1212.3477411399999</v>
      </c>
      <c r="H21" s="6">
        <v>-1212.31149185</v>
      </c>
      <c r="I21" s="6">
        <f t="shared" si="5"/>
        <v>-3.6249289999886969E-2</v>
      </c>
      <c r="J21" s="7">
        <f t="shared" si="6"/>
        <v>-758898.44957080763</v>
      </c>
      <c r="K21" s="7">
        <f t="shared" si="3"/>
        <v>0.73837493662722409</v>
      </c>
      <c r="L21" s="7">
        <f t="shared" si="7"/>
        <v>0.28736860366127981</v>
      </c>
      <c r="M21" s="8">
        <f t="shared" si="4"/>
        <v>4.1345557330323546</v>
      </c>
    </row>
    <row r="22" spans="1:13" x14ac:dyDescent="0.2">
      <c r="A22" s="2"/>
      <c r="B22" s="2"/>
      <c r="C22" s="5" t="s">
        <v>239</v>
      </c>
      <c r="D22" s="5" t="s">
        <v>0</v>
      </c>
      <c r="E22" s="6">
        <v>-1209.6005898000001</v>
      </c>
      <c r="F22" s="6">
        <v>0.24707299999999999</v>
      </c>
      <c r="G22" s="6">
        <v>-1212.3474460899999</v>
      </c>
      <c r="H22" s="6">
        <v>-1212.3117997300001</v>
      </c>
      <c r="I22" s="6">
        <f t="shared" si="5"/>
        <v>-3.5646359999873312E-2</v>
      </c>
      <c r="J22" s="7">
        <f t="shared" si="6"/>
        <v>-758898.27560704201</v>
      </c>
      <c r="K22" s="7">
        <f t="shared" si="3"/>
        <v>0.91233870224095881</v>
      </c>
      <c r="L22" s="7">
        <f t="shared" si="7"/>
        <v>0.21421293497659669</v>
      </c>
      <c r="M22" s="8">
        <f t="shared" si="4"/>
        <v>3.0820183802720376</v>
      </c>
    </row>
    <row r="23" spans="1:13" x14ac:dyDescent="0.2">
      <c r="A23" s="2"/>
      <c r="B23" s="2"/>
      <c r="C23" s="5" t="s">
        <v>240</v>
      </c>
      <c r="D23" s="5" t="s">
        <v>0</v>
      </c>
      <c r="E23" s="6">
        <v>-1209.6030886999999</v>
      </c>
      <c r="F23" s="6">
        <v>0.24707299999999999</v>
      </c>
      <c r="G23" s="6">
        <v>-1212.3477080600001</v>
      </c>
      <c r="H23" s="6">
        <v>-1212.3132808600001</v>
      </c>
      <c r="I23" s="6">
        <f t="shared" si="5"/>
        <v>-3.4427199999981895E-2</v>
      </c>
      <c r="J23" s="7">
        <f t="shared" si="6"/>
        <v>-758899.07865285012</v>
      </c>
      <c r="K23" s="7">
        <f t="shared" si="3"/>
        <v>0.10929289413616061</v>
      </c>
      <c r="L23" s="7">
        <f t="shared" si="7"/>
        <v>0.83145584029743347</v>
      </c>
      <c r="M23" s="8">
        <f t="shared" si="4"/>
        <v>11.962686485114395</v>
      </c>
    </row>
    <row r="24" spans="1:13" x14ac:dyDescent="0.2">
      <c r="A24" s="2"/>
      <c r="B24" s="2"/>
      <c r="C24" s="5" t="s">
        <v>241</v>
      </c>
      <c r="D24" s="5" t="s">
        <v>0</v>
      </c>
      <c r="E24" s="6">
        <v>-1209.5854196</v>
      </c>
      <c r="F24" s="6">
        <v>0.247531</v>
      </c>
      <c r="G24" s="6">
        <v>-1212.3412108699999</v>
      </c>
      <c r="H24" s="6">
        <v>-1212.2942554000001</v>
      </c>
      <c r="I24" s="6">
        <f t="shared" ref="I24" si="8">(G24-H24)</f>
        <v>-4.6955469999829802E-2</v>
      </c>
      <c r="J24" s="7">
        <f t="shared" ref="J24" si="9">(E24+F24+I24)*627.507 + (1.89)</f>
        <v>-758895.56534783333</v>
      </c>
      <c r="K24" s="7">
        <f t="shared" si="3"/>
        <v>3.6225979109294713</v>
      </c>
      <c r="L24" s="7">
        <f t="shared" ref="L24" si="10">EXP(-K24*1000/(1.987*298))</f>
        <v>2.2029650050146821E-3</v>
      </c>
      <c r="M24" s="8">
        <f t="shared" si="4"/>
        <v>3.169546524953365E-2</v>
      </c>
    </row>
    <row r="25" spans="1:13" x14ac:dyDescent="0.2">
      <c r="A25" s="2"/>
      <c r="B25" s="2"/>
      <c r="C25" s="10" t="s">
        <v>198</v>
      </c>
      <c r="D25" s="10" t="s">
        <v>14</v>
      </c>
      <c r="E25" s="22">
        <v>-1209.5873704999999</v>
      </c>
      <c r="F25" s="22">
        <v>0.248058</v>
      </c>
      <c r="G25" s="22">
        <v>-1212.33428921</v>
      </c>
      <c r="H25" s="22">
        <v>-1212.2968854799999</v>
      </c>
      <c r="I25" s="22">
        <f t="shared" si="0"/>
        <v>-3.7403730000050928E-2</v>
      </c>
      <c r="J25" s="12">
        <f t="shared" si="1"/>
        <v>-758890.46507133858</v>
      </c>
      <c r="K25" s="12">
        <f>(J25-MIN(J$25:J$46))</f>
        <v>6.7475764958653599</v>
      </c>
      <c r="L25" s="12">
        <f t="shared" si="2"/>
        <v>1.1245889489571027E-5</v>
      </c>
      <c r="M25" s="13">
        <f>(L25/(SUM(L$25:L$46))*100)</f>
        <v>1.1309318931487039E-5</v>
      </c>
    </row>
    <row r="26" spans="1:13" x14ac:dyDescent="0.2">
      <c r="A26" s="2"/>
      <c r="B26" s="2"/>
      <c r="C26" s="10" t="s">
        <v>199</v>
      </c>
      <c r="D26" s="10" t="s">
        <v>14</v>
      </c>
      <c r="E26" s="22">
        <v>-1209.5904244999999</v>
      </c>
      <c r="F26" s="22">
        <v>0.24793200000000001</v>
      </c>
      <c r="G26" s="22">
        <v>-1212.3351417900001</v>
      </c>
      <c r="H26" s="22">
        <v>-1212.2997203699999</v>
      </c>
      <c r="I26" s="22">
        <f t="shared" si="0"/>
        <v>-3.5421420000147918E-2</v>
      </c>
      <c r="J26" s="12">
        <f t="shared" si="1"/>
        <v>-758891.21663019736</v>
      </c>
      <c r="K26" s="12">
        <f t="shared" ref="K26:K46" si="11">(J26-MIN(J$24:J$27))</f>
        <v>4.3487176359631121</v>
      </c>
      <c r="L26" s="12">
        <f t="shared" si="2"/>
        <v>6.4630199134161563E-4</v>
      </c>
      <c r="M26" s="13">
        <f t="shared" ref="M26:M46" si="12">(L26/(SUM(L$25:L$46))*100)</f>
        <v>6.4994728544289805E-4</v>
      </c>
    </row>
    <row r="27" spans="1:13" x14ac:dyDescent="0.2">
      <c r="A27" s="2"/>
      <c r="B27" s="2"/>
      <c r="C27" s="10" t="s">
        <v>200</v>
      </c>
      <c r="D27" s="10" t="s">
        <v>14</v>
      </c>
      <c r="E27" s="22">
        <v>-1209.5904888</v>
      </c>
      <c r="F27" s="22">
        <v>0.24781</v>
      </c>
      <c r="G27" s="22">
        <v>-1212.3356273300001</v>
      </c>
      <c r="H27" s="22">
        <v>-1212.30054206</v>
      </c>
      <c r="I27" s="22">
        <f t="shared" si="0"/>
        <v>-3.5085270000081437E-2</v>
      </c>
      <c r="J27" s="12">
        <f t="shared" si="1"/>
        <v>-758891.12259827345</v>
      </c>
      <c r="K27" s="12">
        <f t="shared" si="11"/>
        <v>4.442749559879303</v>
      </c>
      <c r="L27" s="12">
        <f t="shared" si="2"/>
        <v>5.5140135919088426E-4</v>
      </c>
      <c r="M27" s="13">
        <f t="shared" si="12"/>
        <v>5.5451139157361776E-4</v>
      </c>
    </row>
    <row r="28" spans="1:13" x14ac:dyDescent="0.2">
      <c r="A28" s="2"/>
      <c r="B28" s="2"/>
      <c r="C28" s="10" t="s">
        <v>201</v>
      </c>
      <c r="D28" s="10" t="s">
        <v>14</v>
      </c>
      <c r="E28" s="22">
        <v>-1209.601864</v>
      </c>
      <c r="F28" s="22">
        <v>0.24790499999999999</v>
      </c>
      <c r="G28" s="22">
        <v>-1212.3456368499999</v>
      </c>
      <c r="H28" s="22">
        <v>-1212.31318074</v>
      </c>
      <c r="I28" s="22">
        <f t="shared" ref="I28:I46" si="13">(G28-H28)</f>
        <v>-3.2456109999884575E-2</v>
      </c>
      <c r="J28" s="12">
        <f t="shared" ref="J28:J46" si="14">(E28+F28+I28)*627.507 + (1.89)</f>
        <v>-758896.55118643062</v>
      </c>
      <c r="K28" s="12">
        <f t="shared" si="11"/>
        <v>-0.9858385972911492</v>
      </c>
      <c r="L28" s="12">
        <f t="shared" ref="L28:L46" si="15">EXP(-K28*1000/(1.987*298))</f>
        <v>5.2852162925672799</v>
      </c>
      <c r="M28" s="13">
        <f t="shared" si="12"/>
        <v>5.3150261462168151</v>
      </c>
    </row>
    <row r="29" spans="1:13" x14ac:dyDescent="0.2">
      <c r="A29" s="2"/>
      <c r="B29" s="2"/>
      <c r="C29" s="10" t="s">
        <v>202</v>
      </c>
      <c r="D29" s="10" t="s">
        <v>14</v>
      </c>
      <c r="E29" s="22">
        <v>-1209.6015652000001</v>
      </c>
      <c r="F29" s="22">
        <v>0.24826200000000001</v>
      </c>
      <c r="G29" s="22">
        <v>-1212.3453714899999</v>
      </c>
      <c r="H29" s="22">
        <v>-1212.31315516</v>
      </c>
      <c r="I29" s="22">
        <f t="shared" si="13"/>
        <v>-3.2216329999982918E-2</v>
      </c>
      <c r="J29" s="12">
        <f t="shared" si="14"/>
        <v>-758895.98920371162</v>
      </c>
      <c r="K29" s="12">
        <f t="shared" si="11"/>
        <v>-0.42385587829630822</v>
      </c>
      <c r="L29" s="12">
        <f t="shared" si="15"/>
        <v>2.0458644492030258</v>
      </c>
      <c r="M29" s="13">
        <f t="shared" si="12"/>
        <v>2.0574036022748303</v>
      </c>
    </row>
    <row r="30" spans="1:13" x14ac:dyDescent="0.2">
      <c r="A30" s="2"/>
      <c r="B30" s="2"/>
      <c r="C30" s="10" t="s">
        <v>203</v>
      </c>
      <c r="D30" s="10" t="s">
        <v>14</v>
      </c>
      <c r="E30" s="22">
        <v>-1209.6017234999999</v>
      </c>
      <c r="F30" s="22">
        <v>0.24821799999999999</v>
      </c>
      <c r="G30" s="22">
        <v>-1212.3454546400001</v>
      </c>
      <c r="H30" s="22">
        <v>-1212.31325995</v>
      </c>
      <c r="I30" s="22">
        <f t="shared" si="13"/>
        <v>-3.2194690000096671E-2</v>
      </c>
      <c r="J30" s="12">
        <f t="shared" si="14"/>
        <v>-758896.10256912629</v>
      </c>
      <c r="K30" s="12">
        <f t="shared" si="11"/>
        <v>-0.53722129296511412</v>
      </c>
      <c r="L30" s="12">
        <f t="shared" si="15"/>
        <v>2.4775627076668414</v>
      </c>
      <c r="M30" s="13">
        <f t="shared" si="12"/>
        <v>2.4915367396902726</v>
      </c>
    </row>
    <row r="31" spans="1:13" x14ac:dyDescent="0.2">
      <c r="A31" s="2"/>
      <c r="B31" s="2"/>
      <c r="C31" s="10" t="s">
        <v>204</v>
      </c>
      <c r="D31" s="10" t="s">
        <v>14</v>
      </c>
      <c r="E31" s="22">
        <v>-1209.6026701000001</v>
      </c>
      <c r="F31" s="22">
        <v>0.247839</v>
      </c>
      <c r="G31" s="22">
        <v>-1212.34562123</v>
      </c>
      <c r="H31" s="22">
        <v>-1212.3132720399999</v>
      </c>
      <c r="I31" s="22">
        <f t="shared" si="13"/>
        <v>-3.23491900001045E-2</v>
      </c>
      <c r="J31" s="12">
        <f t="shared" si="14"/>
        <v>-758897.03134223702</v>
      </c>
      <c r="K31" s="12">
        <f t="shared" si="11"/>
        <v>-1.4659944036975503</v>
      </c>
      <c r="L31" s="12">
        <f t="shared" si="15"/>
        <v>11.891394069290216</v>
      </c>
      <c r="M31" s="13">
        <f t="shared" si="12"/>
        <v>11.958464307719817</v>
      </c>
    </row>
    <row r="32" spans="1:13" x14ac:dyDescent="0.2">
      <c r="A32" s="2"/>
      <c r="B32" s="2"/>
      <c r="C32" s="10" t="s">
        <v>205</v>
      </c>
      <c r="D32" s="10" t="s">
        <v>14</v>
      </c>
      <c r="E32" s="22">
        <v>-1209.6028745000001</v>
      </c>
      <c r="F32" s="22">
        <v>0.24835399999999999</v>
      </c>
      <c r="G32" s="22">
        <v>-1212.34569197</v>
      </c>
      <c r="H32" s="22">
        <v>-1212.3135106100001</v>
      </c>
      <c r="I32" s="22">
        <f t="shared" si="13"/>
        <v>-3.2181359999867709E-2</v>
      </c>
      <c r="J32" s="12">
        <f t="shared" si="14"/>
        <v>-758896.73112406291</v>
      </c>
      <c r="K32" s="12">
        <f t="shared" si="11"/>
        <v>-1.165776229579933</v>
      </c>
      <c r="L32" s="12">
        <f t="shared" si="15"/>
        <v>7.1620594292771251</v>
      </c>
      <c r="M32" s="13">
        <f t="shared" si="12"/>
        <v>7.2024551163403547</v>
      </c>
    </row>
    <row r="33" spans="1:13" x14ac:dyDescent="0.2">
      <c r="A33" s="2"/>
      <c r="B33" s="2"/>
      <c r="C33" s="10" t="s">
        <v>206</v>
      </c>
      <c r="D33" s="10" t="s">
        <v>14</v>
      </c>
      <c r="E33" s="50"/>
      <c r="F33" s="47"/>
      <c r="G33" s="47"/>
      <c r="H33" s="47"/>
      <c r="I33" s="22">
        <f t="shared" si="13"/>
        <v>0</v>
      </c>
      <c r="J33" s="12">
        <f t="shared" si="14"/>
        <v>1.89</v>
      </c>
      <c r="K33" s="12">
        <f t="shared" si="11"/>
        <v>758897.45534783334</v>
      </c>
      <c r="L33" s="12">
        <f t="shared" si="15"/>
        <v>0</v>
      </c>
      <c r="M33" s="13">
        <f t="shared" si="12"/>
        <v>0</v>
      </c>
    </row>
    <row r="34" spans="1:13" x14ac:dyDescent="0.2">
      <c r="A34" s="2"/>
      <c r="B34" s="2"/>
      <c r="C34" s="10" t="s">
        <v>207</v>
      </c>
      <c r="D34" s="10" t="s">
        <v>14</v>
      </c>
      <c r="E34" s="22">
        <v>-1209.6020705999999</v>
      </c>
      <c r="F34" s="22">
        <v>0.24813199999999999</v>
      </c>
      <c r="G34" s="22">
        <v>-1212.34567567</v>
      </c>
      <c r="H34" s="22">
        <v>-1212.3133096900001</v>
      </c>
      <c r="I34" s="22">
        <f t="shared" si="13"/>
        <v>-3.2365979999894989E-2</v>
      </c>
      <c r="J34" s="12">
        <f t="shared" si="14"/>
        <v>-758896.48182808189</v>
      </c>
      <c r="K34" s="12">
        <f t="shared" si="11"/>
        <v>-0.91648024856112897</v>
      </c>
      <c r="L34" s="12">
        <f t="shared" si="15"/>
        <v>4.70101809876902</v>
      </c>
      <c r="M34" s="13">
        <f t="shared" si="12"/>
        <v>4.7275329382326765</v>
      </c>
    </row>
    <row r="35" spans="1:13" x14ac:dyDescent="0.2">
      <c r="A35" s="2"/>
      <c r="B35" s="2"/>
      <c r="C35" s="10" t="s">
        <v>208</v>
      </c>
      <c r="D35" s="10" t="s">
        <v>14</v>
      </c>
      <c r="E35" s="22">
        <v>-1209.6041296999999</v>
      </c>
      <c r="F35" s="22">
        <v>0.24789700000000001</v>
      </c>
      <c r="G35" s="22">
        <v>-1212.3456208499999</v>
      </c>
      <c r="H35" s="22">
        <v>-1212.3143959700001</v>
      </c>
      <c r="I35" s="22">
        <f t="shared" si="13"/>
        <v>-3.1224879999854238E-2</v>
      </c>
      <c r="J35" s="12">
        <f t="shared" si="14"/>
        <v>-758897.20534365287</v>
      </c>
      <c r="K35" s="12">
        <f t="shared" si="11"/>
        <v>-1.639995819539763</v>
      </c>
      <c r="L35" s="12">
        <f t="shared" si="15"/>
        <v>15.953427833253487</v>
      </c>
      <c r="M35" s="13">
        <f t="shared" si="12"/>
        <v>16.043408890336526</v>
      </c>
    </row>
    <row r="36" spans="1:13" x14ac:dyDescent="0.2">
      <c r="A36" s="2"/>
      <c r="B36" s="2"/>
      <c r="C36" s="10" t="s">
        <v>209</v>
      </c>
      <c r="D36" s="10" t="s">
        <v>14</v>
      </c>
      <c r="E36" s="22">
        <v>-1209.6029063999999</v>
      </c>
      <c r="F36" s="22">
        <v>0.24829100000000001</v>
      </c>
      <c r="G36" s="22">
        <v>-1212.3456908200001</v>
      </c>
      <c r="H36" s="22">
        <v>-1212.31350019</v>
      </c>
      <c r="I36" s="22">
        <f t="shared" si="13"/>
        <v>-3.2190630000059173E-2</v>
      </c>
      <c r="J36" s="12">
        <f t="shared" si="14"/>
        <v>-758896.79649146704</v>
      </c>
      <c r="K36" s="12">
        <f t="shared" si="11"/>
        <v>-1.2311436337186024</v>
      </c>
      <c r="L36" s="12">
        <f t="shared" si="15"/>
        <v>7.9980038011723513</v>
      </c>
      <c r="M36" s="13">
        <f t="shared" si="12"/>
        <v>8.0431144096325333</v>
      </c>
    </row>
    <row r="37" spans="1:13" x14ac:dyDescent="0.2">
      <c r="A37" s="2"/>
      <c r="B37" s="2"/>
      <c r="C37" s="10" t="s">
        <v>210</v>
      </c>
      <c r="D37" s="10" t="s">
        <v>14</v>
      </c>
      <c r="E37" s="50"/>
      <c r="F37" s="47"/>
      <c r="G37" s="47"/>
      <c r="H37" s="47"/>
      <c r="I37" s="22">
        <f t="shared" si="13"/>
        <v>0</v>
      </c>
      <c r="J37" s="12">
        <f t="shared" si="14"/>
        <v>1.89</v>
      </c>
      <c r="K37" s="12">
        <f t="shared" si="11"/>
        <v>758897.45534783334</v>
      </c>
      <c r="L37" s="12">
        <f t="shared" si="15"/>
        <v>0</v>
      </c>
      <c r="M37" s="13">
        <f t="shared" si="12"/>
        <v>0</v>
      </c>
    </row>
    <row r="38" spans="1:13" x14ac:dyDescent="0.2">
      <c r="A38" s="2"/>
      <c r="B38" s="2"/>
      <c r="C38" s="10" t="s">
        <v>211</v>
      </c>
      <c r="D38" s="10" t="s">
        <v>14</v>
      </c>
      <c r="E38" s="22">
        <v>-1209.6026207</v>
      </c>
      <c r="F38" s="22">
        <v>0.247891</v>
      </c>
      <c r="G38" s="22">
        <v>-1212.3455673799999</v>
      </c>
      <c r="H38" s="22">
        <v>-1212.3132713800001</v>
      </c>
      <c r="I38" s="22">
        <f t="shared" si="13"/>
        <v>-3.2295999999860214E-2</v>
      </c>
      <c r="J38" s="12">
        <f t="shared" si="14"/>
        <v>-758896.93433592969</v>
      </c>
      <c r="K38" s="12">
        <f t="shared" si="11"/>
        <v>-1.3689880963647738</v>
      </c>
      <c r="L38" s="12">
        <f t="shared" si="15"/>
        <v>10.094470654851454</v>
      </c>
      <c r="M38" s="13">
        <f t="shared" si="12"/>
        <v>10.151405825757106</v>
      </c>
    </row>
    <row r="39" spans="1:13" x14ac:dyDescent="0.2">
      <c r="A39" s="2"/>
      <c r="B39" s="2"/>
      <c r="C39" s="10" t="s">
        <v>212</v>
      </c>
      <c r="D39" s="10" t="s">
        <v>14</v>
      </c>
      <c r="E39" s="22">
        <v>-1209.6012426</v>
      </c>
      <c r="F39" s="22">
        <v>0.24806500000000001</v>
      </c>
      <c r="G39" s="22">
        <v>-1212.3452528400001</v>
      </c>
      <c r="H39" s="22">
        <v>-1212.3128161499999</v>
      </c>
      <c r="I39" s="22">
        <f t="shared" si="13"/>
        <v>-3.24366900001678E-2</v>
      </c>
      <c r="J39" s="12">
        <f t="shared" si="14"/>
        <v>-758896.04866627499</v>
      </c>
      <c r="K39" s="12">
        <f t="shared" si="11"/>
        <v>-0.48331844166386873</v>
      </c>
      <c r="L39" s="12">
        <f t="shared" si="15"/>
        <v>2.261984576829458</v>
      </c>
      <c r="M39" s="13">
        <f t="shared" si="12"/>
        <v>2.2747426978712815</v>
      </c>
    </row>
    <row r="40" spans="1:13" x14ac:dyDescent="0.2">
      <c r="A40" s="2"/>
      <c r="B40" s="2"/>
      <c r="C40" s="10" t="s">
        <v>213</v>
      </c>
      <c r="D40" s="10" t="s">
        <v>14</v>
      </c>
      <c r="E40" s="22">
        <v>-1209.6013115999999</v>
      </c>
      <c r="F40" s="22">
        <v>0.24793999999999999</v>
      </c>
      <c r="G40" s="22">
        <v>-1212.3452357000001</v>
      </c>
      <c r="H40" s="22">
        <v>-1212.31283394</v>
      </c>
      <c r="I40" s="22">
        <f t="shared" si="13"/>
        <v>-3.2401760000084323E-2</v>
      </c>
      <c r="J40" s="12">
        <f t="shared" si="14"/>
        <v>-758896.14848381351</v>
      </c>
      <c r="K40" s="12">
        <f t="shared" si="11"/>
        <v>-0.58313598018139601</v>
      </c>
      <c r="L40" s="12">
        <f t="shared" si="15"/>
        <v>2.6773229261975779</v>
      </c>
      <c r="M40" s="13">
        <f t="shared" si="12"/>
        <v>2.692423652484738</v>
      </c>
    </row>
    <row r="41" spans="1:13" x14ac:dyDescent="0.2">
      <c r="A41" s="2"/>
      <c r="B41" s="2"/>
      <c r="C41" s="10" t="s">
        <v>214</v>
      </c>
      <c r="D41" s="10" t="s">
        <v>14</v>
      </c>
      <c r="E41" s="50"/>
      <c r="F41" s="22">
        <v>0.24809100000000001</v>
      </c>
      <c r="G41" s="22">
        <v>-1212.34559373</v>
      </c>
      <c r="H41" s="22">
        <v>-1212.3143742499999</v>
      </c>
      <c r="I41" s="22">
        <f t="shared" si="13"/>
        <v>-3.1219480000117983E-2</v>
      </c>
      <c r="J41" s="12">
        <f t="shared" si="14"/>
        <v>137.97839690056594</v>
      </c>
      <c r="K41" s="12">
        <f t="shared" si="11"/>
        <v>759033.54374473391</v>
      </c>
      <c r="L41" s="12">
        <f t="shared" si="15"/>
        <v>0</v>
      </c>
      <c r="M41" s="13">
        <f t="shared" si="12"/>
        <v>0</v>
      </c>
    </row>
    <row r="42" spans="1:13" x14ac:dyDescent="0.2">
      <c r="A42" s="2"/>
      <c r="B42" s="2"/>
      <c r="C42" s="10" t="s">
        <v>215</v>
      </c>
      <c r="D42" s="10" t="s">
        <v>14</v>
      </c>
      <c r="E42" s="22">
        <v>-1209.6016182000001</v>
      </c>
      <c r="F42" s="22">
        <v>0.24812799999999999</v>
      </c>
      <c r="G42" s="22">
        <v>-1212.3456012700001</v>
      </c>
      <c r="H42" s="22">
        <v>-1212.3129115300001</v>
      </c>
      <c r="I42" s="22">
        <f t="shared" si="13"/>
        <v>-3.2689740000023448E-2</v>
      </c>
      <c r="J42" s="12">
        <f t="shared" si="14"/>
        <v>-758896.40361560963</v>
      </c>
      <c r="K42" s="12">
        <f t="shared" si="11"/>
        <v>-0.83826777630019933</v>
      </c>
      <c r="L42" s="12">
        <f t="shared" si="15"/>
        <v>4.1193342176396559</v>
      </c>
      <c r="M42" s="13">
        <f t="shared" si="12"/>
        <v>4.1425682242278166</v>
      </c>
    </row>
    <row r="43" spans="1:13" x14ac:dyDescent="0.2">
      <c r="A43" s="2"/>
      <c r="B43" s="2"/>
      <c r="C43" s="10" t="s">
        <v>216</v>
      </c>
      <c r="D43" s="10" t="s">
        <v>14</v>
      </c>
      <c r="E43" s="22">
        <v>-1209.6020151</v>
      </c>
      <c r="F43" s="22">
        <v>0.24822</v>
      </c>
      <c r="G43" s="22">
        <v>-1212.34569229</v>
      </c>
      <c r="H43" s="22">
        <v>-1212.31330658</v>
      </c>
      <c r="I43" s="22">
        <f t="shared" si="13"/>
        <v>-3.2385709999971368E-2</v>
      </c>
      <c r="J43" s="12">
        <f t="shared" si="14"/>
        <v>-758896.40416154067</v>
      </c>
      <c r="K43" s="12">
        <f t="shared" si="11"/>
        <v>-0.8388137073488906</v>
      </c>
      <c r="L43" s="12">
        <f t="shared" si="15"/>
        <v>4.1231339316885309</v>
      </c>
      <c r="M43" s="13">
        <f t="shared" si="12"/>
        <v>4.1463893695509171</v>
      </c>
    </row>
    <row r="44" spans="1:13" x14ac:dyDescent="0.2">
      <c r="A44" s="2"/>
      <c r="B44" s="2"/>
      <c r="C44" s="10" t="s">
        <v>217</v>
      </c>
      <c r="D44" s="10" t="s">
        <v>14</v>
      </c>
      <c r="E44" s="22">
        <v>-1209.6016047999999</v>
      </c>
      <c r="F44" s="22">
        <v>0.24812100000000001</v>
      </c>
      <c r="G44" s="22">
        <v>-1212.3453592400001</v>
      </c>
      <c r="H44" s="22">
        <v>-1212.31313604</v>
      </c>
      <c r="I44" s="22">
        <f t="shared" si="13"/>
        <v>-3.2223200000089491E-2</v>
      </c>
      <c r="J44" s="12">
        <f t="shared" si="14"/>
        <v>-758896.10684244882</v>
      </c>
      <c r="K44" s="12">
        <f t="shared" si="11"/>
        <v>-0.54149461549241096</v>
      </c>
      <c r="L44" s="12">
        <f t="shared" si="15"/>
        <v>2.4955077411061604</v>
      </c>
      <c r="M44" s="13">
        <f t="shared" si="12"/>
        <v>2.5095829873072053</v>
      </c>
    </row>
    <row r="45" spans="1:13" x14ac:dyDescent="0.2">
      <c r="A45" s="2"/>
      <c r="B45" s="2"/>
      <c r="C45" s="10" t="s">
        <v>218</v>
      </c>
      <c r="D45" s="10" t="s">
        <v>14</v>
      </c>
      <c r="E45" s="22">
        <v>-1209.6041238</v>
      </c>
      <c r="F45" s="22">
        <v>0.24784300000000001</v>
      </c>
      <c r="G45" s="22">
        <v>-1212.3456666100001</v>
      </c>
      <c r="H45" s="22">
        <v>-1212.31447819</v>
      </c>
      <c r="I45" s="22">
        <f t="shared" si="13"/>
        <v>-3.1188420000034967E-2</v>
      </c>
      <c r="J45" s="12">
        <f t="shared" si="14"/>
        <v>-758897.21264783444</v>
      </c>
      <c r="K45" s="12">
        <f t="shared" si="11"/>
        <v>-1.6473000011174008</v>
      </c>
      <c r="L45" s="12">
        <f t="shared" si="15"/>
        <v>16.151440430075041</v>
      </c>
      <c r="M45" s="13">
        <f t="shared" si="12"/>
        <v>16.242538324427414</v>
      </c>
    </row>
    <row r="46" spans="1:13" x14ac:dyDescent="0.2">
      <c r="A46" s="2"/>
      <c r="B46" s="2"/>
      <c r="C46" s="10" t="s">
        <v>219</v>
      </c>
      <c r="D46" s="10" t="s">
        <v>14</v>
      </c>
      <c r="E46" s="22">
        <v>-1209.5874498000001</v>
      </c>
      <c r="F46" s="22">
        <v>0.24732899999999999</v>
      </c>
      <c r="G46" s="22">
        <v>-1212.3339265100001</v>
      </c>
      <c r="H46" s="22">
        <v>-1212.2972889600001</v>
      </c>
      <c r="I46" s="22">
        <f t="shared" si="13"/>
        <v>-3.6637550000023111E-2</v>
      </c>
      <c r="J46" s="12">
        <f t="shared" si="14"/>
        <v>-758890.49150193343</v>
      </c>
      <c r="K46" s="12">
        <f t="shared" si="11"/>
        <v>5.0738458998966962</v>
      </c>
      <c r="L46" s="12">
        <f t="shared" si="15"/>
        <v>1.8992869158709463E-4</v>
      </c>
      <c r="M46" s="13">
        <f t="shared" si="12"/>
        <v>1.9099993374382929E-4</v>
      </c>
    </row>
    <row r="48" spans="1:13" x14ac:dyDescent="0.2">
      <c r="B48" s="1" t="s">
        <v>0</v>
      </c>
      <c r="C48" s="16">
        <f>(MIN(J3:J24))-(1.987*298*LN(SUM(L3:L24)))/1000</f>
        <v>-758900.33596007712</v>
      </c>
    </row>
    <row r="49" spans="1:5" ht="21" x14ac:dyDescent="0.25">
      <c r="B49" s="15" t="s">
        <v>14</v>
      </c>
      <c r="C49" s="17">
        <f>(MIN(J25:J46))-(1.987*298*LN(SUM(L25:L46)))/1000</f>
        <v>-758899.93615849025</v>
      </c>
      <c r="E49" s="46"/>
    </row>
    <row r="50" spans="1:5" ht="21" x14ac:dyDescent="0.25">
      <c r="B50" s="14" t="s">
        <v>15</v>
      </c>
      <c r="C50" s="18">
        <f>(C48-C49)/1.37</f>
        <v>-0.29182597581827396</v>
      </c>
      <c r="E50" s="46"/>
    </row>
    <row r="51" spans="1:5" ht="21" x14ac:dyDescent="0.25">
      <c r="A51" s="49" t="s">
        <v>251</v>
      </c>
      <c r="B51" s="19" t="s">
        <v>24</v>
      </c>
      <c r="C51" s="9">
        <v>1.18</v>
      </c>
      <c r="E51" s="46"/>
    </row>
    <row r="52" spans="1:5" ht="21" x14ac:dyDescent="0.25">
      <c r="B52" s="20" t="s">
        <v>17</v>
      </c>
      <c r="C52" s="21">
        <f>C50-C51</f>
        <v>-1.4718259758182739</v>
      </c>
      <c r="E52" s="46"/>
    </row>
    <row r="53" spans="1:5" ht="21" x14ac:dyDescent="0.25">
      <c r="E53" s="46"/>
    </row>
    <row r="54" spans="1:5" ht="21" x14ac:dyDescent="0.25">
      <c r="E54" s="46"/>
    </row>
    <row r="55" spans="1:5" ht="21" x14ac:dyDescent="0.25">
      <c r="E55" s="46"/>
    </row>
    <row r="56" spans="1:5" ht="21" x14ac:dyDescent="0.25">
      <c r="E56" s="46"/>
    </row>
    <row r="57" spans="1:5" ht="21" x14ac:dyDescent="0.25">
      <c r="E57" s="46"/>
    </row>
    <row r="58" spans="1:5" ht="21" x14ac:dyDescent="0.25">
      <c r="E58" s="46"/>
    </row>
    <row r="59" spans="1:5" ht="21" x14ac:dyDescent="0.25">
      <c r="E59" s="46"/>
    </row>
    <row r="60" spans="1:5" ht="21" x14ac:dyDescent="0.25">
      <c r="E60" s="46"/>
    </row>
    <row r="61" spans="1:5" ht="21" x14ac:dyDescent="0.25">
      <c r="E61" s="46"/>
    </row>
    <row r="62" spans="1:5" ht="21" x14ac:dyDescent="0.25">
      <c r="E62" s="46"/>
    </row>
    <row r="63" spans="1:5" ht="21" x14ac:dyDescent="0.25">
      <c r="E63" s="46"/>
    </row>
    <row r="64" spans="1:5" ht="21" x14ac:dyDescent="0.25">
      <c r="E64" s="46"/>
    </row>
    <row r="65" spans="5:5" ht="21" x14ac:dyDescent="0.25">
      <c r="E65" s="46"/>
    </row>
    <row r="66" spans="5:5" ht="21" x14ac:dyDescent="0.25">
      <c r="E66" s="46"/>
    </row>
    <row r="67" spans="5:5" ht="21" x14ac:dyDescent="0.25">
      <c r="E67" s="46"/>
    </row>
    <row r="68" spans="5:5" ht="21" x14ac:dyDescent="0.25">
      <c r="E68" s="46"/>
    </row>
    <row r="69" spans="5:5" ht="21" x14ac:dyDescent="0.25">
      <c r="E69" s="46"/>
    </row>
    <row r="70" spans="5:5" ht="21" x14ac:dyDescent="0.25">
      <c r="E70" s="4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474BD-D488-2245-8330-CE6999BC8D69}">
  <dimension ref="A1:M16"/>
  <sheetViews>
    <sheetView workbookViewId="0">
      <selection activeCell="A15" sqref="A15"/>
    </sheetView>
  </sheetViews>
  <sheetFormatPr baseColWidth="10" defaultRowHeight="16" x14ac:dyDescent="0.2"/>
  <cols>
    <col min="1" max="1" width="36.1640625" bestFit="1" customWidth="1"/>
    <col min="2" max="2" width="23.6640625" bestFit="1" customWidth="1"/>
    <col min="3" max="3" width="58.1640625" bestFit="1" customWidth="1"/>
    <col min="5" max="5" width="30.5" bestFit="1" customWidth="1"/>
    <col min="6" max="6" width="12.6640625" bestFit="1" customWidth="1"/>
    <col min="7" max="7" width="21.6640625" bestFit="1" customWidth="1"/>
    <col min="8" max="8" width="16.5" bestFit="1" customWidth="1"/>
    <col min="9" max="9" width="18" bestFit="1" customWidth="1"/>
    <col min="10" max="10" width="34" bestFit="1" customWidth="1"/>
    <col min="12" max="12" width="14" bestFit="1" customWidth="1"/>
  </cols>
  <sheetData>
    <row r="1" spans="1:13" ht="21" x14ac:dyDescent="0.2">
      <c r="A1" s="38" t="s">
        <v>39</v>
      </c>
      <c r="B1" s="39" t="s">
        <v>250</v>
      </c>
      <c r="C1" s="1" t="s">
        <v>0</v>
      </c>
      <c r="D1" s="2"/>
    </row>
    <row r="2" spans="1:13" x14ac:dyDescent="0.2">
      <c r="A2" s="1" t="s">
        <v>1</v>
      </c>
      <c r="B2" s="1" t="s">
        <v>2</v>
      </c>
      <c r="C2" s="1" t="s">
        <v>3</v>
      </c>
      <c r="D2" s="1" t="s">
        <v>13</v>
      </c>
      <c r="E2" s="3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spans="1:13" x14ac:dyDescent="0.2">
      <c r="A3" s="2"/>
      <c r="B3" s="2"/>
      <c r="C3" s="5" t="s">
        <v>242</v>
      </c>
      <c r="D3" s="5" t="s">
        <v>0</v>
      </c>
      <c r="E3" s="47"/>
      <c r="F3" s="47"/>
      <c r="G3" s="47"/>
      <c r="H3" s="47"/>
      <c r="I3" s="6">
        <f t="shared" ref="I3:I10" si="0">(G3-H3)</f>
        <v>0</v>
      </c>
      <c r="J3" s="7">
        <f t="shared" ref="J3:J10" si="1">(E3+F3+I3)*627.507 + (1.89)</f>
        <v>1.89</v>
      </c>
      <c r="K3" s="7">
        <f>(J3-MIN(J$3:J$6))</f>
        <v>1059368.0914441871</v>
      </c>
      <c r="L3" s="7">
        <f t="shared" ref="L3:L10" si="2">EXP(-K3*1000/(1.987*298))</f>
        <v>0</v>
      </c>
      <c r="M3" s="8">
        <f>(L3/(SUM(L$3:L$6))*100)</f>
        <v>0</v>
      </c>
    </row>
    <row r="4" spans="1:13" x14ac:dyDescent="0.2">
      <c r="A4" s="2"/>
      <c r="B4" s="2"/>
      <c r="C4" s="5" t="s">
        <v>243</v>
      </c>
      <c r="D4" s="5" t="s">
        <v>0</v>
      </c>
      <c r="E4" s="6">
        <v>-1688.510536</v>
      </c>
      <c r="F4" s="6">
        <v>0.32599</v>
      </c>
      <c r="G4" s="6">
        <v>-1692.27609351</v>
      </c>
      <c r="H4" s="6">
        <v>-1692.24368428</v>
      </c>
      <c r="I4" s="6">
        <f t="shared" si="0"/>
        <v>-3.2409229999984746E-2</v>
      </c>
      <c r="J4" s="7">
        <f t="shared" si="1"/>
        <v>-1059366.0669255117</v>
      </c>
      <c r="K4" s="7">
        <f t="shared" ref="K4:K6" si="3">(J4-MIN(J$3:J$6))</f>
        <v>0.13451867550611496</v>
      </c>
      <c r="L4" s="7">
        <f t="shared" si="2"/>
        <v>0.79677803461418195</v>
      </c>
      <c r="M4" s="8">
        <f t="shared" ref="M4:M6" si="4">(L4/(SUM(L$3:L$6))*100)</f>
        <v>43.137977510526646</v>
      </c>
    </row>
    <row r="5" spans="1:13" x14ac:dyDescent="0.2">
      <c r="A5" s="2"/>
      <c r="B5" s="2"/>
      <c r="C5" s="5" t="s">
        <v>244</v>
      </c>
      <c r="D5" s="5" t="s">
        <v>0</v>
      </c>
      <c r="E5" s="6">
        <v>-1688.5105208</v>
      </c>
      <c r="F5" s="6">
        <v>0.32638699999999998</v>
      </c>
      <c r="G5" s="6">
        <v>-1692.27598818</v>
      </c>
      <c r="H5" s="6">
        <v>-1692.2429523799999</v>
      </c>
      <c r="I5" s="6">
        <f t="shared" si="0"/>
        <v>-3.3035800000106974E-2</v>
      </c>
      <c r="J5" s="7">
        <f t="shared" si="1"/>
        <v>-1059366.2014441872</v>
      </c>
      <c r="K5" s="7">
        <f t="shared" si="3"/>
        <v>0</v>
      </c>
      <c r="L5" s="7">
        <f t="shared" si="2"/>
        <v>1</v>
      </c>
      <c r="M5" s="8">
        <f t="shared" si="4"/>
        <v>54.140520491902159</v>
      </c>
    </row>
    <row r="6" spans="1:13" x14ac:dyDescent="0.2">
      <c r="A6" s="2"/>
      <c r="B6" s="2"/>
      <c r="C6" s="5" t="s">
        <v>245</v>
      </c>
      <c r="D6" s="5" t="s">
        <v>0</v>
      </c>
      <c r="E6" s="6">
        <v>-1688.5074380000001</v>
      </c>
      <c r="F6" s="6">
        <v>0.32624399999999998</v>
      </c>
      <c r="G6" s="6">
        <v>-1692.27353384</v>
      </c>
      <c r="H6" s="6">
        <v>-1692.2403800300001</v>
      </c>
      <c r="I6" s="6">
        <f t="shared" si="0"/>
        <v>-3.3153809999930672E-2</v>
      </c>
      <c r="J6" s="7">
        <f t="shared" si="1"/>
        <v>-1059364.4307512096</v>
      </c>
      <c r="K6" s="7">
        <f t="shared" si="3"/>
        <v>1.7706929775886238</v>
      </c>
      <c r="L6" s="7">
        <f t="shared" si="2"/>
        <v>5.0267377794756436E-2</v>
      </c>
      <c r="M6" s="8">
        <f t="shared" si="4"/>
        <v>2.7215019975711985</v>
      </c>
    </row>
    <row r="7" spans="1:13" x14ac:dyDescent="0.2">
      <c r="A7" s="2"/>
      <c r="B7" s="2"/>
      <c r="C7" s="10" t="s">
        <v>246</v>
      </c>
      <c r="D7" s="10" t="s">
        <v>14</v>
      </c>
      <c r="E7" s="22">
        <v>-1688.5112392999999</v>
      </c>
      <c r="F7" s="22">
        <v>0.326824</v>
      </c>
      <c r="G7" s="22">
        <v>-1692.27629877</v>
      </c>
      <c r="H7" s="22">
        <v>-1692.24657759</v>
      </c>
      <c r="I7" s="22">
        <f t="shared" si="0"/>
        <v>-2.9721180000024106E-2</v>
      </c>
      <c r="J7" s="12">
        <f t="shared" si="1"/>
        <v>-1059364.2981401554</v>
      </c>
      <c r="K7" s="12">
        <f>(J7-MIN(J$7:J$10))</f>
        <v>1.5147705227136612</v>
      </c>
      <c r="L7" s="12">
        <f t="shared" si="2"/>
        <v>7.7444826557195728E-2</v>
      </c>
      <c r="M7" s="13">
        <f>(L7/(SUM(L$7:L$10))*100)</f>
        <v>4.3152644865978091</v>
      </c>
    </row>
    <row r="8" spans="1:13" x14ac:dyDescent="0.2">
      <c r="A8" s="2"/>
      <c r="B8" s="2"/>
      <c r="C8" s="10" t="s">
        <v>247</v>
      </c>
      <c r="D8" s="10" t="s">
        <v>14</v>
      </c>
      <c r="E8" s="22">
        <v>-1688.5107837</v>
      </c>
      <c r="F8" s="22">
        <v>0.32634600000000002</v>
      </c>
      <c r="G8" s="22">
        <v>-1692.27599446</v>
      </c>
      <c r="H8" s="22">
        <v>-1692.2442460699999</v>
      </c>
      <c r="I8" s="22">
        <f t="shared" si="0"/>
        <v>-3.1748390000075233E-2</v>
      </c>
      <c r="J8" s="12">
        <f t="shared" si="1"/>
        <v>-1059365.5842847778</v>
      </c>
      <c r="K8" s="12">
        <f t="shared" ref="K8:K10" si="5">(J8-MIN(J$7:J$10))</f>
        <v>0.22862590034492314</v>
      </c>
      <c r="L8" s="12">
        <f t="shared" si="2"/>
        <v>0.6796956052525821</v>
      </c>
      <c r="M8" s="13">
        <f t="shared" ref="M8:M10" si="6">(L8/(SUM(L$7:L$10))*100)</f>
        <v>37.872979221883831</v>
      </c>
    </row>
    <row r="9" spans="1:13" x14ac:dyDescent="0.2">
      <c r="A9" s="2"/>
      <c r="B9" s="2"/>
      <c r="C9" s="10" t="s">
        <v>248</v>
      </c>
      <c r="D9" s="10" t="s">
        <v>14</v>
      </c>
      <c r="E9" s="22">
        <v>-1688.5106496000001</v>
      </c>
      <c r="F9" s="22">
        <v>0.32668900000000001</v>
      </c>
      <c r="G9" s="22">
        <v>-1692.2759470799999</v>
      </c>
      <c r="H9" s="22">
        <v>-1692.2433572499999</v>
      </c>
      <c r="I9" s="22">
        <f t="shared" si="0"/>
        <v>-3.2589830000006259E-2</v>
      </c>
      <c r="J9" s="12">
        <f t="shared" si="1"/>
        <v>-1059365.8129106781</v>
      </c>
      <c r="K9" s="12">
        <f t="shared" si="5"/>
        <v>0</v>
      </c>
      <c r="L9" s="12">
        <f t="shared" si="2"/>
        <v>1</v>
      </c>
      <c r="M9" s="13">
        <f t="shared" si="6"/>
        <v>55.720500366939739</v>
      </c>
    </row>
    <row r="10" spans="1:13" x14ac:dyDescent="0.2">
      <c r="A10" s="2"/>
      <c r="B10" s="2"/>
      <c r="C10" s="10" t="s">
        <v>249</v>
      </c>
      <c r="D10" s="10" t="s">
        <v>14</v>
      </c>
      <c r="E10" s="22">
        <v>-1688.5079542000001</v>
      </c>
      <c r="F10" s="22">
        <v>0.32679799999999998</v>
      </c>
      <c r="G10" s="22">
        <v>-1692.2734378800001</v>
      </c>
      <c r="H10" s="22">
        <v>-1692.24114115</v>
      </c>
      <c r="I10" s="22">
        <f t="shared" si="0"/>
        <v>-3.229673000009825E-2</v>
      </c>
      <c r="J10" s="12">
        <f t="shared" si="1"/>
        <v>-1059363.8692077457</v>
      </c>
      <c r="K10" s="12">
        <f t="shared" si="5"/>
        <v>1.9437029324471951</v>
      </c>
      <c r="L10" s="12">
        <f t="shared" si="2"/>
        <v>3.7531176331995104E-2</v>
      </c>
      <c r="M10" s="13">
        <f t="shared" si="6"/>
        <v>2.0912559245786131</v>
      </c>
    </row>
    <row r="12" spans="1:13" x14ac:dyDescent="0.2">
      <c r="B12" s="1" t="s">
        <v>0</v>
      </c>
      <c r="C12" s="16">
        <f>(MIN(J3:J6))-(1.987*298*LN(SUM(L3:L6)))/1000</f>
        <v>-1059366.5647651737</v>
      </c>
    </row>
    <row r="13" spans="1:13" x14ac:dyDescent="0.2">
      <c r="B13" s="15" t="s">
        <v>14</v>
      </c>
      <c r="C13" s="17">
        <f>(MIN(J7:J10))-(1.987*298*LN(SUM(L7:L10)))/1000</f>
        <v>-1059366.1591990234</v>
      </c>
    </row>
    <row r="14" spans="1:13" x14ac:dyDescent="0.2">
      <c r="B14" s="14" t="s">
        <v>15</v>
      </c>
      <c r="C14" s="18">
        <f>(C12-C13)/1.37</f>
        <v>-0.29603368636682953</v>
      </c>
    </row>
    <row r="15" spans="1:13" x14ac:dyDescent="0.2">
      <c r="B15" s="19" t="s">
        <v>24</v>
      </c>
      <c r="C15" s="9">
        <v>1.41</v>
      </c>
    </row>
    <row r="16" spans="1:13" x14ac:dyDescent="0.2">
      <c r="B16" s="20" t="s">
        <v>17</v>
      </c>
      <c r="C16" s="21">
        <f>C14-C15</f>
        <v>-1.7060336863668295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3092B-CF5B-6A49-AE32-61027CDFC592}">
  <dimension ref="A1:M12"/>
  <sheetViews>
    <sheetView workbookViewId="0">
      <selection activeCell="A4" sqref="A4:A6"/>
    </sheetView>
  </sheetViews>
  <sheetFormatPr baseColWidth="10" defaultRowHeight="16" x14ac:dyDescent="0.2"/>
  <cols>
    <col min="1" max="1" width="20.1640625" bestFit="1" customWidth="1"/>
    <col min="2" max="2" width="23.6640625" bestFit="1" customWidth="1"/>
    <col min="3" max="3" width="56.83203125" bestFit="1" customWidth="1"/>
    <col min="5" max="5" width="30.5" bestFit="1" customWidth="1"/>
    <col min="6" max="6" width="12.6640625" bestFit="1" customWidth="1"/>
    <col min="7" max="7" width="21.6640625" bestFit="1" customWidth="1"/>
    <col min="8" max="8" width="16.5" bestFit="1" customWidth="1"/>
    <col min="9" max="9" width="18" bestFit="1" customWidth="1"/>
    <col min="10" max="10" width="34" bestFit="1" customWidth="1"/>
    <col min="12" max="12" width="14" bestFit="1" customWidth="1"/>
  </cols>
  <sheetData>
    <row r="1" spans="1:13" ht="21" x14ac:dyDescent="0.2">
      <c r="A1" s="38" t="s">
        <v>25</v>
      </c>
      <c r="C1" s="1" t="s">
        <v>0</v>
      </c>
      <c r="D1" s="2"/>
    </row>
    <row r="2" spans="1:13" x14ac:dyDescent="0.2">
      <c r="A2" s="1" t="s">
        <v>1</v>
      </c>
      <c r="B2" s="1" t="s">
        <v>2</v>
      </c>
      <c r="C2" s="1" t="s">
        <v>3</v>
      </c>
      <c r="D2" s="1" t="s">
        <v>13</v>
      </c>
      <c r="E2" s="3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spans="1:13" x14ac:dyDescent="0.2">
      <c r="A3" s="2" t="s">
        <v>18</v>
      </c>
      <c r="B3" s="2"/>
      <c r="C3" s="41" t="s">
        <v>40</v>
      </c>
      <c r="D3" s="5" t="s">
        <v>0</v>
      </c>
      <c r="E3" s="6">
        <v>-1094.0266409000001</v>
      </c>
      <c r="F3" s="6">
        <v>0.28750100000000001</v>
      </c>
      <c r="G3" s="6">
        <v>-1096.40641579</v>
      </c>
      <c r="H3" s="6">
        <v>-1096.39914408</v>
      </c>
      <c r="I3" s="6">
        <f t="shared" ref="I3:I6" si="0">(G3-H3)</f>
        <v>-7.2717099999408674E-3</v>
      </c>
      <c r="J3" s="7">
        <f t="shared" ref="J3:J4" si="1">(E3+F3+I3)*627.507 + (1.89)</f>
        <v>-686331.63951015624</v>
      </c>
      <c r="K3" s="7">
        <f>(J3-MIN(J$3:J$4))</f>
        <v>3.3728501410223544E-2</v>
      </c>
      <c r="L3" s="7">
        <f t="shared" ref="L3:L6" si="2">EXP(-K3*1000/(1.987*298))</f>
        <v>0.94463025146443091</v>
      </c>
      <c r="M3" s="8">
        <f>(L3/(SUM(L$3:L$4))*100)</f>
        <v>48.576342507942776</v>
      </c>
    </row>
    <row r="4" spans="1:13" x14ac:dyDescent="0.2">
      <c r="A4" s="2" t="s">
        <v>18</v>
      </c>
      <c r="B4" s="2"/>
      <c r="C4" s="41" t="s">
        <v>41</v>
      </c>
      <c r="D4" s="5" t="s">
        <v>0</v>
      </c>
      <c r="E4" s="6">
        <v>-1094.0267478000001</v>
      </c>
      <c r="F4" s="6">
        <v>0.28713</v>
      </c>
      <c r="G4" s="6">
        <v>-1096.40600943</v>
      </c>
      <c r="H4" s="6">
        <v>-1096.3991618699999</v>
      </c>
      <c r="I4" s="6">
        <f t="shared" si="0"/>
        <v>-6.8475600000965642E-3</v>
      </c>
      <c r="J4" s="7">
        <f t="shared" si="1"/>
        <v>-686331.67323865765</v>
      </c>
      <c r="K4" s="7">
        <f>(J4-MIN(J$3:J$4))</f>
        <v>0</v>
      </c>
      <c r="L4" s="7">
        <f t="shared" si="2"/>
        <v>1</v>
      </c>
      <c r="M4" s="8">
        <f>(L4/(SUM(L$3:L$4))*100)</f>
        <v>51.423657492057217</v>
      </c>
    </row>
    <row r="5" spans="1:13" x14ac:dyDescent="0.2">
      <c r="A5" s="2" t="s">
        <v>18</v>
      </c>
      <c r="B5" s="2"/>
      <c r="C5" s="15" t="s">
        <v>42</v>
      </c>
      <c r="D5" s="10" t="s">
        <v>14</v>
      </c>
      <c r="E5" s="22">
        <v>-1094.0264404</v>
      </c>
      <c r="F5" s="22">
        <v>0.28791299999999997</v>
      </c>
      <c r="G5" s="22">
        <v>-1096.4150275300001</v>
      </c>
      <c r="H5" s="22">
        <v>-1096.39909721</v>
      </c>
      <c r="I5" s="22">
        <f t="shared" si="0"/>
        <v>-1.5930320000052234E-2</v>
      </c>
      <c r="J5" s="12">
        <f t="shared" ref="J5:J6" si="3">(E5+F5+I5)*627.507 + (1.89)</f>
        <v>-686336.68850050401</v>
      </c>
      <c r="K5" s="12">
        <f>(J5-MIN(J$5:J$6))</f>
        <v>0</v>
      </c>
      <c r="L5" s="12">
        <f t="shared" si="2"/>
        <v>1</v>
      </c>
      <c r="M5" s="13">
        <f>(L5/(SUM(L$5:L$6))*100)</f>
        <v>59.208924774284391</v>
      </c>
    </row>
    <row r="6" spans="1:13" x14ac:dyDescent="0.2">
      <c r="A6" s="2" t="s">
        <v>18</v>
      </c>
      <c r="B6" s="2"/>
      <c r="C6" s="15" t="s">
        <v>43</v>
      </c>
      <c r="D6" s="10" t="s">
        <v>14</v>
      </c>
      <c r="E6" s="22">
        <v>-1094.0264557999999</v>
      </c>
      <c r="F6" s="22">
        <v>0.28793400000000002</v>
      </c>
      <c r="G6" s="22">
        <v>-1096.4146814000001</v>
      </c>
      <c r="H6" s="22">
        <v>-1096.39909708</v>
      </c>
      <c r="I6" s="22">
        <f t="shared" si="0"/>
        <v>-1.5584320000016305E-2</v>
      </c>
      <c r="J6" s="12">
        <f t="shared" si="3"/>
        <v>-686336.46786904277</v>
      </c>
      <c r="K6" s="12">
        <f>(J6-MIN(J$5:J$6))</f>
        <v>0.22063146124128252</v>
      </c>
      <c r="L6" s="12">
        <f t="shared" si="2"/>
        <v>0.68893457162444527</v>
      </c>
      <c r="M6" s="13">
        <f>(L6/(SUM(L$5:L$6))*100)</f>
        <v>40.791075225715616</v>
      </c>
    </row>
    <row r="8" spans="1:13" x14ac:dyDescent="0.2">
      <c r="B8" s="1" t="s">
        <v>0</v>
      </c>
      <c r="C8" s="16">
        <f>(MIN(J3:J4))-(1.987*298*LN(SUM(L3:L4)))/1000</f>
        <v>-686332.06704499596</v>
      </c>
    </row>
    <row r="9" spans="1:13" x14ac:dyDescent="0.2">
      <c r="B9" s="15" t="s">
        <v>14</v>
      </c>
      <c r="C9" s="17">
        <f>(MIN(J5:J6))-(1.987*298*LN(SUM(L5:L6)))/1000</f>
        <v>-686336.99883249658</v>
      </c>
    </row>
    <row r="10" spans="1:13" x14ac:dyDescent="0.2">
      <c r="B10" s="14" t="s">
        <v>15</v>
      </c>
      <c r="C10" s="18">
        <f>(C8-C9)/1.37</f>
        <v>3.5998448909661409</v>
      </c>
    </row>
    <row r="11" spans="1:13" x14ac:dyDescent="0.2">
      <c r="B11" s="19" t="s">
        <v>16</v>
      </c>
      <c r="C11" s="9">
        <v>3.6</v>
      </c>
    </row>
    <row r="12" spans="1:13" x14ac:dyDescent="0.2">
      <c r="B12" s="20" t="s">
        <v>17</v>
      </c>
      <c r="C12" s="21">
        <f>C10-C11</f>
        <v>-1.5510903385917985E-4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0BD7F-2481-4E4B-8216-EA95980C43F3}">
  <dimension ref="A1:M55"/>
  <sheetViews>
    <sheetView topLeftCell="A36" workbookViewId="0">
      <selection activeCell="E13" sqref="E13"/>
    </sheetView>
  </sheetViews>
  <sheetFormatPr baseColWidth="10" defaultRowHeight="16" x14ac:dyDescent="0.2"/>
  <cols>
    <col min="1" max="1" width="50.5" bestFit="1" customWidth="1"/>
    <col min="2" max="2" width="23.6640625" bestFit="1" customWidth="1"/>
    <col min="3" max="3" width="45" bestFit="1" customWidth="1"/>
    <col min="5" max="5" width="30.5" bestFit="1" customWidth="1"/>
    <col min="6" max="6" width="12.6640625" bestFit="1" customWidth="1"/>
    <col min="7" max="7" width="21.6640625" bestFit="1" customWidth="1"/>
    <col min="8" max="8" width="16.5" bestFit="1" customWidth="1"/>
    <col min="9" max="9" width="18" bestFit="1" customWidth="1"/>
    <col min="10" max="10" width="34" bestFit="1" customWidth="1"/>
    <col min="12" max="12" width="14" bestFit="1" customWidth="1"/>
  </cols>
  <sheetData>
    <row r="1" spans="1:13" ht="21" x14ac:dyDescent="0.2">
      <c r="A1" s="38" t="s">
        <v>26</v>
      </c>
      <c r="C1" s="1" t="s">
        <v>0</v>
      </c>
      <c r="D1" s="2"/>
    </row>
    <row r="2" spans="1:13" x14ac:dyDescent="0.2">
      <c r="A2" s="1" t="s">
        <v>1</v>
      </c>
      <c r="B2" s="1" t="s">
        <v>2</v>
      </c>
      <c r="C2" s="1" t="s">
        <v>3</v>
      </c>
      <c r="D2" s="1" t="s">
        <v>13</v>
      </c>
      <c r="E2" s="3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spans="1:13" x14ac:dyDescent="0.2">
      <c r="C3" s="5" t="s">
        <v>253</v>
      </c>
      <c r="D3" s="5" t="s">
        <v>0</v>
      </c>
      <c r="E3" s="6"/>
      <c r="F3" s="6"/>
      <c r="G3" s="6"/>
      <c r="H3" s="6"/>
      <c r="I3" s="6">
        <f t="shared" ref="I3:I4" si="0">(G3-H3)</f>
        <v>0</v>
      </c>
      <c r="J3" s="7">
        <f t="shared" ref="J3:J4" si="1">(E3+F3+I3)*627.507 + (1.89)</f>
        <v>1.89</v>
      </c>
      <c r="K3" s="7">
        <f>(J3-MIN(J$3:J$23))</f>
        <v>0</v>
      </c>
      <c r="L3" s="7">
        <f t="shared" ref="L3:L4" si="2">EXP(-K3*1000/(1.987*298))</f>
        <v>1</v>
      </c>
      <c r="M3" s="8">
        <f>(L3/(SUM(L$3:L$23))*100)</f>
        <v>4.7619047619047619</v>
      </c>
    </row>
    <row r="4" spans="1:13" x14ac:dyDescent="0.2">
      <c r="C4" s="5" t="s">
        <v>254</v>
      </c>
      <c r="D4" s="5" t="s">
        <v>0</v>
      </c>
      <c r="E4" s="6"/>
      <c r="F4" s="6"/>
      <c r="G4" s="6"/>
      <c r="H4" s="6"/>
      <c r="I4" s="6">
        <f t="shared" si="0"/>
        <v>0</v>
      </c>
      <c r="J4" s="7">
        <f t="shared" si="1"/>
        <v>1.89</v>
      </c>
      <c r="K4" s="7">
        <f t="shared" ref="K4:K23" si="3">(J4-MIN(J$3:J$23))</f>
        <v>0</v>
      </c>
      <c r="L4" s="7">
        <f t="shared" si="2"/>
        <v>1</v>
      </c>
      <c r="M4" s="8">
        <f t="shared" ref="M4:M23" si="4">(L4/(SUM(L$3:L$23))*100)</f>
        <v>4.7619047619047619</v>
      </c>
    </row>
    <row r="5" spans="1:13" x14ac:dyDescent="0.2">
      <c r="C5" s="5" t="s">
        <v>255</v>
      </c>
      <c r="D5" s="5" t="s">
        <v>0</v>
      </c>
      <c r="E5" s="6"/>
      <c r="F5" s="6"/>
      <c r="G5" s="6"/>
      <c r="H5" s="6"/>
      <c r="I5" s="6">
        <f t="shared" ref="I5:I23" si="5">(G5-H5)</f>
        <v>0</v>
      </c>
      <c r="J5" s="7">
        <f t="shared" ref="J5:J23" si="6">(E5+F5+I5)*627.507 + (1.89)</f>
        <v>1.89</v>
      </c>
      <c r="K5" s="7">
        <f t="shared" si="3"/>
        <v>0</v>
      </c>
      <c r="L5" s="7">
        <f t="shared" ref="L5:L23" si="7">EXP(-K5*1000/(1.987*298))</f>
        <v>1</v>
      </c>
      <c r="M5" s="8">
        <f t="shared" si="4"/>
        <v>4.7619047619047619</v>
      </c>
    </row>
    <row r="6" spans="1:13" x14ac:dyDescent="0.2">
      <c r="C6" s="5" t="s">
        <v>256</v>
      </c>
      <c r="D6" s="5" t="s">
        <v>0</v>
      </c>
      <c r="E6" s="6"/>
      <c r="F6" s="6"/>
      <c r="G6" s="6"/>
      <c r="H6" s="6"/>
      <c r="I6" s="6">
        <f t="shared" si="5"/>
        <v>0</v>
      </c>
      <c r="J6" s="7">
        <f t="shared" si="6"/>
        <v>1.89</v>
      </c>
      <c r="K6" s="7">
        <f t="shared" si="3"/>
        <v>0</v>
      </c>
      <c r="L6" s="7">
        <f t="shared" si="7"/>
        <v>1</v>
      </c>
      <c r="M6" s="8">
        <f t="shared" si="4"/>
        <v>4.7619047619047619</v>
      </c>
    </row>
    <row r="7" spans="1:13" x14ac:dyDescent="0.2">
      <c r="C7" s="5" t="s">
        <v>257</v>
      </c>
      <c r="D7" s="5" t="s">
        <v>0</v>
      </c>
      <c r="E7" s="6"/>
      <c r="F7" s="6"/>
      <c r="G7" s="6"/>
      <c r="H7" s="6"/>
      <c r="I7" s="6">
        <f t="shared" si="5"/>
        <v>0</v>
      </c>
      <c r="J7" s="7">
        <f t="shared" si="6"/>
        <v>1.89</v>
      </c>
      <c r="K7" s="7">
        <f t="shared" si="3"/>
        <v>0</v>
      </c>
      <c r="L7" s="7">
        <f t="shared" si="7"/>
        <v>1</v>
      </c>
      <c r="M7" s="8">
        <f t="shared" si="4"/>
        <v>4.7619047619047619</v>
      </c>
    </row>
    <row r="8" spans="1:13" x14ac:dyDescent="0.2">
      <c r="C8" s="5" t="s">
        <v>258</v>
      </c>
      <c r="D8" s="5" t="s">
        <v>0</v>
      </c>
      <c r="E8" s="6"/>
      <c r="F8" s="6"/>
      <c r="G8" s="6"/>
      <c r="H8" s="6"/>
      <c r="I8" s="6">
        <f t="shared" si="5"/>
        <v>0</v>
      </c>
      <c r="J8" s="7">
        <f t="shared" si="6"/>
        <v>1.89</v>
      </c>
      <c r="K8" s="7">
        <f t="shared" si="3"/>
        <v>0</v>
      </c>
      <c r="L8" s="7">
        <f t="shared" si="7"/>
        <v>1</v>
      </c>
      <c r="M8" s="8">
        <f t="shared" si="4"/>
        <v>4.7619047619047619</v>
      </c>
    </row>
    <row r="9" spans="1:13" x14ac:dyDescent="0.2">
      <c r="C9" s="5" t="s">
        <v>259</v>
      </c>
      <c r="D9" s="5" t="s">
        <v>0</v>
      </c>
      <c r="E9" s="6"/>
      <c r="F9" s="6"/>
      <c r="G9" s="6"/>
      <c r="H9" s="6"/>
      <c r="I9" s="6">
        <f t="shared" si="5"/>
        <v>0</v>
      </c>
      <c r="J9" s="7">
        <f t="shared" si="6"/>
        <v>1.89</v>
      </c>
      <c r="K9" s="7">
        <f t="shared" si="3"/>
        <v>0</v>
      </c>
      <c r="L9" s="7">
        <f t="shared" si="7"/>
        <v>1</v>
      </c>
      <c r="M9" s="8">
        <f t="shared" si="4"/>
        <v>4.7619047619047619</v>
      </c>
    </row>
    <row r="10" spans="1:13" x14ac:dyDescent="0.2">
      <c r="C10" s="5" t="s">
        <v>260</v>
      </c>
      <c r="D10" s="5" t="s">
        <v>0</v>
      </c>
      <c r="E10" s="6"/>
      <c r="F10" s="6"/>
      <c r="G10" s="6"/>
      <c r="H10" s="6"/>
      <c r="I10" s="6">
        <f t="shared" si="5"/>
        <v>0</v>
      </c>
      <c r="J10" s="7">
        <f t="shared" si="6"/>
        <v>1.89</v>
      </c>
      <c r="K10" s="7">
        <f t="shared" si="3"/>
        <v>0</v>
      </c>
      <c r="L10" s="7">
        <f t="shared" si="7"/>
        <v>1</v>
      </c>
      <c r="M10" s="8">
        <f t="shared" si="4"/>
        <v>4.7619047619047619</v>
      </c>
    </row>
    <row r="11" spans="1:13" x14ac:dyDescent="0.2">
      <c r="C11" s="5" t="s">
        <v>261</v>
      </c>
      <c r="D11" s="5" t="s">
        <v>0</v>
      </c>
      <c r="E11" s="6"/>
      <c r="F11" s="6"/>
      <c r="G11" s="6"/>
      <c r="H11" s="6"/>
      <c r="I11" s="6">
        <f t="shared" si="5"/>
        <v>0</v>
      </c>
      <c r="J11" s="7">
        <f t="shared" si="6"/>
        <v>1.89</v>
      </c>
      <c r="K11" s="7">
        <f t="shared" si="3"/>
        <v>0</v>
      </c>
      <c r="L11" s="7">
        <f t="shared" si="7"/>
        <v>1</v>
      </c>
      <c r="M11" s="8">
        <f t="shared" si="4"/>
        <v>4.7619047619047619</v>
      </c>
    </row>
    <row r="12" spans="1:13" x14ac:dyDescent="0.2">
      <c r="C12" s="5" t="s">
        <v>262</v>
      </c>
      <c r="D12" s="5" t="s">
        <v>0</v>
      </c>
      <c r="E12" s="6"/>
      <c r="F12" s="6"/>
      <c r="G12" s="6"/>
      <c r="H12" s="6"/>
      <c r="I12" s="6">
        <f t="shared" si="5"/>
        <v>0</v>
      </c>
      <c r="J12" s="7">
        <f t="shared" si="6"/>
        <v>1.89</v>
      </c>
      <c r="K12" s="7">
        <f t="shared" si="3"/>
        <v>0</v>
      </c>
      <c r="L12" s="7">
        <f t="shared" si="7"/>
        <v>1</v>
      </c>
      <c r="M12" s="8">
        <f t="shared" si="4"/>
        <v>4.7619047619047619</v>
      </c>
    </row>
    <row r="13" spans="1:13" x14ac:dyDescent="0.2">
      <c r="C13" s="5" t="s">
        <v>263</v>
      </c>
      <c r="D13" s="5" t="s">
        <v>0</v>
      </c>
      <c r="E13" s="6"/>
      <c r="F13" s="6"/>
      <c r="G13" s="6"/>
      <c r="H13" s="6"/>
      <c r="I13" s="6">
        <f t="shared" si="5"/>
        <v>0</v>
      </c>
      <c r="J13" s="7">
        <f t="shared" si="6"/>
        <v>1.89</v>
      </c>
      <c r="K13" s="7">
        <f t="shared" si="3"/>
        <v>0</v>
      </c>
      <c r="L13" s="7">
        <f t="shared" si="7"/>
        <v>1</v>
      </c>
      <c r="M13" s="8">
        <f t="shared" si="4"/>
        <v>4.7619047619047619</v>
      </c>
    </row>
    <row r="14" spans="1:13" x14ac:dyDescent="0.2">
      <c r="C14" s="5" t="s">
        <v>264</v>
      </c>
      <c r="D14" s="5" t="s">
        <v>0</v>
      </c>
      <c r="E14" s="6"/>
      <c r="F14" s="6"/>
      <c r="G14" s="6"/>
      <c r="H14" s="6"/>
      <c r="I14" s="6">
        <f t="shared" si="5"/>
        <v>0</v>
      </c>
      <c r="J14" s="7">
        <f t="shared" si="6"/>
        <v>1.89</v>
      </c>
      <c r="K14" s="7">
        <f t="shared" si="3"/>
        <v>0</v>
      </c>
      <c r="L14" s="7">
        <f t="shared" si="7"/>
        <v>1</v>
      </c>
      <c r="M14" s="8">
        <f t="shared" si="4"/>
        <v>4.7619047619047619</v>
      </c>
    </row>
    <row r="15" spans="1:13" x14ac:dyDescent="0.2">
      <c r="C15" s="5" t="s">
        <v>265</v>
      </c>
      <c r="D15" s="5" t="s">
        <v>0</v>
      </c>
      <c r="E15" s="6"/>
      <c r="F15" s="6"/>
      <c r="G15" s="6"/>
      <c r="H15" s="6"/>
      <c r="I15" s="6">
        <f t="shared" si="5"/>
        <v>0</v>
      </c>
      <c r="J15" s="7">
        <f t="shared" si="6"/>
        <v>1.89</v>
      </c>
      <c r="K15" s="7">
        <f t="shared" si="3"/>
        <v>0</v>
      </c>
      <c r="L15" s="7">
        <f t="shared" si="7"/>
        <v>1</v>
      </c>
      <c r="M15" s="8">
        <f t="shared" si="4"/>
        <v>4.7619047619047619</v>
      </c>
    </row>
    <row r="16" spans="1:13" x14ac:dyDescent="0.2">
      <c r="C16" s="5" t="s">
        <v>266</v>
      </c>
      <c r="D16" s="5" t="s">
        <v>0</v>
      </c>
      <c r="E16" s="6"/>
      <c r="F16" s="6"/>
      <c r="G16" s="6"/>
      <c r="H16" s="6"/>
      <c r="I16" s="6">
        <f t="shared" si="5"/>
        <v>0</v>
      </c>
      <c r="J16" s="7">
        <f t="shared" si="6"/>
        <v>1.89</v>
      </c>
      <c r="K16" s="7">
        <f t="shared" si="3"/>
        <v>0</v>
      </c>
      <c r="L16" s="7">
        <f t="shared" si="7"/>
        <v>1</v>
      </c>
      <c r="M16" s="8">
        <f t="shared" si="4"/>
        <v>4.7619047619047619</v>
      </c>
    </row>
    <row r="17" spans="3:13" x14ac:dyDescent="0.2">
      <c r="C17" s="5" t="s">
        <v>267</v>
      </c>
      <c r="D17" s="5" t="s">
        <v>0</v>
      </c>
      <c r="E17" s="6"/>
      <c r="F17" s="6"/>
      <c r="G17" s="6"/>
      <c r="H17" s="6"/>
      <c r="I17" s="6">
        <f t="shared" si="5"/>
        <v>0</v>
      </c>
      <c r="J17" s="7">
        <f t="shared" si="6"/>
        <v>1.89</v>
      </c>
      <c r="K17" s="7">
        <f t="shared" si="3"/>
        <v>0</v>
      </c>
      <c r="L17" s="7">
        <f t="shared" si="7"/>
        <v>1</v>
      </c>
      <c r="M17" s="8">
        <f t="shared" si="4"/>
        <v>4.7619047619047619</v>
      </c>
    </row>
    <row r="18" spans="3:13" x14ac:dyDescent="0.2">
      <c r="C18" s="5" t="s">
        <v>268</v>
      </c>
      <c r="D18" s="5" t="s">
        <v>0</v>
      </c>
      <c r="E18" s="6"/>
      <c r="F18" s="6"/>
      <c r="G18" s="6"/>
      <c r="H18" s="6"/>
      <c r="I18" s="6">
        <f t="shared" si="5"/>
        <v>0</v>
      </c>
      <c r="J18" s="7">
        <f t="shared" si="6"/>
        <v>1.89</v>
      </c>
      <c r="K18" s="7">
        <f t="shared" si="3"/>
        <v>0</v>
      </c>
      <c r="L18" s="7">
        <f t="shared" si="7"/>
        <v>1</v>
      </c>
      <c r="M18" s="8">
        <f t="shared" si="4"/>
        <v>4.7619047619047619</v>
      </c>
    </row>
    <row r="19" spans="3:13" x14ac:dyDescent="0.2">
      <c r="C19" s="5" t="s">
        <v>269</v>
      </c>
      <c r="D19" s="5" t="s">
        <v>0</v>
      </c>
      <c r="E19" s="6"/>
      <c r="F19" s="6"/>
      <c r="G19" s="6"/>
      <c r="H19" s="6"/>
      <c r="I19" s="6">
        <f t="shared" si="5"/>
        <v>0</v>
      </c>
      <c r="J19" s="7">
        <f t="shared" si="6"/>
        <v>1.89</v>
      </c>
      <c r="K19" s="7">
        <f t="shared" si="3"/>
        <v>0</v>
      </c>
      <c r="L19" s="7">
        <f t="shared" si="7"/>
        <v>1</v>
      </c>
      <c r="M19" s="8">
        <f t="shared" si="4"/>
        <v>4.7619047619047619</v>
      </c>
    </row>
    <row r="20" spans="3:13" x14ac:dyDescent="0.2">
      <c r="C20" s="5" t="s">
        <v>270</v>
      </c>
      <c r="D20" s="5" t="s">
        <v>0</v>
      </c>
      <c r="E20" s="6"/>
      <c r="F20" s="6"/>
      <c r="G20" s="6"/>
      <c r="H20" s="6"/>
      <c r="I20" s="6">
        <f t="shared" si="5"/>
        <v>0</v>
      </c>
      <c r="J20" s="7">
        <f t="shared" si="6"/>
        <v>1.89</v>
      </c>
      <c r="K20" s="7">
        <f t="shared" si="3"/>
        <v>0</v>
      </c>
      <c r="L20" s="7">
        <f t="shared" si="7"/>
        <v>1</v>
      </c>
      <c r="M20" s="8">
        <f t="shared" si="4"/>
        <v>4.7619047619047619</v>
      </c>
    </row>
    <row r="21" spans="3:13" x14ac:dyDescent="0.2">
      <c r="C21" s="5" t="s">
        <v>271</v>
      </c>
      <c r="D21" s="5" t="s">
        <v>0</v>
      </c>
      <c r="E21" s="6"/>
      <c r="F21" s="6"/>
      <c r="G21" s="6"/>
      <c r="H21" s="6"/>
      <c r="I21" s="6">
        <f t="shared" si="5"/>
        <v>0</v>
      </c>
      <c r="J21" s="7">
        <f t="shared" si="6"/>
        <v>1.89</v>
      </c>
      <c r="K21" s="7">
        <f t="shared" si="3"/>
        <v>0</v>
      </c>
      <c r="L21" s="7">
        <f t="shared" si="7"/>
        <v>1</v>
      </c>
      <c r="M21" s="8">
        <f t="shared" si="4"/>
        <v>4.7619047619047619</v>
      </c>
    </row>
    <row r="22" spans="3:13" x14ac:dyDescent="0.2">
      <c r="C22" s="5" t="s">
        <v>272</v>
      </c>
      <c r="D22" s="5" t="s">
        <v>0</v>
      </c>
      <c r="E22" s="6"/>
      <c r="F22" s="6"/>
      <c r="G22" s="6"/>
      <c r="H22" s="6"/>
      <c r="I22" s="6">
        <f t="shared" si="5"/>
        <v>0</v>
      </c>
      <c r="J22" s="7">
        <f t="shared" si="6"/>
        <v>1.89</v>
      </c>
      <c r="K22" s="7">
        <f t="shared" si="3"/>
        <v>0</v>
      </c>
      <c r="L22" s="7">
        <f t="shared" si="7"/>
        <v>1</v>
      </c>
      <c r="M22" s="8">
        <f t="shared" si="4"/>
        <v>4.7619047619047619</v>
      </c>
    </row>
    <row r="23" spans="3:13" x14ac:dyDescent="0.2">
      <c r="C23" s="5" t="s">
        <v>273</v>
      </c>
      <c r="D23" s="5" t="s">
        <v>0</v>
      </c>
      <c r="E23" s="6"/>
      <c r="F23" s="6"/>
      <c r="G23" s="6"/>
      <c r="H23" s="6"/>
      <c r="I23" s="6">
        <f t="shared" si="5"/>
        <v>0</v>
      </c>
      <c r="J23" s="7">
        <f t="shared" si="6"/>
        <v>1.89</v>
      </c>
      <c r="K23" s="7">
        <f t="shared" si="3"/>
        <v>0</v>
      </c>
      <c r="L23" s="7">
        <f t="shared" si="7"/>
        <v>1</v>
      </c>
      <c r="M23" s="8">
        <f t="shared" si="4"/>
        <v>4.7619047619047619</v>
      </c>
    </row>
    <row r="24" spans="3:13" x14ac:dyDescent="0.2">
      <c r="C24" s="10" t="s">
        <v>253</v>
      </c>
      <c r="D24" s="10" t="s">
        <v>14</v>
      </c>
      <c r="E24" s="22"/>
      <c r="F24" s="22"/>
      <c r="G24" s="22"/>
      <c r="H24" s="22"/>
      <c r="I24" s="22">
        <f t="shared" ref="I24:I25" si="8">(G24-H24)</f>
        <v>0</v>
      </c>
      <c r="J24" s="12">
        <f t="shared" ref="J24:J25" si="9">(E24+F24+I24)*627.507 + (1.89)</f>
        <v>1.89</v>
      </c>
      <c r="K24" s="12">
        <f>(J24-MIN(J$24:J$44))</f>
        <v>0</v>
      </c>
      <c r="L24" s="12">
        <f t="shared" ref="L24:L25" si="10">EXP(-K24*1000/(1.987*298))</f>
        <v>1</v>
      </c>
      <c r="M24" s="13">
        <f>(L24/(SUM(L$24:L$44))*100)</f>
        <v>4.7619047619047619</v>
      </c>
    </row>
    <row r="25" spans="3:13" x14ac:dyDescent="0.2">
      <c r="C25" s="10" t="s">
        <v>254</v>
      </c>
      <c r="D25" s="10" t="s">
        <v>14</v>
      </c>
      <c r="E25" s="22"/>
      <c r="F25" s="22"/>
      <c r="G25" s="22"/>
      <c r="H25" s="22"/>
      <c r="I25" s="22">
        <f t="shared" si="8"/>
        <v>0</v>
      </c>
      <c r="J25" s="12">
        <f t="shared" si="9"/>
        <v>1.89</v>
      </c>
      <c r="K25" s="12">
        <f t="shared" ref="K25:K44" si="11">(J25-MIN(J$24:J$44))</f>
        <v>0</v>
      </c>
      <c r="L25" s="12">
        <f t="shared" si="10"/>
        <v>1</v>
      </c>
      <c r="M25" s="13">
        <f t="shared" ref="M25:M44" si="12">(L25/(SUM(L$24:L$44))*100)</f>
        <v>4.7619047619047619</v>
      </c>
    </row>
    <row r="26" spans="3:13" x14ac:dyDescent="0.2">
      <c r="C26" s="10" t="s">
        <v>255</v>
      </c>
      <c r="D26" s="10" t="s">
        <v>14</v>
      </c>
      <c r="E26" s="22"/>
      <c r="F26" s="22"/>
      <c r="G26" s="22"/>
      <c r="H26" s="22"/>
      <c r="I26" s="22">
        <f t="shared" ref="I26:I44" si="13">(G26-H26)</f>
        <v>0</v>
      </c>
      <c r="J26" s="12">
        <f t="shared" ref="J26:J44" si="14">(E26+F26+I26)*627.507 + (1.89)</f>
        <v>1.89</v>
      </c>
      <c r="K26" s="12">
        <f t="shared" si="11"/>
        <v>0</v>
      </c>
      <c r="L26" s="12">
        <f t="shared" ref="L26:L44" si="15">EXP(-K26*1000/(1.987*298))</f>
        <v>1</v>
      </c>
      <c r="M26" s="13">
        <f t="shared" si="12"/>
        <v>4.7619047619047619</v>
      </c>
    </row>
    <row r="27" spans="3:13" x14ac:dyDescent="0.2">
      <c r="C27" s="10" t="s">
        <v>256</v>
      </c>
      <c r="D27" s="10" t="s">
        <v>14</v>
      </c>
      <c r="E27" s="22"/>
      <c r="F27" s="22"/>
      <c r="G27" s="22"/>
      <c r="H27" s="22"/>
      <c r="I27" s="22">
        <f t="shared" si="13"/>
        <v>0</v>
      </c>
      <c r="J27" s="12">
        <f t="shared" si="14"/>
        <v>1.89</v>
      </c>
      <c r="K27" s="12">
        <f t="shared" si="11"/>
        <v>0</v>
      </c>
      <c r="L27" s="12">
        <f t="shared" si="15"/>
        <v>1</v>
      </c>
      <c r="M27" s="13">
        <f t="shared" si="12"/>
        <v>4.7619047619047619</v>
      </c>
    </row>
    <row r="28" spans="3:13" x14ac:dyDescent="0.2">
      <c r="C28" s="10" t="s">
        <v>257</v>
      </c>
      <c r="D28" s="10" t="s">
        <v>14</v>
      </c>
      <c r="E28" s="22"/>
      <c r="F28" s="22"/>
      <c r="G28" s="22"/>
      <c r="H28" s="22"/>
      <c r="I28" s="22">
        <f t="shared" si="13"/>
        <v>0</v>
      </c>
      <c r="J28" s="12">
        <f t="shared" si="14"/>
        <v>1.89</v>
      </c>
      <c r="K28" s="12">
        <f t="shared" si="11"/>
        <v>0</v>
      </c>
      <c r="L28" s="12">
        <f t="shared" si="15"/>
        <v>1</v>
      </c>
      <c r="M28" s="13">
        <f t="shared" si="12"/>
        <v>4.7619047619047619</v>
      </c>
    </row>
    <row r="29" spans="3:13" x14ac:dyDescent="0.2">
      <c r="C29" s="10" t="s">
        <v>258</v>
      </c>
      <c r="D29" s="10" t="s">
        <v>14</v>
      </c>
      <c r="E29" s="22"/>
      <c r="F29" s="22"/>
      <c r="G29" s="22"/>
      <c r="H29" s="22"/>
      <c r="I29" s="22">
        <f t="shared" si="13"/>
        <v>0</v>
      </c>
      <c r="J29" s="12">
        <f t="shared" si="14"/>
        <v>1.89</v>
      </c>
      <c r="K29" s="12">
        <f t="shared" si="11"/>
        <v>0</v>
      </c>
      <c r="L29" s="12">
        <f t="shared" si="15"/>
        <v>1</v>
      </c>
      <c r="M29" s="13">
        <f t="shared" si="12"/>
        <v>4.7619047619047619</v>
      </c>
    </row>
    <row r="30" spans="3:13" x14ac:dyDescent="0.2">
      <c r="C30" s="10" t="s">
        <v>259</v>
      </c>
      <c r="D30" s="10" t="s">
        <v>14</v>
      </c>
      <c r="E30" s="22"/>
      <c r="F30" s="22"/>
      <c r="G30" s="22"/>
      <c r="H30" s="22"/>
      <c r="I30" s="22">
        <f t="shared" si="13"/>
        <v>0</v>
      </c>
      <c r="J30" s="12">
        <f t="shared" si="14"/>
        <v>1.89</v>
      </c>
      <c r="K30" s="12">
        <f t="shared" si="11"/>
        <v>0</v>
      </c>
      <c r="L30" s="12">
        <f t="shared" si="15"/>
        <v>1</v>
      </c>
      <c r="M30" s="13">
        <f t="shared" si="12"/>
        <v>4.7619047619047619</v>
      </c>
    </row>
    <row r="31" spans="3:13" x14ac:dyDescent="0.2">
      <c r="C31" s="10" t="s">
        <v>260</v>
      </c>
      <c r="D31" s="10" t="s">
        <v>14</v>
      </c>
      <c r="E31" s="22"/>
      <c r="F31" s="22"/>
      <c r="G31" s="22"/>
      <c r="H31" s="22"/>
      <c r="I31" s="22">
        <f t="shared" si="13"/>
        <v>0</v>
      </c>
      <c r="J31" s="12">
        <f t="shared" si="14"/>
        <v>1.89</v>
      </c>
      <c r="K31" s="12">
        <f t="shared" si="11"/>
        <v>0</v>
      </c>
      <c r="L31" s="12">
        <f t="shared" si="15"/>
        <v>1</v>
      </c>
      <c r="M31" s="13">
        <f t="shared" si="12"/>
        <v>4.7619047619047619</v>
      </c>
    </row>
    <row r="32" spans="3:13" x14ac:dyDescent="0.2">
      <c r="C32" s="10" t="s">
        <v>261</v>
      </c>
      <c r="D32" s="10" t="s">
        <v>14</v>
      </c>
      <c r="E32" s="22"/>
      <c r="F32" s="22"/>
      <c r="G32" s="22"/>
      <c r="H32" s="22"/>
      <c r="I32" s="22">
        <f t="shared" si="13"/>
        <v>0</v>
      </c>
      <c r="J32" s="12">
        <f t="shared" si="14"/>
        <v>1.89</v>
      </c>
      <c r="K32" s="12">
        <f t="shared" si="11"/>
        <v>0</v>
      </c>
      <c r="L32" s="12">
        <f t="shared" si="15"/>
        <v>1</v>
      </c>
      <c r="M32" s="13">
        <f t="shared" si="12"/>
        <v>4.7619047619047619</v>
      </c>
    </row>
    <row r="33" spans="2:13" x14ac:dyDescent="0.2">
      <c r="C33" s="10" t="s">
        <v>262</v>
      </c>
      <c r="D33" s="10" t="s">
        <v>14</v>
      </c>
      <c r="E33" s="22"/>
      <c r="F33" s="22"/>
      <c r="G33" s="22"/>
      <c r="H33" s="22"/>
      <c r="I33" s="22">
        <f t="shared" si="13"/>
        <v>0</v>
      </c>
      <c r="J33" s="12">
        <f t="shared" si="14"/>
        <v>1.89</v>
      </c>
      <c r="K33" s="12">
        <f t="shared" si="11"/>
        <v>0</v>
      </c>
      <c r="L33" s="12">
        <f t="shared" si="15"/>
        <v>1</v>
      </c>
      <c r="M33" s="13">
        <f t="shared" si="12"/>
        <v>4.7619047619047619</v>
      </c>
    </row>
    <row r="34" spans="2:13" x14ac:dyDescent="0.2">
      <c r="C34" s="10" t="s">
        <v>263</v>
      </c>
      <c r="D34" s="10" t="s">
        <v>14</v>
      </c>
      <c r="E34" s="22"/>
      <c r="F34" s="22"/>
      <c r="G34" s="22"/>
      <c r="H34" s="22"/>
      <c r="I34" s="22">
        <f t="shared" si="13"/>
        <v>0</v>
      </c>
      <c r="J34" s="12">
        <f t="shared" si="14"/>
        <v>1.89</v>
      </c>
      <c r="K34" s="12">
        <f t="shared" si="11"/>
        <v>0</v>
      </c>
      <c r="L34" s="12">
        <f t="shared" si="15"/>
        <v>1</v>
      </c>
      <c r="M34" s="13">
        <f t="shared" si="12"/>
        <v>4.7619047619047619</v>
      </c>
    </row>
    <row r="35" spans="2:13" x14ac:dyDescent="0.2">
      <c r="C35" s="10" t="s">
        <v>264</v>
      </c>
      <c r="D35" s="10" t="s">
        <v>14</v>
      </c>
      <c r="E35" s="22"/>
      <c r="F35" s="22"/>
      <c r="G35" s="22"/>
      <c r="H35" s="22"/>
      <c r="I35" s="22">
        <f t="shared" si="13"/>
        <v>0</v>
      </c>
      <c r="J35" s="12">
        <f t="shared" si="14"/>
        <v>1.89</v>
      </c>
      <c r="K35" s="12">
        <f t="shared" si="11"/>
        <v>0</v>
      </c>
      <c r="L35" s="12">
        <f t="shared" si="15"/>
        <v>1</v>
      </c>
      <c r="M35" s="13">
        <f t="shared" si="12"/>
        <v>4.7619047619047619</v>
      </c>
    </row>
    <row r="36" spans="2:13" x14ac:dyDescent="0.2">
      <c r="C36" s="10" t="s">
        <v>265</v>
      </c>
      <c r="D36" s="10" t="s">
        <v>14</v>
      </c>
      <c r="E36" s="22"/>
      <c r="F36" s="22"/>
      <c r="G36" s="22"/>
      <c r="H36" s="22"/>
      <c r="I36" s="22">
        <f t="shared" si="13"/>
        <v>0</v>
      </c>
      <c r="J36" s="12">
        <f t="shared" si="14"/>
        <v>1.89</v>
      </c>
      <c r="K36" s="12">
        <f t="shared" si="11"/>
        <v>0</v>
      </c>
      <c r="L36" s="12">
        <f t="shared" si="15"/>
        <v>1</v>
      </c>
      <c r="M36" s="13">
        <f t="shared" si="12"/>
        <v>4.7619047619047619</v>
      </c>
    </row>
    <row r="37" spans="2:13" x14ac:dyDescent="0.2">
      <c r="C37" s="10" t="s">
        <v>266</v>
      </c>
      <c r="D37" s="10" t="s">
        <v>14</v>
      </c>
      <c r="E37" s="22"/>
      <c r="F37" s="22"/>
      <c r="G37" s="22"/>
      <c r="H37" s="22"/>
      <c r="I37" s="22">
        <f t="shared" si="13"/>
        <v>0</v>
      </c>
      <c r="J37" s="12">
        <f t="shared" si="14"/>
        <v>1.89</v>
      </c>
      <c r="K37" s="12">
        <f t="shared" si="11"/>
        <v>0</v>
      </c>
      <c r="L37" s="12">
        <f t="shared" si="15"/>
        <v>1</v>
      </c>
      <c r="M37" s="13">
        <f t="shared" si="12"/>
        <v>4.7619047619047619</v>
      </c>
    </row>
    <row r="38" spans="2:13" x14ac:dyDescent="0.2">
      <c r="C38" s="10" t="s">
        <v>267</v>
      </c>
      <c r="D38" s="10" t="s">
        <v>14</v>
      </c>
      <c r="E38" s="22"/>
      <c r="F38" s="22"/>
      <c r="G38" s="22"/>
      <c r="H38" s="22"/>
      <c r="I38" s="22">
        <f t="shared" si="13"/>
        <v>0</v>
      </c>
      <c r="J38" s="12">
        <f t="shared" si="14"/>
        <v>1.89</v>
      </c>
      <c r="K38" s="12">
        <f t="shared" si="11"/>
        <v>0</v>
      </c>
      <c r="L38" s="12">
        <f t="shared" si="15"/>
        <v>1</v>
      </c>
      <c r="M38" s="13">
        <f t="shared" si="12"/>
        <v>4.7619047619047619</v>
      </c>
    </row>
    <row r="39" spans="2:13" x14ac:dyDescent="0.2">
      <c r="C39" s="10" t="s">
        <v>268</v>
      </c>
      <c r="D39" s="10" t="s">
        <v>14</v>
      </c>
      <c r="E39" s="22"/>
      <c r="F39" s="22"/>
      <c r="G39" s="22"/>
      <c r="H39" s="22"/>
      <c r="I39" s="22">
        <f t="shared" si="13"/>
        <v>0</v>
      </c>
      <c r="J39" s="12">
        <f t="shared" si="14"/>
        <v>1.89</v>
      </c>
      <c r="K39" s="12">
        <f t="shared" si="11"/>
        <v>0</v>
      </c>
      <c r="L39" s="12">
        <f t="shared" si="15"/>
        <v>1</v>
      </c>
      <c r="M39" s="13">
        <f t="shared" si="12"/>
        <v>4.7619047619047619</v>
      </c>
    </row>
    <row r="40" spans="2:13" x14ac:dyDescent="0.2">
      <c r="C40" s="10" t="s">
        <v>269</v>
      </c>
      <c r="D40" s="10" t="s">
        <v>14</v>
      </c>
      <c r="E40" s="22"/>
      <c r="F40" s="22"/>
      <c r="G40" s="22"/>
      <c r="H40" s="22"/>
      <c r="I40" s="22">
        <f t="shared" si="13"/>
        <v>0</v>
      </c>
      <c r="J40" s="12">
        <f t="shared" si="14"/>
        <v>1.89</v>
      </c>
      <c r="K40" s="12">
        <f t="shared" si="11"/>
        <v>0</v>
      </c>
      <c r="L40" s="12">
        <f t="shared" si="15"/>
        <v>1</v>
      </c>
      <c r="M40" s="13">
        <f t="shared" si="12"/>
        <v>4.7619047619047619</v>
      </c>
    </row>
    <row r="41" spans="2:13" x14ac:dyDescent="0.2">
      <c r="C41" s="10" t="s">
        <v>270</v>
      </c>
      <c r="D41" s="10" t="s">
        <v>14</v>
      </c>
      <c r="E41" s="22"/>
      <c r="F41" s="22"/>
      <c r="G41" s="22"/>
      <c r="H41" s="22"/>
      <c r="I41" s="22">
        <f t="shared" si="13"/>
        <v>0</v>
      </c>
      <c r="J41" s="12">
        <f t="shared" si="14"/>
        <v>1.89</v>
      </c>
      <c r="K41" s="12">
        <f t="shared" si="11"/>
        <v>0</v>
      </c>
      <c r="L41" s="12">
        <f t="shared" si="15"/>
        <v>1</v>
      </c>
      <c r="M41" s="13">
        <f t="shared" si="12"/>
        <v>4.7619047619047619</v>
      </c>
    </row>
    <row r="42" spans="2:13" x14ac:dyDescent="0.2">
      <c r="C42" s="10" t="s">
        <v>271</v>
      </c>
      <c r="D42" s="10" t="s">
        <v>14</v>
      </c>
      <c r="E42" s="22"/>
      <c r="F42" s="22"/>
      <c r="G42" s="22"/>
      <c r="H42" s="22"/>
      <c r="I42" s="22">
        <f t="shared" si="13"/>
        <v>0</v>
      </c>
      <c r="J42" s="12">
        <f t="shared" si="14"/>
        <v>1.89</v>
      </c>
      <c r="K42" s="12">
        <f t="shared" si="11"/>
        <v>0</v>
      </c>
      <c r="L42" s="12">
        <f t="shared" si="15"/>
        <v>1</v>
      </c>
      <c r="M42" s="13">
        <f t="shared" si="12"/>
        <v>4.7619047619047619</v>
      </c>
    </row>
    <row r="43" spans="2:13" x14ac:dyDescent="0.2">
      <c r="C43" s="10" t="s">
        <v>272</v>
      </c>
      <c r="D43" s="10" t="s">
        <v>14</v>
      </c>
      <c r="E43" s="22"/>
      <c r="F43" s="22"/>
      <c r="G43" s="22"/>
      <c r="H43" s="22"/>
      <c r="I43" s="22">
        <f t="shared" si="13"/>
        <v>0</v>
      </c>
      <c r="J43" s="12">
        <f t="shared" si="14"/>
        <v>1.89</v>
      </c>
      <c r="K43" s="12">
        <f t="shared" si="11"/>
        <v>0</v>
      </c>
      <c r="L43" s="12">
        <f t="shared" si="15"/>
        <v>1</v>
      </c>
      <c r="M43" s="13">
        <f t="shared" si="12"/>
        <v>4.7619047619047619</v>
      </c>
    </row>
    <row r="44" spans="2:13" x14ac:dyDescent="0.2">
      <c r="C44" s="10" t="s">
        <v>273</v>
      </c>
      <c r="D44" s="10" t="s">
        <v>14</v>
      </c>
      <c r="E44" s="22"/>
      <c r="F44" s="22"/>
      <c r="G44" s="22"/>
      <c r="H44" s="22"/>
      <c r="I44" s="22">
        <f t="shared" si="13"/>
        <v>0</v>
      </c>
      <c r="J44" s="12">
        <f t="shared" si="14"/>
        <v>1.89</v>
      </c>
      <c r="K44" s="12">
        <f t="shared" si="11"/>
        <v>0</v>
      </c>
      <c r="L44" s="12">
        <f t="shared" si="15"/>
        <v>1</v>
      </c>
      <c r="M44" s="13">
        <f t="shared" si="12"/>
        <v>4.7619047619047619</v>
      </c>
    </row>
    <row r="46" spans="2:13" x14ac:dyDescent="0.2">
      <c r="B46" s="1" t="s">
        <v>0</v>
      </c>
      <c r="C46" s="16">
        <f>(MIN(J3:J23))-(1.987*298*LN(SUM(L3:L23)))/1000</f>
        <v>8.7259107040580597E-2</v>
      </c>
    </row>
    <row r="47" spans="2:13" x14ac:dyDescent="0.2">
      <c r="B47" s="15" t="s">
        <v>14</v>
      </c>
      <c r="C47" s="17">
        <f>(MIN(J24:J44))-(1.987*298*LN(SUM(L24:L44)))/1000</f>
        <v>8.7259107040580597E-2</v>
      </c>
    </row>
    <row r="48" spans="2:13" ht="21" x14ac:dyDescent="0.25">
      <c r="B48" s="14" t="s">
        <v>15</v>
      </c>
      <c r="C48" s="18">
        <f>(C46-C47)/1.37</f>
        <v>0</v>
      </c>
      <c r="E48" s="46"/>
    </row>
    <row r="49" spans="1:5" ht="21" x14ac:dyDescent="0.25">
      <c r="A49" s="49" t="s">
        <v>251</v>
      </c>
      <c r="B49" s="19" t="s">
        <v>24</v>
      </c>
      <c r="C49" s="9">
        <v>3.44</v>
      </c>
      <c r="E49" s="46"/>
    </row>
    <row r="50" spans="1:5" ht="21" x14ac:dyDescent="0.25">
      <c r="B50" s="20" t="s">
        <v>17</v>
      </c>
      <c r="C50" s="21">
        <f>C48-C49</f>
        <v>-3.44</v>
      </c>
      <c r="E50" s="46"/>
    </row>
    <row r="51" spans="1:5" ht="21" x14ac:dyDescent="0.25">
      <c r="E51" s="46"/>
    </row>
    <row r="52" spans="1:5" ht="21" x14ac:dyDescent="0.25">
      <c r="E52" s="46"/>
    </row>
    <row r="53" spans="1:5" ht="21" x14ac:dyDescent="0.25">
      <c r="E53" s="46"/>
    </row>
    <row r="54" spans="1:5" ht="21" x14ac:dyDescent="0.25">
      <c r="E54" s="46"/>
    </row>
    <row r="55" spans="1:5" ht="21" x14ac:dyDescent="0.25">
      <c r="E55" s="4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0E95A-C9A2-894B-B517-BD89F1CEEE6A}">
  <dimension ref="A1:M45"/>
  <sheetViews>
    <sheetView topLeftCell="A10" workbookViewId="0">
      <selection activeCell="E6" sqref="E6"/>
    </sheetView>
  </sheetViews>
  <sheetFormatPr baseColWidth="10" defaultRowHeight="16" x14ac:dyDescent="0.2"/>
  <cols>
    <col min="1" max="1" width="20.1640625" bestFit="1" customWidth="1"/>
    <col min="2" max="2" width="31.1640625" bestFit="1" customWidth="1"/>
    <col min="3" max="3" width="67.6640625" bestFit="1" customWidth="1"/>
    <col min="5" max="5" width="30.5" bestFit="1" customWidth="1"/>
    <col min="6" max="6" width="12.6640625" bestFit="1" customWidth="1"/>
    <col min="7" max="7" width="21.6640625" bestFit="1" customWidth="1"/>
    <col min="8" max="8" width="16.5" bestFit="1" customWidth="1"/>
    <col min="9" max="9" width="18" bestFit="1" customWidth="1"/>
    <col min="10" max="10" width="34" bestFit="1" customWidth="1"/>
    <col min="12" max="12" width="14" bestFit="1" customWidth="1"/>
  </cols>
  <sheetData>
    <row r="1" spans="1:13" ht="21" x14ac:dyDescent="0.2">
      <c r="B1" s="39" t="s">
        <v>27</v>
      </c>
      <c r="C1" s="1" t="s">
        <v>0</v>
      </c>
      <c r="D1" s="2"/>
    </row>
    <row r="2" spans="1:13" x14ac:dyDescent="0.2">
      <c r="A2" s="1" t="s">
        <v>1</v>
      </c>
      <c r="B2" s="1" t="s">
        <v>2</v>
      </c>
      <c r="C2" s="1" t="s">
        <v>3</v>
      </c>
      <c r="D2" s="1" t="s">
        <v>13</v>
      </c>
      <c r="E2" s="3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spans="1:13" x14ac:dyDescent="0.2">
      <c r="A3" s="2"/>
      <c r="B3" s="2"/>
      <c r="C3" s="1" t="s">
        <v>56</v>
      </c>
      <c r="D3" s="5" t="s">
        <v>0</v>
      </c>
      <c r="E3" s="6">
        <v>-767.09923260000005</v>
      </c>
      <c r="F3" s="6">
        <v>0.33898800000000001</v>
      </c>
      <c r="G3" s="6">
        <v>-769.35614385999997</v>
      </c>
      <c r="H3" s="6">
        <v>-769.34461126799999</v>
      </c>
      <c r="I3" s="6">
        <f t="shared" ref="I3:I16" si="0">(G3-H3)</f>
        <v>-1.1532591999980468E-2</v>
      </c>
      <c r="J3" s="7">
        <f t="shared" ref="J3:J4" si="1">(E3+F3+I3)*627.507 + (1.89)</f>
        <v>-481152.76759042032</v>
      </c>
      <c r="K3" s="7">
        <f>(J3-MIN(J$3:J$14))</f>
        <v>2.1589121057186276</v>
      </c>
      <c r="L3" s="7">
        <f t="shared" ref="L3:L16" si="2">EXP(-K3*1000/(1.987*298))</f>
        <v>2.6094388828281218E-2</v>
      </c>
      <c r="M3" s="8">
        <f>(L3/(SUM(L$3:L$14))*100)</f>
        <v>1.5744395598170176</v>
      </c>
    </row>
    <row r="4" spans="1:13" x14ac:dyDescent="0.2">
      <c r="A4" s="2"/>
      <c r="B4" s="2"/>
      <c r="C4" s="1" t="s">
        <v>57</v>
      </c>
      <c r="D4" s="5" t="s">
        <v>0</v>
      </c>
      <c r="E4" s="6">
        <v>-767.09959839999999</v>
      </c>
      <c r="F4" s="6">
        <v>0.33833600000000003</v>
      </c>
      <c r="G4" s="6">
        <v>-769.35595646199999</v>
      </c>
      <c r="H4" s="6">
        <v>-769.34466889999999</v>
      </c>
      <c r="I4" s="6">
        <f t="shared" si="0"/>
        <v>-1.1287562000006801E-2</v>
      </c>
      <c r="J4" s="7">
        <f t="shared" si="1"/>
        <v>-481153.25250900467</v>
      </c>
      <c r="K4" s="7">
        <f t="shared" ref="K4:K14" si="3">(J4-MIN(J$3:J$14))</f>
        <v>1.6739935213699937</v>
      </c>
      <c r="L4" s="7">
        <f t="shared" si="2"/>
        <v>5.9184828377858129E-2</v>
      </c>
      <c r="M4" s="8">
        <f t="shared" ref="M4:M14" si="4">(L4/(SUM(L$3:L$14))*100)</f>
        <v>3.5709951190000124</v>
      </c>
    </row>
    <row r="5" spans="1:13" x14ac:dyDescent="0.2">
      <c r="A5" s="2"/>
      <c r="B5" s="2"/>
      <c r="C5" s="1" t="s">
        <v>58</v>
      </c>
      <c r="D5" s="5" t="s">
        <v>0</v>
      </c>
      <c r="E5" s="44"/>
      <c r="F5" s="6">
        <v>0.33891500000000002</v>
      </c>
      <c r="G5" s="6">
        <v>-769.35679174200004</v>
      </c>
      <c r="H5" s="6">
        <v>-769.34536932000003</v>
      </c>
      <c r="I5" s="6">
        <f t="shared" ref="I5:I14" si="5">(G5-H5)</f>
        <v>-1.1422422000009647E-2</v>
      </c>
      <c r="J5" s="7">
        <f t="shared" ref="J5:J14" si="6">(E5+F5+I5)*627.507 + (1.89)</f>
        <v>207.39388514303994</v>
      </c>
      <c r="K5" s="7">
        <f t="shared" si="3"/>
        <v>481362.32038766908</v>
      </c>
      <c r="L5" s="7">
        <f t="shared" ref="L5:L14" si="7">EXP(-K5*1000/(1.987*298))</f>
        <v>0</v>
      </c>
      <c r="M5" s="8">
        <f t="shared" si="4"/>
        <v>0</v>
      </c>
    </row>
    <row r="6" spans="1:13" x14ac:dyDescent="0.2">
      <c r="A6" s="2"/>
      <c r="B6" s="2"/>
      <c r="C6" s="1" t="s">
        <v>59</v>
      </c>
      <c r="D6" s="5" t="s">
        <v>0</v>
      </c>
      <c r="E6" s="44"/>
      <c r="F6" s="6">
        <v>0.33912199999999998</v>
      </c>
      <c r="G6" s="6">
        <v>-769.35518999500005</v>
      </c>
      <c r="H6" s="6">
        <v>-769.34519113299996</v>
      </c>
      <c r="I6" s="6">
        <f t="shared" si="5"/>
        <v>-9.998862000088593E-3</v>
      </c>
      <c r="J6" s="7">
        <f t="shared" si="6"/>
        <v>208.41707295691037</v>
      </c>
      <c r="K6" s="7">
        <f t="shared" si="3"/>
        <v>481363.34357548296</v>
      </c>
      <c r="L6" s="7">
        <f t="shared" si="7"/>
        <v>0</v>
      </c>
      <c r="M6" s="8">
        <f t="shared" si="4"/>
        <v>0</v>
      </c>
    </row>
    <row r="7" spans="1:13" x14ac:dyDescent="0.2">
      <c r="A7" s="2"/>
      <c r="B7" s="2"/>
      <c r="C7" s="1" t="s">
        <v>60</v>
      </c>
      <c r="D7" s="5" t="s">
        <v>0</v>
      </c>
      <c r="E7" s="6">
        <v>-767.10200429999998</v>
      </c>
      <c r="F7" s="6">
        <v>0.338648</v>
      </c>
      <c r="G7" s="6">
        <v>-769.35662001699995</v>
      </c>
      <c r="H7" s="6">
        <v>-769.34547067000005</v>
      </c>
      <c r="I7" s="6">
        <f t="shared" si="5"/>
        <v>-1.1149346999900445E-2</v>
      </c>
      <c r="J7" s="7">
        <f t="shared" si="6"/>
        <v>-481154.47971503186</v>
      </c>
      <c r="K7" s="7">
        <f t="shared" si="3"/>
        <v>0.44678749417653307</v>
      </c>
      <c r="L7" s="7">
        <f t="shared" si="7"/>
        <v>0.47022310347544982</v>
      </c>
      <c r="M7" s="8">
        <f t="shared" si="4"/>
        <v>28.371534620856785</v>
      </c>
    </row>
    <row r="8" spans="1:13" x14ac:dyDescent="0.2">
      <c r="A8" s="2"/>
      <c r="B8" s="2"/>
      <c r="C8" s="1" t="s">
        <v>61</v>
      </c>
      <c r="D8" s="5" t="s">
        <v>0</v>
      </c>
      <c r="E8" s="6">
        <v>-767.10304359999998</v>
      </c>
      <c r="F8" s="6">
        <v>0.338669</v>
      </c>
      <c r="G8" s="6">
        <v>-769.356385735</v>
      </c>
      <c r="H8" s="6">
        <v>-769.34554268399995</v>
      </c>
      <c r="I8" s="6">
        <f t="shared" si="5"/>
        <v>-1.0843051000051673E-2</v>
      </c>
      <c r="J8" s="7">
        <f t="shared" si="6"/>
        <v>-481154.92650252604</v>
      </c>
      <c r="K8" s="7">
        <f t="shared" si="3"/>
        <v>0</v>
      </c>
      <c r="L8" s="7">
        <f t="shared" si="7"/>
        <v>1</v>
      </c>
      <c r="M8" s="8">
        <f t="shared" si="4"/>
        <v>60.336326333523196</v>
      </c>
    </row>
    <row r="9" spans="1:13" x14ac:dyDescent="0.2">
      <c r="A9" s="2"/>
      <c r="B9" s="2"/>
      <c r="C9" s="1" t="s">
        <v>62</v>
      </c>
      <c r="D9" s="5" t="s">
        <v>0</v>
      </c>
      <c r="E9" s="44"/>
      <c r="F9" s="6">
        <v>0.33883400000000002</v>
      </c>
      <c r="G9" s="6">
        <v>-769.35658702600006</v>
      </c>
      <c r="H9" s="6">
        <v>-769.34544600100003</v>
      </c>
      <c r="I9" s="6">
        <f t="shared" si="5"/>
        <v>-1.1141025000029003E-2</v>
      </c>
      <c r="J9" s="7">
        <f t="shared" si="6"/>
        <v>207.51963566330679</v>
      </c>
      <c r="K9" s="7">
        <f t="shared" si="3"/>
        <v>481362.44613818935</v>
      </c>
      <c r="L9" s="7">
        <f t="shared" si="7"/>
        <v>0</v>
      </c>
      <c r="M9" s="8">
        <f t="shared" si="4"/>
        <v>0</v>
      </c>
    </row>
    <row r="10" spans="1:13" x14ac:dyDescent="0.2">
      <c r="A10" s="2"/>
      <c r="B10" s="2"/>
      <c r="C10" s="1" t="s">
        <v>63</v>
      </c>
      <c r="D10" s="5" t="s">
        <v>0</v>
      </c>
      <c r="E10" s="44"/>
      <c r="F10" s="6">
        <v>0.33840399999999998</v>
      </c>
      <c r="G10" s="6">
        <v>-769.35621013800005</v>
      </c>
      <c r="H10" s="6">
        <v>-769.34485976899998</v>
      </c>
      <c r="I10" s="6">
        <f t="shared" si="5"/>
        <v>-1.1350369000069804E-2</v>
      </c>
      <c r="J10" s="7">
        <f t="shared" si="6"/>
        <v>207.11844282787317</v>
      </c>
      <c r="K10" s="7">
        <f t="shared" si="3"/>
        <v>481362.04494535393</v>
      </c>
      <c r="L10" s="7">
        <f t="shared" si="7"/>
        <v>0</v>
      </c>
      <c r="M10" s="8">
        <f t="shared" si="4"/>
        <v>0</v>
      </c>
    </row>
    <row r="11" spans="1:13" x14ac:dyDescent="0.2">
      <c r="A11" s="2"/>
      <c r="B11" s="2"/>
      <c r="C11" s="1" t="s">
        <v>64</v>
      </c>
      <c r="D11" s="5" t="s">
        <v>0</v>
      </c>
      <c r="E11" s="6">
        <v>-767.09878930000002</v>
      </c>
      <c r="F11" s="6">
        <v>0.337978</v>
      </c>
      <c r="G11" s="6">
        <v>-769.35578427600001</v>
      </c>
      <c r="H11" s="6">
        <v>-769.34447399500004</v>
      </c>
      <c r="I11" s="6">
        <f t="shared" si="5"/>
        <v>-1.1310280999964561E-2</v>
      </c>
      <c r="J11" s="7">
        <f t="shared" si="6"/>
        <v>-481152.98369692848</v>
      </c>
      <c r="K11" s="7">
        <f t="shared" si="3"/>
        <v>1.9428055975586176</v>
      </c>
      <c r="L11" s="7">
        <f t="shared" si="7"/>
        <v>3.7588095915742463E-2</v>
      </c>
      <c r="M11" s="8">
        <f t="shared" si="4"/>
        <v>2.2679276214280075</v>
      </c>
    </row>
    <row r="12" spans="1:13" x14ac:dyDescent="0.2">
      <c r="A12" s="2"/>
      <c r="B12" s="2"/>
      <c r="C12" s="1" t="s">
        <v>65</v>
      </c>
      <c r="D12" s="5" t="s">
        <v>0</v>
      </c>
      <c r="E12" s="6">
        <v>-767.10111640000002</v>
      </c>
      <c r="F12" s="6">
        <v>0.33849200000000002</v>
      </c>
      <c r="G12" s="6">
        <v>-769.35575884599996</v>
      </c>
      <c r="H12" s="6">
        <v>-769.34575527000004</v>
      </c>
      <c r="I12" s="6">
        <f t="shared" si="5"/>
        <v>-1.0003575999917302E-2</v>
      </c>
      <c r="J12" s="7">
        <f t="shared" si="6"/>
        <v>-481153.30146333575</v>
      </c>
      <c r="K12" s="7">
        <f t="shared" si="3"/>
        <v>1.6250391902867705</v>
      </c>
      <c r="L12" s="7">
        <f t="shared" si="7"/>
        <v>6.4285928247174676E-2</v>
      </c>
      <c r="M12" s="8">
        <f t="shared" si="4"/>
        <v>3.8787767453749877</v>
      </c>
    </row>
    <row r="13" spans="1:13" x14ac:dyDescent="0.2">
      <c r="A13" s="2"/>
      <c r="B13" s="2"/>
      <c r="C13" s="1" t="s">
        <v>66</v>
      </c>
      <c r="D13" s="5" t="s">
        <v>0</v>
      </c>
      <c r="E13" s="44"/>
      <c r="F13" s="6">
        <v>0.33896999999999999</v>
      </c>
      <c r="G13" s="6">
        <v>-769.35600433499997</v>
      </c>
      <c r="H13" s="6">
        <v>-769.34514550599999</v>
      </c>
      <c r="I13" s="6">
        <f t="shared" si="5"/>
        <v>-1.0858828999971593E-2</v>
      </c>
      <c r="J13" s="7">
        <f t="shared" si="6"/>
        <v>207.78205658071479</v>
      </c>
      <c r="K13" s="7">
        <f t="shared" si="3"/>
        <v>481362.70855910674</v>
      </c>
      <c r="L13" s="7">
        <f t="shared" si="7"/>
        <v>0</v>
      </c>
      <c r="M13" s="8">
        <f t="shared" si="4"/>
        <v>0</v>
      </c>
    </row>
    <row r="14" spans="1:13" x14ac:dyDescent="0.2">
      <c r="A14" s="2"/>
      <c r="B14" s="2"/>
      <c r="C14" s="1" t="s">
        <v>67</v>
      </c>
      <c r="D14" s="5" t="s">
        <v>0</v>
      </c>
      <c r="E14" s="44"/>
      <c r="F14" s="44"/>
      <c r="G14" s="44"/>
      <c r="H14" s="44"/>
      <c r="I14" s="6">
        <f t="shared" si="5"/>
        <v>0</v>
      </c>
      <c r="J14" s="7">
        <f t="shared" si="6"/>
        <v>1.89</v>
      </c>
      <c r="K14" s="7">
        <f t="shared" si="3"/>
        <v>481156.81650252605</v>
      </c>
      <c r="L14" s="7">
        <f t="shared" si="7"/>
        <v>0</v>
      </c>
      <c r="M14" s="8">
        <f t="shared" si="4"/>
        <v>0</v>
      </c>
    </row>
    <row r="15" spans="1:13" x14ac:dyDescent="0.2">
      <c r="A15" s="2"/>
      <c r="B15" s="2"/>
      <c r="C15" s="15" t="s">
        <v>44</v>
      </c>
      <c r="D15" s="10" t="s">
        <v>14</v>
      </c>
      <c r="E15" s="44"/>
      <c r="F15" s="22">
        <v>0.33922659999999999</v>
      </c>
      <c r="G15" s="22">
        <v>-769.36623667000003</v>
      </c>
      <c r="H15" s="22">
        <v>-769.34456441999998</v>
      </c>
      <c r="I15" s="22">
        <f t="shared" si="0"/>
        <v>-2.1672250000051463E-2</v>
      </c>
      <c r="J15" s="12">
        <f t="shared" ref="J15:J16" si="8">(E15+F15+I15)*627.507 + (1.89)</f>
        <v>201.15757750541766</v>
      </c>
      <c r="K15" s="12">
        <f>(J15-MIN(J$15:J$26))</f>
        <v>481362.79919747269</v>
      </c>
      <c r="L15" s="12">
        <f t="shared" si="2"/>
        <v>0</v>
      </c>
      <c r="M15" s="13">
        <f>(L15/(SUM(L$15:L$26))*100)</f>
        <v>0</v>
      </c>
    </row>
    <row r="16" spans="1:13" x14ac:dyDescent="0.2">
      <c r="A16" s="2"/>
      <c r="B16" s="2"/>
      <c r="C16" s="15" t="s">
        <v>45</v>
      </c>
      <c r="D16" s="10" t="s">
        <v>14</v>
      </c>
      <c r="E16" s="43"/>
      <c r="F16" s="22">
        <v>0.33860200000000001</v>
      </c>
      <c r="G16" s="22">
        <v>-769.36636605800004</v>
      </c>
      <c r="H16" s="22">
        <v>-769.34471636599994</v>
      </c>
      <c r="I16" s="22">
        <f t="shared" si="0"/>
        <v>-2.1649692000096366E-2</v>
      </c>
      <c r="J16" s="12">
        <f t="shared" si="8"/>
        <v>200.77979193609551</v>
      </c>
      <c r="K16" s="12">
        <f t="shared" ref="K16:K26" si="9">(J16-MIN(J$15:J$26))</f>
        <v>481362.4214119034</v>
      </c>
      <c r="L16" s="12">
        <f t="shared" si="2"/>
        <v>0</v>
      </c>
      <c r="M16" s="13">
        <f t="shared" ref="M16:M26" si="10">(L16/(SUM(L$15:L$26))*100)</f>
        <v>0</v>
      </c>
    </row>
    <row r="17" spans="1:13" x14ac:dyDescent="0.2">
      <c r="A17" s="2"/>
      <c r="B17" s="2"/>
      <c r="C17" s="15" t="s">
        <v>46</v>
      </c>
      <c r="D17" s="10" t="s">
        <v>14</v>
      </c>
      <c r="E17" s="22">
        <v>-767.09937149999996</v>
      </c>
      <c r="F17" s="22">
        <v>0.33899800000000002</v>
      </c>
      <c r="G17" s="22">
        <v>-769.36709696299999</v>
      </c>
      <c r="H17" s="22">
        <v>-769.34539750299996</v>
      </c>
      <c r="I17" s="22">
        <f t="shared" ref="I17:I26" si="11">(G17-H17)</f>
        <v>-2.1699460000036197E-2</v>
      </c>
      <c r="J17" s="12">
        <f t="shared" ref="J17:J26" si="12">(E17+F17+I17)*627.507 + (1.89)</f>
        <v>-481159.22825691069</v>
      </c>
      <c r="K17" s="12">
        <f t="shared" si="9"/>
        <v>2.4133630566066131</v>
      </c>
      <c r="L17" s="12">
        <f t="shared" ref="L17:L26" si="13">EXP(-K17*1000/(1.987*298))</f>
        <v>1.6979317232464521E-2</v>
      </c>
      <c r="M17" s="13">
        <f t="shared" si="10"/>
        <v>0.95731951290267436</v>
      </c>
    </row>
    <row r="18" spans="1:13" x14ac:dyDescent="0.2">
      <c r="A18" s="2"/>
      <c r="B18" s="2"/>
      <c r="C18" s="15" t="s">
        <v>47</v>
      </c>
      <c r="D18" s="10" t="s">
        <v>14</v>
      </c>
      <c r="E18" s="22">
        <v>-767.10460339999997</v>
      </c>
      <c r="F18" s="22">
        <v>0.33937800000000001</v>
      </c>
      <c r="G18" s="22">
        <v>-769.36582525899996</v>
      </c>
      <c r="H18" s="22">
        <v>-769.345131745</v>
      </c>
      <c r="I18" s="22">
        <f t="shared" si="11"/>
        <v>-2.0693513999958668E-2</v>
      </c>
      <c r="J18" s="12">
        <f t="shared" si="12"/>
        <v>-481161.6416199673</v>
      </c>
      <c r="K18" s="12">
        <f t="shared" si="9"/>
        <v>0</v>
      </c>
      <c r="L18" s="12">
        <f t="shared" si="13"/>
        <v>1</v>
      </c>
      <c r="M18" s="13">
        <f t="shared" si="10"/>
        <v>56.38150814876559</v>
      </c>
    </row>
    <row r="19" spans="1:13" x14ac:dyDescent="0.2">
      <c r="A19" s="2"/>
      <c r="B19" s="2"/>
      <c r="C19" s="15" t="s">
        <v>48</v>
      </c>
      <c r="D19" s="10" t="s">
        <v>14</v>
      </c>
      <c r="E19" s="44"/>
      <c r="F19" s="22">
        <v>0.33888499999999999</v>
      </c>
      <c r="G19" s="22">
        <v>-769.36703828300006</v>
      </c>
      <c r="H19" s="22">
        <v>-769.345428427</v>
      </c>
      <c r="I19" s="22">
        <f t="shared" si="11"/>
        <v>-2.1609856000054606E-2</v>
      </c>
      <c r="J19" s="12">
        <f t="shared" si="12"/>
        <v>200.98237378597369</v>
      </c>
      <c r="K19" s="12">
        <f t="shared" si="9"/>
        <v>481362.62399375328</v>
      </c>
      <c r="L19" s="12">
        <f t="shared" si="13"/>
        <v>0</v>
      </c>
      <c r="M19" s="13">
        <f t="shared" si="10"/>
        <v>0</v>
      </c>
    </row>
    <row r="20" spans="1:13" x14ac:dyDescent="0.2">
      <c r="A20" s="2"/>
      <c r="B20" s="2"/>
      <c r="C20" s="15" t="s">
        <v>49</v>
      </c>
      <c r="D20" s="10" t="s">
        <v>14</v>
      </c>
      <c r="E20" s="22">
        <v>-767.10312859999999</v>
      </c>
      <c r="F20" s="22">
        <v>0.33910800000000002</v>
      </c>
      <c r="G20" s="22">
        <v>-769.36681592100001</v>
      </c>
      <c r="H20" s="22">
        <v>-769.34547281899995</v>
      </c>
      <c r="I20" s="22">
        <f t="shared" si="11"/>
        <v>-2.1343102000059844E-2</v>
      </c>
      <c r="J20" s="12">
        <f t="shared" si="12"/>
        <v>-481161.29322055087</v>
      </c>
      <c r="K20" s="12">
        <f t="shared" si="9"/>
        <v>0.34839941642712802</v>
      </c>
      <c r="L20" s="12">
        <f t="shared" si="13"/>
        <v>0.55522197143154284</v>
      </c>
      <c r="M20" s="13">
        <f t="shared" si="10"/>
        <v>31.304252106641229</v>
      </c>
    </row>
    <row r="21" spans="1:13" x14ac:dyDescent="0.2">
      <c r="A21" s="2"/>
      <c r="B21" s="2"/>
      <c r="C21" s="15" t="s">
        <v>50</v>
      </c>
      <c r="D21" s="10" t="s">
        <v>14</v>
      </c>
      <c r="E21" s="22">
        <v>-767.10178729999996</v>
      </c>
      <c r="F21" s="22">
        <v>0.33899600000000002</v>
      </c>
      <c r="G21" s="22">
        <v>-769.36704016299996</v>
      </c>
      <c r="H21" s="22">
        <v>-769.34542451899995</v>
      </c>
      <c r="I21" s="22">
        <f t="shared" si="11"/>
        <v>-2.1615644000007705E-2</v>
      </c>
      <c r="J21" s="12">
        <f t="shared" si="12"/>
        <v>-481160.69284820853</v>
      </c>
      <c r="K21" s="12">
        <f t="shared" si="9"/>
        <v>0.94877175876172259</v>
      </c>
      <c r="L21" s="12">
        <f t="shared" si="13"/>
        <v>0.20142987664900094</v>
      </c>
      <c r="M21" s="13">
        <f t="shared" si="10"/>
        <v>11.356920231690495</v>
      </c>
    </row>
    <row r="22" spans="1:13" x14ac:dyDescent="0.2">
      <c r="A22" s="2"/>
      <c r="B22" s="2"/>
      <c r="C22" s="15" t="s">
        <v>51</v>
      </c>
      <c r="D22" s="10" t="s">
        <v>14</v>
      </c>
      <c r="E22" s="44"/>
      <c r="F22" s="22">
        <v>0.33910499999999999</v>
      </c>
      <c r="G22" s="22">
        <v>-769.366449622</v>
      </c>
      <c r="H22" s="22">
        <v>-769.344812101</v>
      </c>
      <c r="I22" s="22">
        <f t="shared" si="11"/>
        <v>-2.163752100000238E-2</v>
      </c>
      <c r="J22" s="12">
        <f t="shared" si="12"/>
        <v>201.10306534485147</v>
      </c>
      <c r="K22" s="12">
        <f t="shared" si="9"/>
        <v>481362.74468531215</v>
      </c>
      <c r="L22" s="12">
        <f t="shared" si="13"/>
        <v>0</v>
      </c>
      <c r="M22" s="13">
        <f t="shared" si="10"/>
        <v>0</v>
      </c>
    </row>
    <row r="23" spans="1:13" x14ac:dyDescent="0.2">
      <c r="A23" s="2"/>
      <c r="B23" s="2"/>
      <c r="C23" s="15" t="s">
        <v>52</v>
      </c>
      <c r="D23" s="10" t="s">
        <v>14</v>
      </c>
      <c r="E23" s="44"/>
      <c r="F23" s="22">
        <v>0.33818999999999999</v>
      </c>
      <c r="G23" s="22">
        <v>-769.36621643499996</v>
      </c>
      <c r="H23" s="22">
        <v>-769.344488587</v>
      </c>
      <c r="I23" s="22">
        <f t="shared" si="11"/>
        <v>-2.1727847999954975E-2</v>
      </c>
      <c r="J23" s="12">
        <f t="shared" si="12"/>
        <v>200.47221561509221</v>
      </c>
      <c r="K23" s="12">
        <f t="shared" si="9"/>
        <v>481362.11383558239</v>
      </c>
      <c r="L23" s="12">
        <f t="shared" si="13"/>
        <v>0</v>
      </c>
      <c r="M23" s="13">
        <f t="shared" si="10"/>
        <v>0</v>
      </c>
    </row>
    <row r="24" spans="1:13" x14ac:dyDescent="0.2">
      <c r="A24" s="2"/>
      <c r="B24" s="2"/>
      <c r="C24" s="15" t="s">
        <v>53</v>
      </c>
      <c r="D24" s="10" t="s">
        <v>14</v>
      </c>
      <c r="E24" s="44"/>
      <c r="F24" s="22">
        <v>0.33886699999999997</v>
      </c>
      <c r="G24" s="22">
        <v>-769.36652385399998</v>
      </c>
      <c r="H24" s="22">
        <v>-769.34572749799997</v>
      </c>
      <c r="I24" s="22">
        <f t="shared" si="11"/>
        <v>-2.0796356000005289E-2</v>
      </c>
      <c r="J24" s="12">
        <f t="shared" si="12"/>
        <v>201.48155560450462</v>
      </c>
      <c r="K24" s="12">
        <f t="shared" si="9"/>
        <v>481363.12317557179</v>
      </c>
      <c r="L24" s="12">
        <f t="shared" si="13"/>
        <v>0</v>
      </c>
      <c r="M24" s="13">
        <f t="shared" si="10"/>
        <v>0</v>
      </c>
    </row>
    <row r="25" spans="1:13" x14ac:dyDescent="0.2">
      <c r="A25" s="2"/>
      <c r="B25" s="2"/>
      <c r="C25" s="15" t="s">
        <v>54</v>
      </c>
      <c r="D25" s="10" t="s">
        <v>14</v>
      </c>
      <c r="E25" s="44"/>
      <c r="F25" s="22">
        <v>0.33916400000000002</v>
      </c>
      <c r="G25" s="22">
        <v>-769.36623562099999</v>
      </c>
      <c r="H25" s="22">
        <v>-769.34490194299997</v>
      </c>
      <c r="I25" s="22">
        <f t="shared" si="11"/>
        <v>-2.1333678000019063E-2</v>
      </c>
      <c r="J25" s="12">
        <f t="shared" si="12"/>
        <v>201.33075186724201</v>
      </c>
      <c r="K25" s="12">
        <f t="shared" si="9"/>
        <v>481362.97237183456</v>
      </c>
      <c r="L25" s="12">
        <f t="shared" si="13"/>
        <v>0</v>
      </c>
      <c r="M25" s="13">
        <f t="shared" si="10"/>
        <v>0</v>
      </c>
    </row>
    <row r="26" spans="1:13" x14ac:dyDescent="0.2">
      <c r="A26" s="2"/>
      <c r="B26" s="2"/>
      <c r="C26" s="15" t="s">
        <v>55</v>
      </c>
      <c r="D26" s="10" t="s">
        <v>14</v>
      </c>
      <c r="E26" s="44"/>
      <c r="F26" s="44"/>
      <c r="G26" s="44"/>
      <c r="H26" s="44"/>
      <c r="I26" s="22">
        <f t="shared" si="11"/>
        <v>0</v>
      </c>
      <c r="J26" s="12">
        <f t="shared" si="12"/>
        <v>1.89</v>
      </c>
      <c r="K26" s="12">
        <f t="shared" si="9"/>
        <v>481163.53161996731</v>
      </c>
      <c r="L26" s="12">
        <f t="shared" si="13"/>
        <v>0</v>
      </c>
      <c r="M26" s="13">
        <f t="shared" si="10"/>
        <v>0</v>
      </c>
    </row>
    <row r="28" spans="1:13" x14ac:dyDescent="0.2">
      <c r="B28" s="1" t="s">
        <v>0</v>
      </c>
      <c r="C28" s="16">
        <f>(MIN(J3:J14))-(1.987*298*LN(SUM(L3:L14)))/1000</f>
        <v>-481155.2256658012</v>
      </c>
      <c r="E28" s="44" t="s">
        <v>19</v>
      </c>
    </row>
    <row r="29" spans="1:13" x14ac:dyDescent="0.2">
      <c r="B29" s="15" t="s">
        <v>14</v>
      </c>
      <c r="C29" s="17">
        <f>(MIN(J15:J26))-(1.987*298*LN(SUM(L15:L26)))/1000</f>
        <v>-481161.9809253079</v>
      </c>
    </row>
    <row r="30" spans="1:13" x14ac:dyDescent="0.2">
      <c r="B30" s="14" t="s">
        <v>15</v>
      </c>
      <c r="C30" s="18">
        <f>(C28-C29)/1.37</f>
        <v>4.930846355252144</v>
      </c>
    </row>
    <row r="31" spans="1:13" x14ac:dyDescent="0.2">
      <c r="A31" s="49" t="s">
        <v>251</v>
      </c>
      <c r="B31" s="19" t="s">
        <v>24</v>
      </c>
      <c r="C31" s="9">
        <v>4.1900000000000004</v>
      </c>
    </row>
    <row r="32" spans="1:13" x14ac:dyDescent="0.2">
      <c r="B32" s="20" t="s">
        <v>17</v>
      </c>
      <c r="C32" s="21">
        <f>C30-C31</f>
        <v>0.7408463552521436</v>
      </c>
    </row>
    <row r="34" spans="5:5" ht="20" x14ac:dyDescent="0.25">
      <c r="E34" s="31"/>
    </row>
    <row r="35" spans="5:5" ht="20" x14ac:dyDescent="0.25">
      <c r="E35" s="31"/>
    </row>
    <row r="36" spans="5:5" ht="20" x14ac:dyDescent="0.25">
      <c r="E36" s="31"/>
    </row>
    <row r="37" spans="5:5" ht="20" x14ac:dyDescent="0.25">
      <c r="E37" s="31"/>
    </row>
    <row r="38" spans="5:5" ht="20" x14ac:dyDescent="0.25">
      <c r="E38" s="31"/>
    </row>
    <row r="39" spans="5:5" ht="20" x14ac:dyDescent="0.25">
      <c r="E39" s="31"/>
    </row>
    <row r="40" spans="5:5" ht="20" x14ac:dyDescent="0.25">
      <c r="E40" s="31"/>
    </row>
    <row r="41" spans="5:5" ht="20" x14ac:dyDescent="0.25">
      <c r="E41" s="31"/>
    </row>
    <row r="42" spans="5:5" ht="20" x14ac:dyDescent="0.25">
      <c r="E42" s="31"/>
    </row>
    <row r="43" spans="5:5" ht="20" x14ac:dyDescent="0.25">
      <c r="E43" s="31"/>
    </row>
    <row r="44" spans="5:5" ht="20" x14ac:dyDescent="0.25">
      <c r="E44" s="31"/>
    </row>
    <row r="45" spans="5:5" ht="20" x14ac:dyDescent="0.25">
      <c r="E45" s="3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15D7F-21B6-F94C-AC0F-C9CE27E1D733}">
  <dimension ref="A1:M28"/>
  <sheetViews>
    <sheetView topLeftCell="A5" workbookViewId="0">
      <selection activeCell="E20" sqref="E20"/>
    </sheetView>
  </sheetViews>
  <sheetFormatPr baseColWidth="10" defaultRowHeight="16" x14ac:dyDescent="0.2"/>
  <cols>
    <col min="1" max="1" width="29.6640625" bestFit="1" customWidth="1"/>
    <col min="2" max="2" width="23.6640625" bestFit="1" customWidth="1"/>
    <col min="3" max="3" width="58.1640625" bestFit="1" customWidth="1"/>
    <col min="5" max="5" width="30.5" bestFit="1" customWidth="1"/>
    <col min="6" max="6" width="12.6640625" bestFit="1" customWidth="1"/>
    <col min="7" max="7" width="21.6640625" bestFit="1" customWidth="1"/>
    <col min="8" max="8" width="28.6640625" bestFit="1" customWidth="1"/>
    <col min="9" max="9" width="18" bestFit="1" customWidth="1"/>
    <col min="10" max="10" width="34" bestFit="1" customWidth="1"/>
    <col min="12" max="12" width="14" bestFit="1" customWidth="1"/>
  </cols>
  <sheetData>
    <row r="1" spans="1:13" ht="21" x14ac:dyDescent="0.2">
      <c r="A1" s="38" t="s">
        <v>28</v>
      </c>
      <c r="C1" s="1" t="s">
        <v>0</v>
      </c>
      <c r="D1" s="2"/>
    </row>
    <row r="2" spans="1:13" x14ac:dyDescent="0.2">
      <c r="A2" s="40" t="s">
        <v>1</v>
      </c>
      <c r="B2" s="1" t="s">
        <v>2</v>
      </c>
      <c r="C2" s="1" t="s">
        <v>3</v>
      </c>
      <c r="D2" s="1" t="s">
        <v>13</v>
      </c>
      <c r="E2" s="3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spans="1:13" x14ac:dyDescent="0.2">
      <c r="A3" s="2"/>
      <c r="B3" s="2"/>
      <c r="C3" s="1" t="s">
        <v>73</v>
      </c>
      <c r="D3" s="5" t="s">
        <v>0</v>
      </c>
      <c r="E3" s="6">
        <v>-1545.472716</v>
      </c>
      <c r="F3" s="6">
        <v>0.27271489999999998</v>
      </c>
      <c r="G3" s="6">
        <v>-1548.5215844300001</v>
      </c>
      <c r="H3" s="6">
        <v>-1548.5109020899999</v>
      </c>
      <c r="I3" s="6">
        <f t="shared" ref="I3:I17" si="0">(G3-H3)</f>
        <v>-1.0682340000130353E-2</v>
      </c>
      <c r="J3" s="7">
        <f t="shared" ref="J3:J7" si="1">(E3+F3+I3)*627.507 + (1.89)</f>
        <v>-969628.63033338403</v>
      </c>
      <c r="K3" s="7">
        <f>(J3-MIN(J$3:J$12))</f>
        <v>0</v>
      </c>
      <c r="L3" s="7">
        <f t="shared" ref="L3:L4" si="2">EXP(-K3*1000/(1.987*298))</f>
        <v>1</v>
      </c>
      <c r="M3" s="8">
        <f>(L3/(SUM(L$3:L$12))*100)</f>
        <v>40.840644349462735</v>
      </c>
    </row>
    <row r="4" spans="1:13" x14ac:dyDescent="0.2">
      <c r="A4" s="2"/>
      <c r="B4" s="2"/>
      <c r="C4" s="1" t="s">
        <v>74</v>
      </c>
      <c r="D4" s="5" t="s">
        <v>0</v>
      </c>
      <c r="E4" s="6">
        <v>-1545.4702144</v>
      </c>
      <c r="F4" s="6">
        <v>0.27280290000000001</v>
      </c>
      <c r="G4" s="6">
        <v>-1548.5208002300001</v>
      </c>
      <c r="H4" s="6">
        <v>-1548.50859747</v>
      </c>
      <c r="I4" s="6">
        <f t="shared" si="0"/>
        <v>-1.2202760000036506E-2</v>
      </c>
      <c r="J4" s="7">
        <f t="shared" si="1"/>
        <v>-969627.95941544976</v>
      </c>
      <c r="K4" s="7">
        <f t="shared" ref="K4:K12" si="3">(J4-MIN(J$3:J$12))</f>
        <v>0.67091793427243829</v>
      </c>
      <c r="L4" s="7">
        <f t="shared" si="2"/>
        <v>0.32204430103273995</v>
      </c>
      <c r="M4" s="8">
        <f t="shared" ref="M4:M12" si="4">(L4/(SUM(L$3:L$12))*100)</f>
        <v>13.152496763249447</v>
      </c>
    </row>
    <row r="5" spans="1:13" x14ac:dyDescent="0.2">
      <c r="A5" s="2"/>
      <c r="B5" s="2"/>
      <c r="C5" s="1" t="s">
        <v>75</v>
      </c>
      <c r="D5" s="5" t="s">
        <v>0</v>
      </c>
      <c r="E5" s="6">
        <v>-1545.4703641000001</v>
      </c>
      <c r="F5" s="6">
        <v>0.27306000000000002</v>
      </c>
      <c r="G5" s="6">
        <v>-1548.52137634</v>
      </c>
      <c r="H5" s="6">
        <v>-1548.5106251300001</v>
      </c>
      <c r="I5" s="6">
        <f t="shared" si="0"/>
        <v>-1.0751209999853018E-2</v>
      </c>
      <c r="J5" s="7">
        <f t="shared" si="1"/>
        <v>-969626.9811634121</v>
      </c>
      <c r="K5" s="7">
        <f t="shared" si="3"/>
        <v>1.6491699719335884</v>
      </c>
      <c r="L5" s="7">
        <f>EXP(-K5*1000/(1.987*298))</f>
        <v>6.1718762695971929E-2</v>
      </c>
      <c r="M5" s="8">
        <f t="shared" si="4"/>
        <v>2.5206340369550775</v>
      </c>
    </row>
    <row r="6" spans="1:13" x14ac:dyDescent="0.2">
      <c r="A6" s="2"/>
      <c r="B6" s="2"/>
      <c r="C6" s="1" t="s">
        <v>76</v>
      </c>
      <c r="D6" s="5" t="s">
        <v>0</v>
      </c>
      <c r="E6" s="6">
        <v>-1545.4678243999999</v>
      </c>
      <c r="F6" s="6">
        <v>0.27297539999999998</v>
      </c>
      <c r="G6" s="6">
        <v>-1548.5212540800001</v>
      </c>
      <c r="H6" s="6">
        <v>-1548.5084954500001</v>
      </c>
      <c r="I6" s="6">
        <f t="shared" si="0"/>
        <v>-1.2758630000007543E-2</v>
      </c>
      <c r="J6" s="7">
        <f t="shared" si="1"/>
        <v>-969626.70024107827</v>
      </c>
      <c r="K6" s="7">
        <f t="shared" si="3"/>
        <v>1.9300923057598993</v>
      </c>
      <c r="L6" s="7">
        <f t="shared" ref="L6:L17" si="5">EXP(-K6*1000/(1.987*298))</f>
        <v>3.8403860469290063E-2</v>
      </c>
      <c r="M6" s="8">
        <f t="shared" si="4"/>
        <v>1.5684384070726667</v>
      </c>
    </row>
    <row r="7" spans="1:13" x14ac:dyDescent="0.2">
      <c r="A7" s="2"/>
      <c r="B7" s="2"/>
      <c r="C7" s="1" t="s">
        <v>77</v>
      </c>
      <c r="D7" s="5" t="s">
        <v>0</v>
      </c>
      <c r="E7" s="43"/>
      <c r="F7" s="6">
        <v>0.27240199999999998</v>
      </c>
      <c r="G7" s="6">
        <v>-1548.5209032800001</v>
      </c>
      <c r="H7" s="6">
        <v>-1548.5083570300001</v>
      </c>
      <c r="I7" s="6">
        <f t="shared" si="0"/>
        <v>-1.254625000001397E-2</v>
      </c>
      <c r="J7" s="7">
        <f t="shared" si="1"/>
        <v>164.95130211524119</v>
      </c>
      <c r="K7" s="7">
        <f t="shared" si="3"/>
        <v>969793.58163549926</v>
      </c>
      <c r="L7" s="7">
        <f t="shared" si="5"/>
        <v>0</v>
      </c>
      <c r="M7" s="8">
        <f t="shared" si="4"/>
        <v>0</v>
      </c>
    </row>
    <row r="8" spans="1:13" x14ac:dyDescent="0.2">
      <c r="A8" s="2"/>
      <c r="B8" s="2"/>
      <c r="C8" s="1" t="s">
        <v>68</v>
      </c>
      <c r="D8" s="5" t="s">
        <v>0</v>
      </c>
      <c r="E8" s="6">
        <v>-1545.4692537999999</v>
      </c>
      <c r="F8" s="6">
        <v>0.27289600000000003</v>
      </c>
      <c r="G8" s="6">
        <v>-1548.52043336</v>
      </c>
      <c r="H8" s="6">
        <v>-1548.50872493</v>
      </c>
      <c r="I8" s="6">
        <f t="shared" ref="I8:I12" si="6">(G8-H8)</f>
        <v>-1.1708429999998771E-2</v>
      </c>
      <c r="J8" s="7">
        <f t="shared" ref="J8:J12" si="7">(E8+F8+I8)*627.507 + (1.89)</f>
        <v>-969626.98801578849</v>
      </c>
      <c r="K8" s="7">
        <f t="shared" si="3"/>
        <v>1.6423175955424085</v>
      </c>
      <c r="L8" s="7">
        <f t="shared" ref="L8:L12" si="8">EXP(-K8*1000/(1.987*298))</f>
        <v>6.2437151655202049E-2</v>
      </c>
      <c r="M8" s="8">
        <f t="shared" si="4"/>
        <v>2.5499735049435754</v>
      </c>
    </row>
    <row r="9" spans="1:13" x14ac:dyDescent="0.2">
      <c r="A9" s="2"/>
      <c r="B9" s="2"/>
      <c r="C9" s="1" t="s">
        <v>69</v>
      </c>
      <c r="D9" s="5" t="s">
        <v>0</v>
      </c>
      <c r="E9" s="43"/>
      <c r="F9" s="6">
        <v>0.27280300000000002</v>
      </c>
      <c r="G9" s="6">
        <v>-1548.5210734</v>
      </c>
      <c r="H9" s="6">
        <v>-1548.5089802299999</v>
      </c>
      <c r="I9" s="6">
        <f t="shared" si="6"/>
        <v>-1.2093170000071041E-2</v>
      </c>
      <c r="J9" s="7">
        <f t="shared" si="7"/>
        <v>165.4872432937654</v>
      </c>
      <c r="K9" s="7">
        <f t="shared" si="3"/>
        <v>969794.11757667782</v>
      </c>
      <c r="L9" s="7">
        <f t="shared" si="8"/>
        <v>0</v>
      </c>
      <c r="M9" s="8">
        <f t="shared" si="4"/>
        <v>0</v>
      </c>
    </row>
    <row r="10" spans="1:13" x14ac:dyDescent="0.2">
      <c r="A10" s="2"/>
      <c r="B10" s="2"/>
      <c r="C10" s="1" t="s">
        <v>70</v>
      </c>
      <c r="D10" s="5" t="s">
        <v>0</v>
      </c>
      <c r="E10" s="6">
        <v>-1545.4725407999999</v>
      </c>
      <c r="F10" s="6">
        <v>0.27271699999999999</v>
      </c>
      <c r="G10" s="6">
        <v>-1548.5216306699999</v>
      </c>
      <c r="H10" s="6">
        <v>-1548.51086121</v>
      </c>
      <c r="I10" s="6">
        <f t="shared" si="6"/>
        <v>-1.0769459999892206E-2</v>
      </c>
      <c r="J10" s="7">
        <f t="shared" si="7"/>
        <v>-969628.57374480262</v>
      </c>
      <c r="K10" s="7">
        <f t="shared" si="3"/>
        <v>5.6588581413961947E-2</v>
      </c>
      <c r="L10" s="7">
        <f t="shared" si="8"/>
        <v>0.90885612163025653</v>
      </c>
      <c r="M10" s="8">
        <f t="shared" si="4"/>
        <v>37.118269628333351</v>
      </c>
    </row>
    <row r="11" spans="1:13" x14ac:dyDescent="0.2">
      <c r="A11" s="2"/>
      <c r="B11" s="2"/>
      <c r="C11" s="1" t="s">
        <v>71</v>
      </c>
      <c r="D11" s="5" t="s">
        <v>0</v>
      </c>
      <c r="E11" s="6">
        <v>-1545.4663115999999</v>
      </c>
      <c r="F11" s="6">
        <v>0.27316000000000001</v>
      </c>
      <c r="G11" s="6">
        <v>-1548.5197367200001</v>
      </c>
      <c r="H11" s="6">
        <v>-1548.50726145</v>
      </c>
      <c r="I11" s="6">
        <f t="shared" si="6"/>
        <v>-1.2475270000095406E-2</v>
      </c>
      <c r="J11" s="7">
        <f t="shared" si="7"/>
        <v>-969625.45730031305</v>
      </c>
      <c r="K11" s="7">
        <f t="shared" si="3"/>
        <v>3.1730330709833652</v>
      </c>
      <c r="L11" s="7">
        <f t="shared" si="8"/>
        <v>4.7069618401605036E-3</v>
      </c>
      <c r="M11" s="8">
        <f t="shared" si="4"/>
        <v>0.19223535448048779</v>
      </c>
    </row>
    <row r="12" spans="1:13" x14ac:dyDescent="0.2">
      <c r="A12" s="2"/>
      <c r="B12" s="2"/>
      <c r="C12" s="1" t="s">
        <v>72</v>
      </c>
      <c r="D12" s="5" t="s">
        <v>0</v>
      </c>
      <c r="E12" s="6">
        <v>-1545.4709287000001</v>
      </c>
      <c r="F12" s="6">
        <v>0.27391100000000002</v>
      </c>
      <c r="G12" s="6">
        <v>-1548.52076126</v>
      </c>
      <c r="H12" s="6">
        <v>-1548.50991531</v>
      </c>
      <c r="I12" s="6">
        <f t="shared" si="6"/>
        <v>-1.0845949999975346E-2</v>
      </c>
      <c r="J12" s="7">
        <f t="shared" si="7"/>
        <v>-969626.86089542042</v>
      </c>
      <c r="K12" s="7">
        <f t="shared" si="3"/>
        <v>1.7694379636086524</v>
      </c>
      <c r="L12" s="7">
        <f t="shared" si="8"/>
        <v>5.0374032738044562E-2</v>
      </c>
      <c r="M12" s="8">
        <f t="shared" si="4"/>
        <v>2.0573079555026705</v>
      </c>
    </row>
    <row r="13" spans="1:13" x14ac:dyDescent="0.2">
      <c r="A13" s="2"/>
      <c r="B13" s="2"/>
      <c r="C13" s="15" t="s">
        <v>78</v>
      </c>
      <c r="D13" s="10" t="s">
        <v>14</v>
      </c>
      <c r="E13" s="22">
        <v>-1545.4729603000001</v>
      </c>
      <c r="F13" s="22">
        <v>0.27282800000000001</v>
      </c>
      <c r="G13" s="22">
        <v>-1548.5330942999999</v>
      </c>
      <c r="H13" s="22">
        <v>-1548.5110876000001</v>
      </c>
      <c r="I13" s="22">
        <f t="shared" si="0"/>
        <v>-2.2006699999792545E-2</v>
      </c>
      <c r="J13" s="11">
        <f t="shared" ref="J13:J17" si="9">(E13+F13+I13)*627.507 + (1.89)</f>
        <v>-969635.81877747294</v>
      </c>
      <c r="K13" s="12">
        <f>(J13-MIN(J$13:J$22))</f>
        <v>0</v>
      </c>
      <c r="L13" s="12">
        <f t="shared" si="5"/>
        <v>1</v>
      </c>
      <c r="M13" s="13">
        <f>(L13/(SUM(L$13:L$22))*100)</f>
        <v>50.910036037045593</v>
      </c>
    </row>
    <row r="14" spans="1:13" x14ac:dyDescent="0.2">
      <c r="A14" s="2"/>
      <c r="B14" s="2"/>
      <c r="C14" s="15" t="s">
        <v>79</v>
      </c>
      <c r="D14" s="10" t="s">
        <v>14</v>
      </c>
      <c r="E14" s="22">
        <v>-1545.4703244</v>
      </c>
      <c r="F14" s="22">
        <v>0.27309499999999998</v>
      </c>
      <c r="G14" s="22">
        <v>-1548.5314748000001</v>
      </c>
      <c r="H14" s="22">
        <v>-1548.5085093099999</v>
      </c>
      <c r="I14" s="22">
        <f t="shared" si="0"/>
        <v>-2.2965490000160571E-2</v>
      </c>
      <c r="J14" s="11">
        <f t="shared" si="9"/>
        <v>-969634.59883483918</v>
      </c>
      <c r="K14" s="12">
        <f t="shared" ref="K14:K22" si="10">(J14-MIN(J$13:J$22))</f>
        <v>1.219942633761093</v>
      </c>
      <c r="L14" s="12">
        <f t="shared" si="5"/>
        <v>0.12741887341797561</v>
      </c>
      <c r="M14" s="13">
        <f t="shared" ref="M14:M22" si="11">(L14/(SUM(L$13:L$22))*100)</f>
        <v>6.4868994375088889</v>
      </c>
    </row>
    <row r="15" spans="1:13" x14ac:dyDescent="0.2">
      <c r="A15" s="2"/>
      <c r="B15" s="2"/>
      <c r="C15" s="15" t="s">
        <v>80</v>
      </c>
      <c r="D15" s="10" t="s">
        <v>14</v>
      </c>
      <c r="E15" s="22">
        <v>-1545.4701901999999</v>
      </c>
      <c r="F15" s="22">
        <v>0.273395</v>
      </c>
      <c r="G15" s="22">
        <v>-1548.5326198800001</v>
      </c>
      <c r="H15" s="22">
        <v>-1548.5105175199999</v>
      </c>
      <c r="I15" s="22">
        <f t="shared" si="0"/>
        <v>-2.2102360000189947E-2</v>
      </c>
      <c r="J15" s="11">
        <f t="shared" si="9"/>
        <v>-969633.78475118289</v>
      </c>
      <c r="K15" s="12">
        <f t="shared" si="10"/>
        <v>2.034026290057227</v>
      </c>
      <c r="L15" s="12">
        <f t="shared" si="5"/>
        <v>3.2221411457889149E-2</v>
      </c>
      <c r="M15" s="13">
        <f t="shared" si="11"/>
        <v>1.6403932184856103</v>
      </c>
    </row>
    <row r="16" spans="1:13" x14ac:dyDescent="0.2">
      <c r="A16" s="2"/>
      <c r="B16" s="2"/>
      <c r="C16" s="15" t="s">
        <v>81</v>
      </c>
      <c r="D16" s="10" t="s">
        <v>14</v>
      </c>
      <c r="E16" s="22">
        <v>-1545.4677193</v>
      </c>
      <c r="F16" s="22">
        <v>0.273422</v>
      </c>
      <c r="G16" s="22">
        <v>-1548.5316551000001</v>
      </c>
      <c r="H16" s="22">
        <v>-1548.5085173099999</v>
      </c>
      <c r="I16" s="22">
        <f t="shared" si="0"/>
        <v>-2.3137790000191671E-2</v>
      </c>
      <c r="J16" s="11">
        <f t="shared" si="9"/>
        <v>-969632.86704102065</v>
      </c>
      <c r="K16" s="12">
        <f t="shared" si="10"/>
        <v>2.9517364522907883</v>
      </c>
      <c r="L16" s="12">
        <f t="shared" si="5"/>
        <v>6.8399126895559064E-3</v>
      </c>
      <c r="M16" s="13">
        <f t="shared" si="11"/>
        <v>0.34822020151553656</v>
      </c>
    </row>
    <row r="17" spans="1:13" x14ac:dyDescent="0.2">
      <c r="A17" s="2"/>
      <c r="B17" s="2"/>
      <c r="C17" s="15" t="s">
        <v>82</v>
      </c>
      <c r="D17" s="10" t="s">
        <v>14</v>
      </c>
      <c r="E17" s="22">
        <v>-1545.4678555999999</v>
      </c>
      <c r="F17" s="22">
        <v>0.27269199999999999</v>
      </c>
      <c r="G17" s="22">
        <v>-1548.5315839</v>
      </c>
      <c r="H17" s="22">
        <v>-1548.50837026</v>
      </c>
      <c r="I17" s="22">
        <f t="shared" si="0"/>
        <v>-2.3213639999994484E-2</v>
      </c>
      <c r="J17" s="11">
        <f t="shared" si="9"/>
        <v>-969633.45824674051</v>
      </c>
      <c r="K17" s="12">
        <f t="shared" si="10"/>
        <v>2.3605307324323803</v>
      </c>
      <c r="L17" s="12">
        <f t="shared" si="5"/>
        <v>1.856393593602251E-2</v>
      </c>
      <c r="M17" s="13">
        <f t="shared" si="11"/>
        <v>0.94509064749231153</v>
      </c>
    </row>
    <row r="18" spans="1:13" x14ac:dyDescent="0.2">
      <c r="A18" s="2"/>
      <c r="B18" s="2"/>
      <c r="C18" s="15" t="s">
        <v>83</v>
      </c>
      <c r="D18" s="10" t="s">
        <v>14</v>
      </c>
      <c r="E18" s="43"/>
      <c r="F18" s="22">
        <v>0.27338299999999999</v>
      </c>
      <c r="G18" s="22">
        <v>-1548.53128251</v>
      </c>
      <c r="H18" s="22">
        <v>-1548.5086995199999</v>
      </c>
      <c r="I18" s="22">
        <f t="shared" ref="I18:I22" si="12">(G18-H18)</f>
        <v>-2.2582990000046266E-2</v>
      </c>
      <c r="J18" s="11">
        <f t="shared" ref="J18:J22" si="13">(E18+F18+I18)*627.507 + (1.89)</f>
        <v>159.26876187504092</v>
      </c>
      <c r="K18" s="12">
        <f t="shared" si="10"/>
        <v>969795.08753934794</v>
      </c>
      <c r="L18" s="12">
        <f t="shared" ref="L18:L22" si="14">EXP(-K18*1000/(1.987*298))</f>
        <v>0</v>
      </c>
      <c r="M18" s="13">
        <f t="shared" si="11"/>
        <v>0</v>
      </c>
    </row>
    <row r="19" spans="1:13" x14ac:dyDescent="0.2">
      <c r="A19" s="2"/>
      <c r="B19" s="2"/>
      <c r="C19" s="15" t="s">
        <v>84</v>
      </c>
      <c r="D19" s="10" t="s">
        <v>14</v>
      </c>
      <c r="E19" s="43"/>
      <c r="F19" s="22">
        <v>0.27304600000000001</v>
      </c>
      <c r="G19" s="22">
        <v>-1548.5318887400001</v>
      </c>
      <c r="H19" s="22">
        <v>-1548.50900361</v>
      </c>
      <c r="I19" s="22">
        <f t="shared" si="12"/>
        <v>-2.288513000007697E-2</v>
      </c>
      <c r="J19" s="11">
        <f t="shared" si="13"/>
        <v>158.86769705104169</v>
      </c>
      <c r="K19" s="12">
        <f t="shared" si="10"/>
        <v>969794.68647452397</v>
      </c>
      <c r="L19" s="12">
        <f t="shared" si="14"/>
        <v>0</v>
      </c>
      <c r="M19" s="13">
        <f t="shared" si="11"/>
        <v>0</v>
      </c>
    </row>
    <row r="20" spans="1:13" x14ac:dyDescent="0.2">
      <c r="A20" s="2"/>
      <c r="B20" s="2"/>
      <c r="C20" s="15" t="s">
        <v>85</v>
      </c>
      <c r="D20" s="10" t="s">
        <v>14</v>
      </c>
      <c r="E20" s="22">
        <v>-1545.4728179000001</v>
      </c>
      <c r="F20" s="22">
        <v>0.27301700000000001</v>
      </c>
      <c r="G20" s="22">
        <v>-1548.5330472600001</v>
      </c>
      <c r="H20" s="22">
        <v>-1548.51098254</v>
      </c>
      <c r="I20" s="22">
        <f t="shared" si="12"/>
        <v>-2.2064720000116722E-2</v>
      </c>
      <c r="J20" s="11">
        <f t="shared" si="13"/>
        <v>-969635.64722960943</v>
      </c>
      <c r="K20" s="12">
        <f t="shared" si="10"/>
        <v>0.17154786351602525</v>
      </c>
      <c r="L20" s="12">
        <f t="shared" si="14"/>
        <v>0.74847675268860825</v>
      </c>
      <c r="M20" s="13">
        <f t="shared" si="11"/>
        <v>38.1049784522679</v>
      </c>
    </row>
    <row r="21" spans="1:13" x14ac:dyDescent="0.2">
      <c r="A21" s="2"/>
      <c r="B21" s="2"/>
      <c r="C21" s="15" t="s">
        <v>86</v>
      </c>
      <c r="D21" s="10" t="s">
        <v>14</v>
      </c>
      <c r="E21" s="48"/>
      <c r="F21" s="22">
        <v>0.27363500000000002</v>
      </c>
      <c r="G21" s="22">
        <v>-1548.5304145</v>
      </c>
      <c r="H21" s="22">
        <v>-1548.5073443900001</v>
      </c>
      <c r="I21" s="22">
        <f t="shared" si="12"/>
        <v>-2.3070109999935084E-2</v>
      </c>
      <c r="J21" s="11">
        <f t="shared" si="13"/>
        <v>159.12122242927072</v>
      </c>
      <c r="K21" s="12">
        <f t="shared" si="10"/>
        <v>969794.93999990227</v>
      </c>
      <c r="L21" s="12">
        <f t="shared" si="14"/>
        <v>0</v>
      </c>
      <c r="M21" s="13">
        <f t="shared" si="11"/>
        <v>0</v>
      </c>
    </row>
    <row r="22" spans="1:13" x14ac:dyDescent="0.2">
      <c r="A22" s="2"/>
      <c r="B22" s="2"/>
      <c r="C22" s="15" t="s">
        <v>87</v>
      </c>
      <c r="D22" s="10" t="s">
        <v>14</v>
      </c>
      <c r="E22" s="22">
        <v>-1545.4708430000001</v>
      </c>
      <c r="F22" s="22">
        <v>0.274202</v>
      </c>
      <c r="G22" s="22">
        <v>-1548.5320899799999</v>
      </c>
      <c r="H22" s="22">
        <v>-1548.5098781900001</v>
      </c>
      <c r="I22" s="22">
        <f t="shared" si="12"/>
        <v>-2.2211789999801113E-2</v>
      </c>
      <c r="J22" s="11">
        <f t="shared" si="13"/>
        <v>-969633.75665769435</v>
      </c>
      <c r="K22" s="12">
        <f t="shared" si="10"/>
        <v>2.0621197785949335</v>
      </c>
      <c r="L22" s="12">
        <f t="shared" si="14"/>
        <v>3.0728361782062227E-2</v>
      </c>
      <c r="M22" s="13">
        <f t="shared" si="11"/>
        <v>1.5643820056841624</v>
      </c>
    </row>
    <row r="24" spans="1:13" ht="20" x14ac:dyDescent="0.25">
      <c r="B24" s="1" t="s">
        <v>0</v>
      </c>
      <c r="C24" s="16">
        <f>(MIN(J3:J12))-(1.987*298*LN(SUM(L3:L12)))/1000</f>
        <v>-969629.16057772597</v>
      </c>
      <c r="F24" s="31"/>
    </row>
    <row r="25" spans="1:13" ht="20" x14ac:dyDescent="0.25">
      <c r="B25" s="15" t="s">
        <v>14</v>
      </c>
      <c r="C25" s="17">
        <f>(MIN(J13:J22))-(1.987*298*LN(SUM(L13:L22)))/1000</f>
        <v>-969636.21852772206</v>
      </c>
      <c r="F25" s="31"/>
    </row>
    <row r="26" spans="1:13" ht="20" x14ac:dyDescent="0.25">
      <c r="B26" s="14" t="s">
        <v>15</v>
      </c>
      <c r="C26" s="18">
        <f>(C24-C25)/1.37</f>
        <v>5.1517883183121898</v>
      </c>
      <c r="F26" s="31"/>
    </row>
    <row r="27" spans="1:13" ht="20" x14ac:dyDescent="0.25">
      <c r="A27" s="49" t="s">
        <v>251</v>
      </c>
      <c r="B27" s="19" t="s">
        <v>24</v>
      </c>
      <c r="C27" s="9">
        <v>5.23</v>
      </c>
      <c r="F27" s="31"/>
    </row>
    <row r="28" spans="1:13" ht="20" x14ac:dyDescent="0.25">
      <c r="B28" s="20" t="s">
        <v>17</v>
      </c>
      <c r="C28" s="21">
        <f>C26-C27</f>
        <v>-7.8211681687810675E-2</v>
      </c>
      <c r="F28" s="3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0271E-704C-4949-B1D6-3F97F9C0DFA7}">
  <dimension ref="A1:M24"/>
  <sheetViews>
    <sheetView workbookViewId="0">
      <selection activeCell="E8" sqref="E8"/>
    </sheetView>
  </sheetViews>
  <sheetFormatPr baseColWidth="10" defaultRowHeight="16" x14ac:dyDescent="0.2"/>
  <cols>
    <col min="1" max="1" width="25.1640625" bestFit="1" customWidth="1"/>
    <col min="2" max="2" width="23.6640625" bestFit="1" customWidth="1"/>
    <col min="3" max="3" width="58.1640625" bestFit="1" customWidth="1"/>
    <col min="5" max="5" width="30.5" bestFit="1" customWidth="1"/>
    <col min="6" max="6" width="12.6640625" bestFit="1" customWidth="1"/>
    <col min="7" max="7" width="21.6640625" bestFit="1" customWidth="1"/>
    <col min="8" max="8" width="16.5" bestFit="1" customWidth="1"/>
    <col min="9" max="9" width="18" bestFit="1" customWidth="1"/>
    <col min="10" max="10" width="34" bestFit="1" customWidth="1"/>
    <col min="12" max="12" width="14" bestFit="1" customWidth="1"/>
  </cols>
  <sheetData>
    <row r="1" spans="1:13" ht="21" x14ac:dyDescent="0.2">
      <c r="A1" s="38" t="s">
        <v>29</v>
      </c>
      <c r="C1" s="1" t="s">
        <v>0</v>
      </c>
      <c r="D1" s="2"/>
    </row>
    <row r="2" spans="1:13" x14ac:dyDescent="0.2">
      <c r="A2" s="1" t="s">
        <v>1</v>
      </c>
      <c r="B2" s="1" t="s">
        <v>2</v>
      </c>
      <c r="C2" s="1" t="s">
        <v>3</v>
      </c>
      <c r="D2" s="1" t="s">
        <v>13</v>
      </c>
      <c r="E2" s="3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spans="1:13" x14ac:dyDescent="0.2">
      <c r="A3" s="2"/>
      <c r="B3" s="2"/>
      <c r="C3" s="1" t="s">
        <v>93</v>
      </c>
      <c r="D3" s="5" t="s">
        <v>0</v>
      </c>
      <c r="E3" s="6">
        <v>-443.50149290000002</v>
      </c>
      <c r="F3" s="6">
        <v>0.23136000000000001</v>
      </c>
      <c r="G3" s="6">
        <v>-444.84708915599998</v>
      </c>
      <c r="H3" s="6">
        <v>-444.84025021399998</v>
      </c>
      <c r="I3" s="6">
        <f>(G3-H3)</f>
        <v>-6.8389420000016798E-3</v>
      </c>
      <c r="J3" s="7">
        <f t="shared" ref="J3:J4" si="0">(E3+F3+I3)*627.507 + (1.89)</f>
        <v>-278157.51276965789</v>
      </c>
      <c r="K3" s="7">
        <f>(J3-MIN(J$3:J$10))</f>
        <v>1.9977043023682199</v>
      </c>
      <c r="L3" s="7">
        <f t="shared" ref="L3:L4" si="1">EXP(-K3*1000/(1.987*298))</f>
        <v>3.4259806222197736E-2</v>
      </c>
      <c r="M3" s="8">
        <f>(L3/(SUM(L$3:L$10))*100)</f>
        <v>1.1677870518997668</v>
      </c>
    </row>
    <row r="4" spans="1:13" x14ac:dyDescent="0.2">
      <c r="A4" s="2"/>
      <c r="B4" s="2"/>
      <c r="C4" s="1" t="s">
        <v>94</v>
      </c>
      <c r="D4" s="5" t="s">
        <v>0</v>
      </c>
      <c r="E4" s="6">
        <v>-443.50603999999998</v>
      </c>
      <c r="F4" s="6">
        <v>0.23202999999999999</v>
      </c>
      <c r="G4" s="6">
        <v>-444.850857308</v>
      </c>
      <c r="H4" s="6">
        <v>-444.84498453100002</v>
      </c>
      <c r="I4" s="6">
        <f t="shared" ref="I4" si="2">(G4-H4)</f>
        <v>-5.8727769999791235E-3</v>
      </c>
      <c r="J4" s="7">
        <f t="shared" si="0"/>
        <v>-278159.33940174687</v>
      </c>
      <c r="K4" s="7">
        <f t="shared" ref="K4:K10" si="3">(J4-MIN(J$3:J$10))</f>
        <v>0.17107221338665113</v>
      </c>
      <c r="L4" s="7">
        <f t="shared" si="1"/>
        <v>0.74907823969269827</v>
      </c>
      <c r="M4" s="8">
        <f t="shared" ref="M4:M10" si="4">(L4/(SUM(L$3:L$10))*100)</f>
        <v>25.533240424641484</v>
      </c>
    </row>
    <row r="5" spans="1:13" x14ac:dyDescent="0.2">
      <c r="A5" s="2"/>
      <c r="B5" s="2"/>
      <c r="C5" s="1" t="s">
        <v>95</v>
      </c>
      <c r="D5" s="5" t="s">
        <v>0</v>
      </c>
      <c r="E5" s="6">
        <v>-443.50406229999999</v>
      </c>
      <c r="F5" s="6">
        <v>0.231652</v>
      </c>
      <c r="G5" s="6">
        <v>-444.85022089400002</v>
      </c>
      <c r="H5" s="6">
        <v>-444.84328569899998</v>
      </c>
      <c r="I5" s="6">
        <f t="shared" ref="I5:I8" si="5">(G5-H5)</f>
        <v>-6.9351950000395846E-3</v>
      </c>
      <c r="J5" s="7">
        <f t="shared" ref="J5:J8" si="6">(E5+F5+I5)*627.507 + (1.89)</f>
        <v>-278159.00225353095</v>
      </c>
      <c r="K5" s="7">
        <f t="shared" si="3"/>
        <v>0.50822042929939926</v>
      </c>
      <c r="L5" s="7">
        <f t="shared" ref="L5:L8" si="7">EXP(-K5*1000/(1.987*298))</f>
        <v>0.42388301211082929</v>
      </c>
      <c r="M5" s="8">
        <f t="shared" si="4"/>
        <v>14.448566633823312</v>
      </c>
    </row>
    <row r="6" spans="1:13" x14ac:dyDescent="0.2">
      <c r="A6" s="2"/>
      <c r="B6" s="2"/>
      <c r="C6" s="45" t="s">
        <v>96</v>
      </c>
      <c r="D6" s="5" t="s">
        <v>0</v>
      </c>
      <c r="E6" s="44"/>
      <c r="F6" s="6">
        <v>0.23149</v>
      </c>
      <c r="G6" s="6">
        <v>-444.85034862800001</v>
      </c>
      <c r="H6" s="6">
        <v>-444.84332228099998</v>
      </c>
      <c r="I6" s="6">
        <f t="shared" si="5"/>
        <v>-7.0263470000213601E-3</v>
      </c>
      <c r="J6" s="7">
        <f t="shared" si="6"/>
        <v>142.74251350305758</v>
      </c>
      <c r="K6" s="7">
        <f t="shared" si="3"/>
        <v>278302.25298746332</v>
      </c>
      <c r="L6" s="7">
        <f t="shared" si="7"/>
        <v>0</v>
      </c>
      <c r="M6" s="8">
        <f t="shared" si="4"/>
        <v>0</v>
      </c>
    </row>
    <row r="7" spans="1:13" x14ac:dyDescent="0.2">
      <c r="A7" s="2"/>
      <c r="B7" s="2"/>
      <c r="C7" s="1" t="s">
        <v>89</v>
      </c>
      <c r="D7" s="5" t="s">
        <v>0</v>
      </c>
      <c r="E7" s="6">
        <v>-443.50181859999998</v>
      </c>
      <c r="F7" s="6">
        <v>0.23152600000000001</v>
      </c>
      <c r="G7" s="6">
        <v>-444.84708279400002</v>
      </c>
      <c r="H7" s="6">
        <v>-444.84023937000001</v>
      </c>
      <c r="I7" s="6">
        <f t="shared" si="5"/>
        <v>-6.8434240000101454E-3</v>
      </c>
      <c r="J7" s="7">
        <f t="shared" si="6"/>
        <v>-278157.61579501216</v>
      </c>
      <c r="K7" s="7">
        <f t="shared" si="3"/>
        <v>1.8946789480978623</v>
      </c>
      <c r="L7" s="7">
        <f t="shared" si="7"/>
        <v>4.0770758429301404E-2</v>
      </c>
      <c r="M7" s="8">
        <f t="shared" si="4"/>
        <v>1.3897207556014373</v>
      </c>
    </row>
    <row r="8" spans="1:13" x14ac:dyDescent="0.2">
      <c r="A8" s="2"/>
      <c r="B8" s="2"/>
      <c r="C8" s="1" t="s">
        <v>90</v>
      </c>
      <c r="D8" s="5" t="s">
        <v>0</v>
      </c>
      <c r="E8" s="6">
        <v>-443.50609709999998</v>
      </c>
      <c r="F8" s="6">
        <v>0.23177600000000001</v>
      </c>
      <c r="G8" s="6">
        <v>-444.85083659899999</v>
      </c>
      <c r="H8" s="6">
        <v>-444.84500229999998</v>
      </c>
      <c r="I8" s="6">
        <f t="shared" si="5"/>
        <v>-5.8342990000141981E-3</v>
      </c>
      <c r="J8" s="7">
        <f t="shared" si="6"/>
        <v>-278159.51047396025</v>
      </c>
      <c r="K8" s="7">
        <f t="shared" si="3"/>
        <v>0</v>
      </c>
      <c r="L8" s="7">
        <f t="shared" si="7"/>
        <v>1</v>
      </c>
      <c r="M8" s="8">
        <f t="shared" si="4"/>
        <v>34.086212990403027</v>
      </c>
    </row>
    <row r="9" spans="1:13" x14ac:dyDescent="0.2">
      <c r="A9" s="2"/>
      <c r="B9" s="2"/>
      <c r="C9" s="1" t="s">
        <v>91</v>
      </c>
      <c r="D9" s="5" t="s">
        <v>0</v>
      </c>
      <c r="E9" s="6">
        <v>-443.50405810000001</v>
      </c>
      <c r="F9" s="6">
        <v>0.23164199999999999</v>
      </c>
      <c r="G9" s="6">
        <v>-444.85021802400001</v>
      </c>
      <c r="H9" s="6">
        <v>-444.84328243099998</v>
      </c>
      <c r="I9" s="6">
        <f t="shared" ref="I9:I10" si="8">(G9-H9)</f>
        <v>-6.9355930000369881E-3</v>
      </c>
      <c r="J9" s="7">
        <f t="shared" ref="J9:J10" si="9">(E9+F9+I9)*627.507 + (1.89)</f>
        <v>-278159.0061428193</v>
      </c>
      <c r="K9" s="7">
        <f t="shared" si="3"/>
        <v>0.50433114095358178</v>
      </c>
      <c r="L9" s="7">
        <f t="shared" ref="L9:L10" si="10">EXP(-K9*1000/(1.987*298))</f>
        <v>0.4266763862085492</v>
      </c>
      <c r="M9" s="8">
        <f t="shared" si="4"/>
        <v>14.543782178280068</v>
      </c>
    </row>
    <row r="10" spans="1:13" x14ac:dyDescent="0.2">
      <c r="A10" s="2"/>
      <c r="B10" s="2"/>
      <c r="C10" s="1" t="s">
        <v>92</v>
      </c>
      <c r="D10" s="5" t="s">
        <v>0</v>
      </c>
      <c r="E10" s="6">
        <v>-443.5033153</v>
      </c>
      <c r="F10" s="6">
        <v>0.231461</v>
      </c>
      <c r="G10" s="6">
        <v>-444.85033709499999</v>
      </c>
      <c r="H10" s="6">
        <v>-444.84331050100002</v>
      </c>
      <c r="I10" s="6">
        <f t="shared" si="8"/>
        <v>-7.02659399996719E-3</v>
      </c>
      <c r="J10" s="7">
        <f t="shared" si="9"/>
        <v>-278158.7107131512</v>
      </c>
      <c r="K10" s="7">
        <f t="shared" si="3"/>
        <v>0.79976080905180424</v>
      </c>
      <c r="L10" s="7">
        <f t="shared" si="10"/>
        <v>0.2590692596985531</v>
      </c>
      <c r="M10" s="8">
        <f t="shared" si="4"/>
        <v>8.8306899653509152</v>
      </c>
    </row>
    <row r="11" spans="1:13" x14ac:dyDescent="0.2">
      <c r="A11" s="2"/>
      <c r="B11" s="2"/>
      <c r="C11" s="15" t="s">
        <v>97</v>
      </c>
      <c r="D11" s="10" t="s">
        <v>14</v>
      </c>
      <c r="E11" s="22">
        <v>-443.50145209999999</v>
      </c>
      <c r="F11" s="22">
        <v>0.23148299999999999</v>
      </c>
      <c r="G11" s="22">
        <v>-444.85288577</v>
      </c>
      <c r="H11" s="22">
        <v>-444.840320195</v>
      </c>
      <c r="I11" s="22">
        <f t="shared" ref="I11:I18" si="11">(G11-H11)</f>
        <v>-1.2565574999996443E-2</v>
      </c>
      <c r="J11" s="12">
        <f t="shared" ref="J11:J18" si="12">(E11+F11+I11)*627.507 + (1.89)</f>
        <v>-278161.00348630518</v>
      </c>
      <c r="K11" s="12">
        <f>(J11-MIN(J$11:J$18))</f>
        <v>2.2155935580376536</v>
      </c>
      <c r="L11" s="12">
        <f t="shared" ref="L11:L18" si="13">EXP(-K11*1000/(1.987*298))</f>
        <v>2.371232561934445E-2</v>
      </c>
      <c r="M11" s="13">
        <f>(L11/(SUM(L$11:L$18))*100)</f>
        <v>0.86201200773695386</v>
      </c>
    </row>
    <row r="12" spans="1:13" x14ac:dyDescent="0.2">
      <c r="A12" s="2"/>
      <c r="B12" s="2"/>
      <c r="C12" s="15" t="s">
        <v>98</v>
      </c>
      <c r="D12" s="10" t="s">
        <v>14</v>
      </c>
      <c r="E12" s="22">
        <v>-443.50605899999999</v>
      </c>
      <c r="F12" s="22">
        <v>0.23224700000000001</v>
      </c>
      <c r="G12" s="22">
        <v>-444.85703621099998</v>
      </c>
      <c r="H12" s="22">
        <v>-444.845046244</v>
      </c>
      <c r="I12" s="22">
        <f t="shared" si="11"/>
        <v>-1.1989966999976787E-2</v>
      </c>
      <c r="J12" s="12">
        <f t="shared" si="12"/>
        <v>-278163.05373490625</v>
      </c>
      <c r="K12" s="12">
        <f t="shared" ref="K12:K18" si="14">(J12-MIN(J$11:J$18))</f>
        <v>0.1653449569712393</v>
      </c>
      <c r="L12" s="12">
        <f t="shared" si="13"/>
        <v>0.75635874791795754</v>
      </c>
      <c r="M12" s="13">
        <f t="shared" ref="M12:M18" si="15">(L12/(SUM(L$11:L$18))*100)</f>
        <v>27.495840489398272</v>
      </c>
    </row>
    <row r="13" spans="1:13" x14ac:dyDescent="0.2">
      <c r="A13" s="2"/>
      <c r="B13" s="2"/>
      <c r="C13" s="15" t="s">
        <v>99</v>
      </c>
      <c r="D13" s="10" t="s">
        <v>14</v>
      </c>
      <c r="E13" s="22">
        <v>-443.50394130000001</v>
      </c>
      <c r="F13" s="22">
        <v>0.2318335</v>
      </c>
      <c r="G13" s="22">
        <v>-444.855988067</v>
      </c>
      <c r="H13" s="22">
        <v>-444.843337104</v>
      </c>
      <c r="I13" s="22">
        <f t="shared" si="11"/>
        <v>-1.2650962999998683E-2</v>
      </c>
      <c r="J13" s="12">
        <f t="shared" si="12"/>
        <v>-278162.39911709382</v>
      </c>
      <c r="K13" s="12">
        <f t="shared" si="14"/>
        <v>0.81996276939753443</v>
      </c>
      <c r="L13" s="12">
        <f t="shared" si="13"/>
        <v>0.25037949989107072</v>
      </c>
      <c r="M13" s="13">
        <f t="shared" si="15"/>
        <v>9.1020230938968982</v>
      </c>
    </row>
    <row r="14" spans="1:13" x14ac:dyDescent="0.2">
      <c r="A14" s="2"/>
      <c r="B14" s="2"/>
      <c r="C14" s="15" t="s">
        <v>100</v>
      </c>
      <c r="D14" s="10" t="s">
        <v>14</v>
      </c>
      <c r="E14" s="22">
        <v>-443.5031578</v>
      </c>
      <c r="F14" s="22">
        <v>0.23168430000000001</v>
      </c>
      <c r="G14" s="22">
        <v>-444.85604855299999</v>
      </c>
      <c r="H14" s="22">
        <v>-444.84336488299999</v>
      </c>
      <c r="I14" s="22">
        <f t="shared" si="11"/>
        <v>-1.2683670000001257E-2</v>
      </c>
      <c r="J14" s="12">
        <f t="shared" si="12"/>
        <v>-278162.02161327517</v>
      </c>
      <c r="K14" s="12">
        <f t="shared" si="14"/>
        <v>1.1974665880552493</v>
      </c>
      <c r="L14" s="12">
        <f t="shared" si="13"/>
        <v>0.13234843311350078</v>
      </c>
      <c r="M14" s="13">
        <f t="shared" si="15"/>
        <v>4.8112505023943219</v>
      </c>
    </row>
    <row r="15" spans="1:13" x14ac:dyDescent="0.2">
      <c r="A15" s="2"/>
      <c r="B15" s="2"/>
      <c r="C15" s="15" t="s">
        <v>101</v>
      </c>
      <c r="D15" s="10" t="s">
        <v>14</v>
      </c>
      <c r="E15" s="22">
        <v>-443.50162929999999</v>
      </c>
      <c r="F15" s="22">
        <v>0.23178399999999999</v>
      </c>
      <c r="G15" s="22">
        <v>-444.85285152199998</v>
      </c>
      <c r="H15" s="22">
        <v>-444.84028230400003</v>
      </c>
      <c r="I15" s="22">
        <f t="shared" si="11"/>
        <v>-1.2569217999953253E-2</v>
      </c>
      <c r="J15" s="12">
        <f t="shared" si="12"/>
        <v>-278160.92808694654</v>
      </c>
      <c r="K15" s="12">
        <f t="shared" si="14"/>
        <v>2.2909929166780785</v>
      </c>
      <c r="L15" s="12">
        <f t="shared" si="13"/>
        <v>2.087721351694944E-2</v>
      </c>
      <c r="M15" s="13">
        <f t="shared" si="15"/>
        <v>0.75894743639220419</v>
      </c>
    </row>
    <row r="16" spans="1:13" x14ac:dyDescent="0.2">
      <c r="A16" s="2"/>
      <c r="B16" s="2"/>
      <c r="C16" s="15" t="s">
        <v>102</v>
      </c>
      <c r="D16" s="10" t="s">
        <v>14</v>
      </c>
      <c r="E16" s="22">
        <v>-443.50610110000002</v>
      </c>
      <c r="F16" s="22">
        <v>0.23200200000000001</v>
      </c>
      <c r="G16" s="22">
        <v>-444.85700032400001</v>
      </c>
      <c r="H16" s="22">
        <v>-444.845033962</v>
      </c>
      <c r="I16" s="22">
        <f t="shared" si="11"/>
        <v>-1.1966362000009667E-2</v>
      </c>
      <c r="J16" s="12">
        <f t="shared" si="12"/>
        <v>-278163.21907986322</v>
      </c>
      <c r="K16" s="12">
        <f t="shared" si="14"/>
        <v>0</v>
      </c>
      <c r="L16" s="12">
        <f t="shared" si="13"/>
        <v>1</v>
      </c>
      <c r="M16" s="13">
        <f t="shared" si="15"/>
        <v>36.35290867605692</v>
      </c>
    </row>
    <row r="17" spans="1:13" x14ac:dyDescent="0.2">
      <c r="A17" s="2"/>
      <c r="B17" s="2"/>
      <c r="C17" s="15" t="s">
        <v>103</v>
      </c>
      <c r="D17" s="10" t="s">
        <v>14</v>
      </c>
      <c r="E17" s="22">
        <v>-443.50393639999999</v>
      </c>
      <c r="F17" s="22">
        <v>0.23182130000000001</v>
      </c>
      <c r="G17" s="22">
        <v>-444.85598453599999</v>
      </c>
      <c r="H17" s="22">
        <v>-444.84333432199998</v>
      </c>
      <c r="I17" s="22">
        <f t="shared" si="11"/>
        <v>-1.2650214000018423E-2</v>
      </c>
      <c r="J17" s="12">
        <f t="shared" si="12"/>
        <v>-278162.40322789218</v>
      </c>
      <c r="K17" s="12">
        <f t="shared" si="14"/>
        <v>0.81585197104141116</v>
      </c>
      <c r="L17" s="12">
        <f t="shared" si="13"/>
        <v>0.25212379199234003</v>
      </c>
      <c r="M17" s="13">
        <f t="shared" si="15"/>
        <v>9.1654331853587099</v>
      </c>
    </row>
    <row r="18" spans="1:13" x14ac:dyDescent="0.2">
      <c r="A18" s="2"/>
      <c r="B18" s="2"/>
      <c r="C18" s="15" t="s">
        <v>104</v>
      </c>
      <c r="D18" s="10" t="s">
        <v>14</v>
      </c>
      <c r="E18" s="22">
        <v>-443.50393639999999</v>
      </c>
      <c r="F18" s="22">
        <v>0.23164299999999999</v>
      </c>
      <c r="G18" s="22">
        <v>-444.85602840500002</v>
      </c>
      <c r="H18" s="22">
        <v>-444.84334635800002</v>
      </c>
      <c r="I18" s="22">
        <f t="shared" si="11"/>
        <v>-1.268204699999842E-2</v>
      </c>
      <c r="J18" s="12">
        <f t="shared" si="12"/>
        <v>-278162.53508782055</v>
      </c>
      <c r="K18" s="12">
        <f t="shared" si="14"/>
        <v>0.68399204267188907</v>
      </c>
      <c r="L18" s="12">
        <f t="shared" si="13"/>
        <v>0.31501150872992034</v>
      </c>
      <c r="M18" s="13">
        <f t="shared" si="15"/>
        <v>11.451584608765703</v>
      </c>
    </row>
    <row r="20" spans="1:13" x14ac:dyDescent="0.2">
      <c r="B20" s="1" t="s">
        <v>0</v>
      </c>
      <c r="C20" s="16">
        <f>(MIN(J3:J10))-(1.987*298*LN(SUM(L3:L10)))/1000</f>
        <v>-278160.14776567038</v>
      </c>
      <c r="E20" s="44" t="s">
        <v>145</v>
      </c>
    </row>
    <row r="21" spans="1:13" ht="20" x14ac:dyDescent="0.25">
      <c r="B21" s="15" t="s">
        <v>14</v>
      </c>
      <c r="C21" s="17">
        <f>(MIN(J11:J18))-(1.987*298*LN(SUM(L11:L18)))/1000</f>
        <v>-278163.81824977434</v>
      </c>
      <c r="E21" s="31"/>
      <c r="F21" s="31"/>
    </row>
    <row r="22" spans="1:13" ht="20" x14ac:dyDescent="0.25">
      <c r="B22" s="14" t="s">
        <v>15</v>
      </c>
      <c r="C22" s="18">
        <f>(C20-C21)/1.37</f>
        <v>2.6791854773437342</v>
      </c>
      <c r="E22" s="31"/>
      <c r="F22" s="31"/>
    </row>
    <row r="23" spans="1:13" ht="20" x14ac:dyDescent="0.25">
      <c r="B23" s="19" t="s">
        <v>88</v>
      </c>
      <c r="C23" s="9">
        <v>2.0699999999999998</v>
      </c>
      <c r="F23" s="31"/>
    </row>
    <row r="24" spans="1:13" ht="20" x14ac:dyDescent="0.25">
      <c r="B24" s="20" t="s">
        <v>17</v>
      </c>
      <c r="C24" s="21">
        <f>C22-C23</f>
        <v>0.60918547734373441</v>
      </c>
      <c r="F24" s="3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F6A5D-9859-7C46-A110-5BF66FAD4D8B}">
  <dimension ref="A1:M16"/>
  <sheetViews>
    <sheetView workbookViewId="0">
      <selection activeCell="C15" sqref="C15"/>
    </sheetView>
  </sheetViews>
  <sheetFormatPr baseColWidth="10" defaultRowHeight="16" x14ac:dyDescent="0.2"/>
  <cols>
    <col min="1" max="1" width="20.1640625" bestFit="1" customWidth="1"/>
    <col min="2" max="2" width="23.6640625" bestFit="1" customWidth="1"/>
    <col min="3" max="3" width="63.1640625" bestFit="1" customWidth="1"/>
    <col min="5" max="5" width="30.5" bestFit="1" customWidth="1"/>
    <col min="6" max="6" width="12.6640625" bestFit="1" customWidth="1"/>
    <col min="7" max="7" width="21.6640625" bestFit="1" customWidth="1"/>
    <col min="8" max="8" width="16.5" bestFit="1" customWidth="1"/>
    <col min="9" max="9" width="18" bestFit="1" customWidth="1"/>
    <col min="10" max="10" width="34" bestFit="1" customWidth="1"/>
    <col min="12" max="12" width="14" bestFit="1" customWidth="1"/>
  </cols>
  <sheetData>
    <row r="1" spans="1:13" ht="21" x14ac:dyDescent="0.2">
      <c r="A1" s="38" t="s">
        <v>30</v>
      </c>
      <c r="C1" s="1" t="s">
        <v>0</v>
      </c>
      <c r="D1" s="2"/>
    </row>
    <row r="2" spans="1:13" x14ac:dyDescent="0.2">
      <c r="A2" s="1" t="s">
        <v>1</v>
      </c>
      <c r="B2" s="1" t="s">
        <v>2</v>
      </c>
      <c r="C2" s="1" t="s">
        <v>3</v>
      </c>
      <c r="D2" s="1" t="s">
        <v>13</v>
      </c>
      <c r="E2" s="3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spans="1:13" x14ac:dyDescent="0.2">
      <c r="A3" s="2"/>
      <c r="B3" s="2"/>
      <c r="C3" s="29" t="s">
        <v>107</v>
      </c>
      <c r="D3" s="5" t="s">
        <v>0</v>
      </c>
      <c r="E3" s="6">
        <v>-1200.4291181000001</v>
      </c>
      <c r="F3" s="6">
        <v>0.38903500000000002</v>
      </c>
      <c r="G3" s="6">
        <v>-1203.29749868</v>
      </c>
      <c r="H3" s="6">
        <v>-1203.2676266799999</v>
      </c>
      <c r="I3" s="6">
        <f t="shared" ref="I3:I10" si="0">(G3-H3)</f>
        <v>-2.987200000006851E-2</v>
      </c>
      <c r="J3" s="7">
        <f t="shared" ref="J3:J10" si="1">(E3+F3+I3)*627.507 + (1.89)</f>
        <v>-753050.40731493582</v>
      </c>
      <c r="K3" s="7">
        <f>(J3-MIN(J$3:J$6))</f>
        <v>0</v>
      </c>
      <c r="L3" s="7">
        <f t="shared" ref="L3:L10" si="2">EXP(-K3*1000/(1.987*298))</f>
        <v>1</v>
      </c>
      <c r="M3" s="8">
        <f>(L3/(SUM(L$3:L$6))*100)</f>
        <v>66.7388475666489</v>
      </c>
    </row>
    <row r="4" spans="1:13" x14ac:dyDescent="0.2">
      <c r="A4" s="2"/>
      <c r="B4" s="2"/>
      <c r="C4" s="29" t="s">
        <v>108</v>
      </c>
      <c r="D4" s="5" t="s">
        <v>0</v>
      </c>
      <c r="E4" s="6">
        <v>-1200.4224449999999</v>
      </c>
      <c r="F4" s="6">
        <v>0.38956499999999999</v>
      </c>
      <c r="G4" s="6">
        <v>-1203.2902013099999</v>
      </c>
      <c r="H4" s="6">
        <v>-1203.2596133300001</v>
      </c>
      <c r="I4" s="6">
        <f t="shared" si="0"/>
        <v>-3.0587979999836534E-2</v>
      </c>
      <c r="J4" s="7">
        <f t="shared" si="1"/>
        <v>-753046.33660172566</v>
      </c>
      <c r="K4" s="7">
        <f t="shared" ref="K4:K6" si="3">(J4-MIN(J$3:J$6))</f>
        <v>4.0707132101524621</v>
      </c>
      <c r="L4" s="7">
        <f t="shared" si="2"/>
        <v>1.0335647374586669E-3</v>
      </c>
      <c r="M4" s="8">
        <f t="shared" ref="M4:M6" si="4">(L4/(SUM(L$3:L$6))*100)</f>
        <v>6.8978919463517446E-2</v>
      </c>
    </row>
    <row r="5" spans="1:13" x14ac:dyDescent="0.2">
      <c r="A5" s="2"/>
      <c r="B5" s="2"/>
      <c r="C5" s="29" t="s">
        <v>105</v>
      </c>
      <c r="D5" s="5" t="s">
        <v>0</v>
      </c>
      <c r="E5" s="6">
        <v>-1200.4283284999999</v>
      </c>
      <c r="F5" s="6">
        <v>0.38907900000000001</v>
      </c>
      <c r="G5" s="6">
        <v>-1203.29484929</v>
      </c>
      <c r="H5" s="6">
        <v>-1203.26581581</v>
      </c>
      <c r="I5" s="6">
        <f t="shared" si="0"/>
        <v>-2.903347999995276E-2</v>
      </c>
      <c r="J5" s="7">
        <f t="shared" si="1"/>
        <v>-753049.35804793064</v>
      </c>
      <c r="K5" s="7">
        <f t="shared" si="3"/>
        <v>1.0492670051753521</v>
      </c>
      <c r="L5" s="7">
        <f t="shared" si="2"/>
        <v>0.1699869982101542</v>
      </c>
      <c r="M5" s="8">
        <f t="shared" si="4"/>
        <v>11.344736361859701</v>
      </c>
    </row>
    <row r="6" spans="1:13" x14ac:dyDescent="0.2">
      <c r="A6" s="2"/>
      <c r="B6" s="2"/>
      <c r="C6" s="29" t="s">
        <v>106</v>
      </c>
      <c r="D6" s="5" t="s">
        <v>0</v>
      </c>
      <c r="E6" s="6">
        <v>-1200.4291314</v>
      </c>
      <c r="F6" s="6">
        <v>0.38913300000000001</v>
      </c>
      <c r="G6" s="6">
        <v>-1203.2969011600001</v>
      </c>
      <c r="H6" s="6">
        <v>-1203.2679982</v>
      </c>
      <c r="I6" s="6">
        <f t="shared" si="0"/>
        <v>-2.8902960000095845E-2</v>
      </c>
      <c r="J6" s="7">
        <f t="shared" si="1"/>
        <v>-753049.74608570954</v>
      </c>
      <c r="K6" s="7">
        <f t="shared" si="3"/>
        <v>0.66122922627255321</v>
      </c>
      <c r="L6" s="7">
        <f t="shared" si="2"/>
        <v>0.32735712330378325</v>
      </c>
      <c r="M6" s="8">
        <f t="shared" si="4"/>
        <v>21.847437152027876</v>
      </c>
    </row>
    <row r="7" spans="1:13" x14ac:dyDescent="0.2">
      <c r="A7" s="2"/>
      <c r="B7" s="2"/>
      <c r="C7" s="15" t="s">
        <v>109</v>
      </c>
      <c r="D7" s="10" t="s">
        <v>14</v>
      </c>
      <c r="E7" s="22">
        <v>-1200.4300859</v>
      </c>
      <c r="F7" s="22">
        <v>0.388957</v>
      </c>
      <c r="G7" s="22">
        <v>-1203.2988815399999</v>
      </c>
      <c r="H7" s="22">
        <v>-1203.26842298</v>
      </c>
      <c r="I7" s="22">
        <f t="shared" si="0"/>
        <v>-3.0458559999942736E-2</v>
      </c>
      <c r="J7" s="12">
        <f t="shared" si="1"/>
        <v>-753051.43163226219</v>
      </c>
      <c r="K7" s="12">
        <f>(J7-MIN(J$7:J$10))</f>
        <v>0</v>
      </c>
      <c r="L7" s="12">
        <f t="shared" si="2"/>
        <v>1</v>
      </c>
      <c r="M7" s="13">
        <f>(L7/(SUM(L$7:L$10))*100)</f>
        <v>79.851599557133824</v>
      </c>
    </row>
    <row r="8" spans="1:13" x14ac:dyDescent="0.2">
      <c r="A8" s="2"/>
      <c r="B8" s="2"/>
      <c r="C8" s="15" t="s">
        <v>110</v>
      </c>
      <c r="D8" s="10" t="s">
        <v>14</v>
      </c>
      <c r="E8" s="22">
        <v>-1200.4233393</v>
      </c>
      <c r="F8" s="22">
        <v>0.38925500000000002</v>
      </c>
      <c r="G8" s="22">
        <v>-1203.2911422</v>
      </c>
      <c r="H8" s="22">
        <v>-1203.26061817</v>
      </c>
      <c r="I8" s="22">
        <f t="shared" si="0"/>
        <v>-3.0524029999924096E-2</v>
      </c>
      <c r="J8" s="12">
        <f t="shared" si="1"/>
        <v>-753047.05217933317</v>
      </c>
      <c r="K8" s="12">
        <f t="shared" ref="K8:K10" si="5">(J8-MIN(J$7:J$10))</f>
        <v>4.379452929017134</v>
      </c>
      <c r="L8" s="12">
        <f t="shared" si="2"/>
        <v>6.1361039834014462E-4</v>
      </c>
      <c r="M8" s="13">
        <f t="shared" ref="M8:M10" si="6">(L8/(SUM(L$7:L$10))*100)</f>
        <v>4.8997771812350606E-2</v>
      </c>
    </row>
    <row r="9" spans="1:13" x14ac:dyDescent="0.2">
      <c r="A9" s="2"/>
      <c r="B9" s="2"/>
      <c r="C9" s="15" t="s">
        <v>111</v>
      </c>
      <c r="D9" s="10" t="s">
        <v>14</v>
      </c>
      <c r="E9" s="43"/>
      <c r="F9" s="22">
        <v>0.38909700000000003</v>
      </c>
      <c r="G9" s="22">
        <v>-1203.2965179299999</v>
      </c>
      <c r="H9" s="22">
        <v>-1203.2665590199999</v>
      </c>
      <c r="I9" s="22">
        <f t="shared" si="0"/>
        <v>-2.9958910000004835E-2</v>
      </c>
      <c r="J9" s="12">
        <f t="shared" si="1"/>
        <v>227.25166544162695</v>
      </c>
      <c r="K9" s="12">
        <f t="shared" si="5"/>
        <v>753278.68329770386</v>
      </c>
      <c r="L9" s="12">
        <f t="shared" si="2"/>
        <v>0</v>
      </c>
      <c r="M9" s="13">
        <f t="shared" si="6"/>
        <v>0</v>
      </c>
    </row>
    <row r="10" spans="1:13" x14ac:dyDescent="0.2">
      <c r="A10" s="2"/>
      <c r="B10" s="2"/>
      <c r="C10" s="15" t="s">
        <v>112</v>
      </c>
      <c r="D10" s="10" t="s">
        <v>14</v>
      </c>
      <c r="E10" s="22">
        <v>-1200.4295144</v>
      </c>
      <c r="F10" s="22">
        <v>0.38912099999999999</v>
      </c>
      <c r="G10" s="22">
        <v>-1203.29853903</v>
      </c>
      <c r="H10" s="22">
        <v>-1203.26864667</v>
      </c>
      <c r="I10" s="22">
        <f t="shared" si="0"/>
        <v>-2.9892360000076224E-2</v>
      </c>
      <c r="J10" s="12">
        <f t="shared" si="1"/>
        <v>-753050.61480640038</v>
      </c>
      <c r="K10" s="12">
        <f t="shared" si="5"/>
        <v>0.81682586180977523</v>
      </c>
      <c r="L10" s="12">
        <f t="shared" si="2"/>
        <v>0.25170945582214316</v>
      </c>
      <c r="M10" s="13">
        <f t="shared" si="6"/>
        <v>20.099402671053841</v>
      </c>
    </row>
    <row r="12" spans="1:13" x14ac:dyDescent="0.2">
      <c r="B12" s="1" t="s">
        <v>0</v>
      </c>
      <c r="C12" s="16">
        <f>(MIN(J3:J6))-(1.987*298*LN(SUM(L3:L6)))/1000</f>
        <v>-753050.64676061238</v>
      </c>
    </row>
    <row r="13" spans="1:13" x14ac:dyDescent="0.2">
      <c r="B13" s="15" t="s">
        <v>14</v>
      </c>
      <c r="C13" s="17">
        <f>(MIN(J7:J10))-(1.987*298*LN(SUM(L7:L10)))/1000</f>
        <v>-753051.5648607777</v>
      </c>
    </row>
    <row r="14" spans="1:13" ht="20" x14ac:dyDescent="0.25">
      <c r="B14" s="14" t="s">
        <v>15</v>
      </c>
      <c r="C14" s="18">
        <f>(C12-C13)/1.37</f>
        <v>0.67014610607272185</v>
      </c>
      <c r="F14" s="31"/>
    </row>
    <row r="15" spans="1:13" ht="20" x14ac:dyDescent="0.25">
      <c r="A15" s="49" t="s">
        <v>252</v>
      </c>
      <c r="B15" s="19" t="s">
        <v>24</v>
      </c>
      <c r="C15" s="9">
        <v>2.4</v>
      </c>
      <c r="F15" s="31"/>
    </row>
    <row r="16" spans="1:13" x14ac:dyDescent="0.2">
      <c r="B16" s="20" t="s">
        <v>17</v>
      </c>
      <c r="C16" s="21">
        <f>C14-C15</f>
        <v>-1.7298538939272781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8DC67-1FE7-D342-B9B1-0FC7BDC477DA}">
  <dimension ref="A1:M30"/>
  <sheetViews>
    <sheetView topLeftCell="A4" workbookViewId="0">
      <selection activeCell="C13" sqref="C13:C22"/>
    </sheetView>
  </sheetViews>
  <sheetFormatPr baseColWidth="10" defaultRowHeight="16" x14ac:dyDescent="0.2"/>
  <cols>
    <col min="1" max="1" width="20.1640625" bestFit="1" customWidth="1"/>
    <col min="2" max="2" width="23.6640625" bestFit="1" customWidth="1"/>
    <col min="3" max="3" width="59.33203125" bestFit="1" customWidth="1"/>
    <col min="5" max="5" width="30.5" bestFit="1" customWidth="1"/>
    <col min="6" max="6" width="12.6640625" bestFit="1" customWidth="1"/>
    <col min="7" max="7" width="21.6640625" bestFit="1" customWidth="1"/>
    <col min="8" max="8" width="16.5" bestFit="1" customWidth="1"/>
    <col min="9" max="9" width="18" bestFit="1" customWidth="1"/>
    <col min="10" max="10" width="34" bestFit="1" customWidth="1"/>
    <col min="12" max="12" width="14" bestFit="1" customWidth="1"/>
  </cols>
  <sheetData>
    <row r="1" spans="1:13" ht="21" x14ac:dyDescent="0.2">
      <c r="A1" s="38" t="s">
        <v>38</v>
      </c>
      <c r="C1" s="1" t="s">
        <v>0</v>
      </c>
      <c r="D1" s="2"/>
    </row>
    <row r="2" spans="1:13" x14ac:dyDescent="0.2">
      <c r="A2" s="1" t="s">
        <v>1</v>
      </c>
      <c r="B2" s="1" t="s">
        <v>2</v>
      </c>
      <c r="C2" s="1" t="s">
        <v>3</v>
      </c>
      <c r="D2" s="1" t="s">
        <v>13</v>
      </c>
      <c r="E2" s="3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spans="1:13" x14ac:dyDescent="0.2">
      <c r="A3" s="2"/>
      <c r="B3" s="2"/>
      <c r="C3" s="1" t="s">
        <v>113</v>
      </c>
      <c r="D3" s="5" t="s">
        <v>0</v>
      </c>
      <c r="E3" s="6">
        <v>-420.33585440000002</v>
      </c>
      <c r="F3" s="6">
        <v>0.1918965</v>
      </c>
      <c r="G3" s="6">
        <v>-421.57653804099999</v>
      </c>
      <c r="H3" s="6">
        <v>-421.56700458799997</v>
      </c>
      <c r="I3" s="6">
        <f t="shared" ref="I3:I16" si="0">(G3-H3)</f>
        <v>-9.533453000017289E-3</v>
      </c>
      <c r="J3" s="7">
        <f t="shared" ref="J3:J16" si="1">(E3+F3+I3)*627.507 + (1.89)</f>
        <v>-263647.36689844698</v>
      </c>
      <c r="K3" s="7">
        <f>(J3-MIN(J$3:J$12))</f>
        <v>1.0335109315346926</v>
      </c>
      <c r="L3" s="7">
        <f t="shared" ref="L3:L16" si="2">EXP(-K3*1000/(1.987*298))</f>
        <v>0.17457095515512475</v>
      </c>
      <c r="M3" s="8">
        <f>(L3/(SUM(L$3:L$12))*100)</f>
        <v>4.4858316130403493</v>
      </c>
    </row>
    <row r="4" spans="1:13" x14ac:dyDescent="0.2">
      <c r="A4" s="2"/>
      <c r="B4" s="2"/>
      <c r="C4" s="1" t="s">
        <v>115</v>
      </c>
      <c r="D4" s="5" t="s">
        <v>0</v>
      </c>
      <c r="E4" s="6">
        <v>-420.33568259999998</v>
      </c>
      <c r="F4" s="6">
        <v>0.1919573</v>
      </c>
      <c r="G4" s="6">
        <v>-421.57639639600001</v>
      </c>
      <c r="H4" s="6">
        <v>-421.56668226099998</v>
      </c>
      <c r="I4" s="6">
        <f t="shared" si="0"/>
        <v>-9.714135000024271E-3</v>
      </c>
      <c r="J4" s="7">
        <f t="shared" si="1"/>
        <v>-263647.3343195385</v>
      </c>
      <c r="K4" s="7">
        <f t="shared" ref="K4:K12" si="3">(J4-MIN(J$3:J$12))</f>
        <v>1.0660898400237784</v>
      </c>
      <c r="L4" s="7">
        <f t="shared" si="2"/>
        <v>0.16522547383459385</v>
      </c>
      <c r="M4" s="8">
        <f t="shared" ref="M4:M12" si="4">(L4/(SUM(L$3:L$12))*100)</f>
        <v>4.2456871084206478</v>
      </c>
    </row>
    <row r="5" spans="1:13" x14ac:dyDescent="0.2">
      <c r="A5" s="2"/>
      <c r="B5" s="2"/>
      <c r="C5" s="1" t="s">
        <v>117</v>
      </c>
      <c r="D5" s="5" t="s">
        <v>0</v>
      </c>
      <c r="E5" s="6">
        <v>-420.33837</v>
      </c>
      <c r="F5" s="6">
        <v>0.1919748</v>
      </c>
      <c r="G5" s="6">
        <v>-421.57784082900002</v>
      </c>
      <c r="H5" s="6">
        <v>-421.56909766500002</v>
      </c>
      <c r="I5" s="6">
        <f t="shared" si="0"/>
        <v>-8.7431640000090738E-3</v>
      </c>
      <c r="J5" s="7">
        <f t="shared" si="1"/>
        <v>-263648.40040937852</v>
      </c>
      <c r="K5" s="7">
        <f t="shared" si="3"/>
        <v>0</v>
      </c>
      <c r="L5" s="7">
        <f t="shared" si="2"/>
        <v>1</v>
      </c>
      <c r="M5" s="8">
        <f t="shared" si="4"/>
        <v>25.696322787798316</v>
      </c>
    </row>
    <row r="6" spans="1:13" x14ac:dyDescent="0.2">
      <c r="A6" s="2"/>
      <c r="B6" s="2"/>
      <c r="C6" s="1" t="s">
        <v>119</v>
      </c>
      <c r="D6" s="5" t="s">
        <v>0</v>
      </c>
      <c r="E6" s="6">
        <v>-420.33785590000002</v>
      </c>
      <c r="F6" s="6">
        <v>0.19178539999999999</v>
      </c>
      <c r="G6" s="6">
        <v>-421.57751115399998</v>
      </c>
      <c r="H6" s="6">
        <v>-421.56999249099999</v>
      </c>
      <c r="I6" s="6">
        <f t="shared" si="0"/>
        <v>-7.5186629999848265E-3</v>
      </c>
      <c r="J6" s="7">
        <f t="shared" si="1"/>
        <v>-263647.42827490659</v>
      </c>
      <c r="K6" s="7">
        <f t="shared" si="3"/>
        <v>0.97213447192916647</v>
      </c>
      <c r="L6" s="7">
        <f t="shared" si="2"/>
        <v>0.19363707686819839</v>
      </c>
      <c r="M6" s="8">
        <f t="shared" si="4"/>
        <v>4.9757608308909402</v>
      </c>
    </row>
    <row r="7" spans="1:13" x14ac:dyDescent="0.2">
      <c r="A7" s="2"/>
      <c r="B7" s="2"/>
      <c r="C7" s="1" t="s">
        <v>121</v>
      </c>
      <c r="D7" s="5" t="s">
        <v>0</v>
      </c>
      <c r="E7" s="6">
        <v>-420.33613759999997</v>
      </c>
      <c r="F7" s="6">
        <v>0.19173850000000001</v>
      </c>
      <c r="G7" s="6">
        <v>-421.577988414</v>
      </c>
      <c r="H7" s="6">
        <v>-421.56810035000001</v>
      </c>
      <c r="I7" s="6">
        <f t="shared" ref="I7:I12" si="5">(G7-H7)</f>
        <v>-9.8880639999947562E-3</v>
      </c>
      <c r="J7" s="7">
        <f t="shared" ref="J7:J12" si="6">(E7+F7+I7)*627.507 + (1.89)</f>
        <v>-263647.86627542012</v>
      </c>
      <c r="K7" s="7">
        <f t="shared" si="3"/>
        <v>0.53413395839743316</v>
      </c>
      <c r="L7" s="7">
        <f t="shared" ref="L7:L12" si="7">EXP(-K7*1000/(1.987*298))</f>
        <v>0.40573245463906915</v>
      </c>
      <c r="M7" s="8">
        <f t="shared" si="4"/>
        <v>10.425832119891258</v>
      </c>
    </row>
    <row r="8" spans="1:13" x14ac:dyDescent="0.2">
      <c r="A8" s="2"/>
      <c r="B8" s="2"/>
      <c r="C8" s="1" t="s">
        <v>114</v>
      </c>
      <c r="D8" s="5" t="s">
        <v>0</v>
      </c>
      <c r="E8" s="6">
        <v>-420.33672960000001</v>
      </c>
      <c r="F8" s="6">
        <v>0.1916138</v>
      </c>
      <c r="G8" s="6">
        <v>-421.57801297999998</v>
      </c>
      <c r="H8" s="6">
        <v>-421.56858750100002</v>
      </c>
      <c r="I8" s="6">
        <f t="shared" si="5"/>
        <v>-9.425478999958159E-3</v>
      </c>
      <c r="J8" s="7">
        <f t="shared" si="6"/>
        <v>-263648.02573436138</v>
      </c>
      <c r="K8" s="7">
        <f t="shared" si="3"/>
        <v>0.37467501714127138</v>
      </c>
      <c r="L8" s="7">
        <f t="shared" si="7"/>
        <v>0.53112264600362991</v>
      </c>
      <c r="M8" s="8">
        <f t="shared" si="4"/>
        <v>13.647898951618812</v>
      </c>
    </row>
    <row r="9" spans="1:13" x14ac:dyDescent="0.2">
      <c r="A9" s="2"/>
      <c r="B9" s="2"/>
      <c r="C9" s="1" t="s">
        <v>116</v>
      </c>
      <c r="D9" s="5" t="s">
        <v>0</v>
      </c>
      <c r="E9" s="6">
        <v>-420.33669409999999</v>
      </c>
      <c r="F9" s="6">
        <v>0.19201170000000001</v>
      </c>
      <c r="G9" s="6">
        <v>-421.57794823699999</v>
      </c>
      <c r="H9" s="6">
        <v>-421.56774594799998</v>
      </c>
      <c r="I9" s="6">
        <f t="shared" si="5"/>
        <v>-1.0202289000005749E-2</v>
      </c>
      <c r="J9" s="7">
        <f t="shared" si="6"/>
        <v>-263648.2412265403</v>
      </c>
      <c r="K9" s="7">
        <f t="shared" si="3"/>
        <v>0.15918283822247759</v>
      </c>
      <c r="L9" s="7">
        <f t="shared" si="7"/>
        <v>0.76427109860044506</v>
      </c>
      <c r="M9" s="8">
        <f t="shared" si="4"/>
        <v>19.638956847022268</v>
      </c>
    </row>
    <row r="10" spans="1:13" x14ac:dyDescent="0.2">
      <c r="A10" s="2"/>
      <c r="B10" s="2"/>
      <c r="C10" s="1" t="s">
        <v>118</v>
      </c>
      <c r="D10" s="5" t="s">
        <v>0</v>
      </c>
      <c r="E10" s="6">
        <v>-420.33546539999998</v>
      </c>
      <c r="F10" s="6">
        <v>0.19183020000000001</v>
      </c>
      <c r="G10" s="6">
        <v>-421.577355791</v>
      </c>
      <c r="H10" s="6">
        <v>-421.566657722</v>
      </c>
      <c r="I10" s="6">
        <f t="shared" si="5"/>
        <v>-1.0698069000000032E-2</v>
      </c>
      <c r="J10" s="7">
        <f t="shared" si="6"/>
        <v>-263647.89520663029</v>
      </c>
      <c r="K10" s="7">
        <f t="shared" si="3"/>
        <v>0.50520274823065847</v>
      </c>
      <c r="L10" s="7">
        <f t="shared" si="7"/>
        <v>0.42604878217840225</v>
      </c>
      <c r="M10" s="8">
        <f t="shared" si="4"/>
        <v>10.947887030204598</v>
      </c>
    </row>
    <row r="11" spans="1:13" x14ac:dyDescent="0.2">
      <c r="A11" s="2"/>
      <c r="B11" s="2"/>
      <c r="C11" s="1" t="s">
        <v>120</v>
      </c>
      <c r="D11" s="5" t="s">
        <v>0</v>
      </c>
      <c r="E11" s="6">
        <v>-420.33525500000002</v>
      </c>
      <c r="F11" s="6">
        <v>0.19194939999999999</v>
      </c>
      <c r="G11" s="6">
        <v>-421.57687818900001</v>
      </c>
      <c r="H11" s="6">
        <v>-421.56706441199998</v>
      </c>
      <c r="I11" s="6">
        <f t="shared" si="5"/>
        <v>-9.8137770000334967E-3</v>
      </c>
      <c r="J11" s="7">
        <f t="shared" si="6"/>
        <v>-263647.13348090311</v>
      </c>
      <c r="K11" s="7">
        <f t="shared" si="3"/>
        <v>1.2669284754083492</v>
      </c>
      <c r="L11" s="7">
        <f t="shared" si="7"/>
        <v>0.11769879641257258</v>
      </c>
      <c r="M11" s="8">
        <f t="shared" si="4"/>
        <v>3.0244262643528232</v>
      </c>
    </row>
    <row r="12" spans="1:13" x14ac:dyDescent="0.2">
      <c r="A12" s="2"/>
      <c r="B12" s="2"/>
      <c r="C12" s="1" t="s">
        <v>122</v>
      </c>
      <c r="D12" s="5" t="s">
        <v>0</v>
      </c>
      <c r="E12" s="6">
        <v>-420.33521359999997</v>
      </c>
      <c r="F12" s="6">
        <v>0.1919738</v>
      </c>
      <c r="G12" s="6">
        <v>-421.57696501499998</v>
      </c>
      <c r="H12" s="6">
        <v>-421.56712137900001</v>
      </c>
      <c r="I12" s="6">
        <f t="shared" si="5"/>
        <v>-9.8436359999709566E-3</v>
      </c>
      <c r="J12" s="7">
        <f t="shared" si="6"/>
        <v>-263647.11092767399</v>
      </c>
      <c r="K12" s="7">
        <f t="shared" si="3"/>
        <v>1.2894817045307718</v>
      </c>
      <c r="L12" s="7">
        <f t="shared" si="7"/>
        <v>0.11330011966313124</v>
      </c>
      <c r="M12" s="8">
        <f t="shared" si="4"/>
        <v>2.9113964467599946</v>
      </c>
    </row>
    <row r="13" spans="1:13" x14ac:dyDescent="0.2">
      <c r="A13" s="2"/>
      <c r="B13" s="2"/>
      <c r="C13" s="15" t="s">
        <v>123</v>
      </c>
      <c r="D13" s="10" t="s">
        <v>14</v>
      </c>
      <c r="E13" s="22">
        <v>-420.33571669999998</v>
      </c>
      <c r="F13" s="22">
        <v>0.19192480000000001</v>
      </c>
      <c r="G13" s="22">
        <v>-421.57876816599997</v>
      </c>
      <c r="H13" s="22">
        <v>-421.56705786600003</v>
      </c>
      <c r="I13" s="22">
        <f t="shared" si="0"/>
        <v>-1.1710299999947438E-2</v>
      </c>
      <c r="J13" s="12">
        <f t="shared" si="1"/>
        <v>-263648.62871901534</v>
      </c>
      <c r="K13" s="12">
        <f>(J13-MIN(J$13:J$22))</f>
        <v>1.2994408680824563</v>
      </c>
      <c r="L13" s="12">
        <f t="shared" si="2"/>
        <v>0.11141042363836362</v>
      </c>
      <c r="M13" s="13">
        <f>(L13/(SUM(L$13:L$22))*100)</f>
        <v>3.7985662970727341</v>
      </c>
    </row>
    <row r="14" spans="1:13" x14ac:dyDescent="0.2">
      <c r="A14" s="2"/>
      <c r="B14" s="2"/>
      <c r="C14" s="15" t="s">
        <v>124</v>
      </c>
      <c r="D14" s="10" t="s">
        <v>14</v>
      </c>
      <c r="E14" s="22">
        <v>-420.33551499999999</v>
      </c>
      <c r="F14" s="22">
        <v>0.19200449999999999</v>
      </c>
      <c r="G14" s="22">
        <v>-421.57856706799998</v>
      </c>
      <c r="H14" s="22">
        <v>-421.56679593199999</v>
      </c>
      <c r="I14" s="22">
        <f t="shared" si="0"/>
        <v>-1.1771135999993021E-2</v>
      </c>
      <c r="J14" s="12">
        <f t="shared" si="1"/>
        <v>-263648.4903135614</v>
      </c>
      <c r="K14" s="12">
        <f t="shared" ref="K14:K22" si="8">(J14-MIN(J$13:J$22))</f>
        <v>1.4378463220200501</v>
      </c>
      <c r="L14" s="12">
        <f t="shared" si="2"/>
        <v>8.8188594930326131E-2</v>
      </c>
      <c r="M14" s="13">
        <f t="shared" ref="M14:M22" si="9">(L14/(SUM(L$13:L$22))*100)</f>
        <v>3.0068122312855476</v>
      </c>
    </row>
    <row r="15" spans="1:13" x14ac:dyDescent="0.2">
      <c r="A15" s="2"/>
      <c r="B15" s="2"/>
      <c r="C15" s="15" t="s">
        <v>125</v>
      </c>
      <c r="D15" s="10" t="s">
        <v>14</v>
      </c>
      <c r="E15" s="22">
        <v>-420.33835069999998</v>
      </c>
      <c r="F15" s="22">
        <v>0.1919718</v>
      </c>
      <c r="G15" s="22">
        <v>-421.58033313499999</v>
      </c>
      <c r="H15" s="22">
        <v>-421.56913903600002</v>
      </c>
      <c r="I15" s="22">
        <f t="shared" si="0"/>
        <v>-1.1194098999965263E-2</v>
      </c>
      <c r="J15" s="12">
        <f t="shared" si="1"/>
        <v>-263649.92815988342</v>
      </c>
      <c r="K15" s="12">
        <f t="shared" si="8"/>
        <v>0</v>
      </c>
      <c r="L15" s="12">
        <f t="shared" si="2"/>
        <v>1</v>
      </c>
      <c r="M15" s="13">
        <f t="shared" si="9"/>
        <v>34.095250453429898</v>
      </c>
    </row>
    <row r="16" spans="1:13" x14ac:dyDescent="0.2">
      <c r="A16" s="2"/>
      <c r="B16" s="2"/>
      <c r="C16" s="15" t="s">
        <v>126</v>
      </c>
      <c r="D16" s="10" t="s">
        <v>14</v>
      </c>
      <c r="E16" s="22">
        <v>-420.3379612</v>
      </c>
      <c r="F16" s="22">
        <v>0.19217670000000001</v>
      </c>
      <c r="G16" s="22">
        <v>-421.58149748099999</v>
      </c>
      <c r="H16" s="22">
        <v>-421.57059467599998</v>
      </c>
      <c r="I16" s="22">
        <f t="shared" si="0"/>
        <v>-1.0902805000000626E-2</v>
      </c>
      <c r="J16" s="12">
        <f t="shared" si="1"/>
        <v>-263649.37238069857</v>
      </c>
      <c r="K16" s="12">
        <f t="shared" si="8"/>
        <v>0.55577918485505506</v>
      </c>
      <c r="L16" s="12">
        <f t="shared" si="2"/>
        <v>0.39116867524009491</v>
      </c>
      <c r="M16" s="13">
        <f t="shared" si="9"/>
        <v>13.33699395184742</v>
      </c>
    </row>
    <row r="17" spans="1:13" x14ac:dyDescent="0.2">
      <c r="A17" s="2"/>
      <c r="B17" s="2"/>
      <c r="C17" s="15" t="s">
        <v>127</v>
      </c>
      <c r="D17" s="10" t="s">
        <v>14</v>
      </c>
      <c r="E17" s="22">
        <v>-420.33597359999999</v>
      </c>
      <c r="F17" s="22">
        <v>0.19166939999999999</v>
      </c>
      <c r="G17" s="22">
        <v>-421.58017329500001</v>
      </c>
      <c r="H17" s="22">
        <v>-421.568217463</v>
      </c>
      <c r="I17" s="22">
        <f t="shared" ref="I17:I22" si="10">(G17-H17)</f>
        <v>-1.1955832000012379E-2</v>
      </c>
      <c r="J17" s="12">
        <f t="shared" ref="J17:J22" si="11">(E17+F17+I17)*627.507 + (1.89)</f>
        <v>-263649.1042639002</v>
      </c>
      <c r="K17" s="12">
        <f t="shared" si="8"/>
        <v>0.82389598322333768</v>
      </c>
      <c r="L17" s="12">
        <f t="shared" ref="L17:L22" si="12">EXP(-K17*1000/(1.987*298))</f>
        <v>0.24872185848940337</v>
      </c>
      <c r="M17" s="13">
        <f t="shared" si="9"/>
        <v>8.4802340584387572</v>
      </c>
    </row>
    <row r="18" spans="1:13" x14ac:dyDescent="0.2">
      <c r="A18" s="2"/>
      <c r="B18" s="2"/>
      <c r="C18" s="15" t="s">
        <v>128</v>
      </c>
      <c r="D18" s="10" t="s">
        <v>14</v>
      </c>
      <c r="E18" s="22">
        <v>-420.33662759999999</v>
      </c>
      <c r="F18" s="22">
        <v>0.19163079999999999</v>
      </c>
      <c r="G18" s="22">
        <v>-421.580340643</v>
      </c>
      <c r="H18" s="22">
        <v>-421.56866995299998</v>
      </c>
      <c r="I18" s="22">
        <f t="shared" si="10"/>
        <v>-1.1670690000016748E-2</v>
      </c>
      <c r="J18" s="12">
        <f t="shared" si="11"/>
        <v>-263649.35994664743</v>
      </c>
      <c r="K18" s="12">
        <f t="shared" si="8"/>
        <v>0.56821323599433526</v>
      </c>
      <c r="L18" s="12">
        <f t="shared" si="12"/>
        <v>0.38304016994965151</v>
      </c>
      <c r="M18" s="13">
        <f t="shared" si="9"/>
        <v>13.059850528157721</v>
      </c>
    </row>
    <row r="19" spans="1:13" x14ac:dyDescent="0.2">
      <c r="A19" s="2"/>
      <c r="B19" s="2"/>
      <c r="C19" s="15" t="s">
        <v>129</v>
      </c>
      <c r="D19" s="10" t="s">
        <v>14</v>
      </c>
      <c r="E19" s="22">
        <v>-420.33662249999998</v>
      </c>
      <c r="F19" s="22">
        <v>0.19191369999999999</v>
      </c>
      <c r="G19" s="22">
        <v>-421.57989446699997</v>
      </c>
      <c r="H19" s="22">
        <v>-421.56788054100002</v>
      </c>
      <c r="I19" s="22">
        <f t="shared" si="10"/>
        <v>-1.201392599995188E-2</v>
      </c>
      <c r="J19" s="12">
        <f t="shared" si="11"/>
        <v>-263649.39460762398</v>
      </c>
      <c r="K19" s="12">
        <f t="shared" si="8"/>
        <v>0.53355225943960249</v>
      </c>
      <c r="L19" s="12">
        <f t="shared" si="12"/>
        <v>0.40613123819699615</v>
      </c>
      <c r="M19" s="13">
        <f t="shared" si="9"/>
        <v>13.847146283288181</v>
      </c>
    </row>
    <row r="20" spans="1:13" x14ac:dyDescent="0.2">
      <c r="A20" s="2"/>
      <c r="B20" s="2"/>
      <c r="C20" s="15" t="s">
        <v>130</v>
      </c>
      <c r="D20" s="10" t="s">
        <v>14</v>
      </c>
      <c r="E20" s="22">
        <v>-420.3356101</v>
      </c>
      <c r="F20" s="22">
        <v>0.1918726</v>
      </c>
      <c r="G20" s="22">
        <v>-421.57912567900001</v>
      </c>
      <c r="H20" s="22">
        <v>-421.56698659400001</v>
      </c>
      <c r="I20" s="22">
        <f t="shared" si="10"/>
        <v>-1.213908500000116E-2</v>
      </c>
      <c r="J20" s="12">
        <f t="shared" si="11"/>
        <v>-263648.86364822357</v>
      </c>
      <c r="K20" s="12">
        <f t="shared" si="8"/>
        <v>1.0645116598461755</v>
      </c>
      <c r="L20" s="12">
        <f t="shared" si="12"/>
        <v>0.16566643297092312</v>
      </c>
      <c r="M20" s="13">
        <f t="shared" si="9"/>
        <v>5.6484385238699808</v>
      </c>
    </row>
    <row r="21" spans="1:13" x14ac:dyDescent="0.2">
      <c r="A21" s="2"/>
      <c r="B21" s="2"/>
      <c r="C21" s="15" t="s">
        <v>131</v>
      </c>
      <c r="D21" s="10" t="s">
        <v>14</v>
      </c>
      <c r="E21" s="22">
        <v>-420.33514359999998</v>
      </c>
      <c r="F21" s="22">
        <v>0.19198490000000001</v>
      </c>
      <c r="G21" s="22">
        <v>-421.57905851100003</v>
      </c>
      <c r="H21" s="22">
        <v>-421.56712692600001</v>
      </c>
      <c r="I21" s="22">
        <f t="shared" si="10"/>
        <v>-1.1931585000013456E-2</v>
      </c>
      <c r="J21" s="12">
        <f t="shared" si="11"/>
        <v>-263648.37023946946</v>
      </c>
      <c r="K21" s="12">
        <f t="shared" si="8"/>
        <v>1.5579204139648937</v>
      </c>
      <c r="L21" s="12">
        <f t="shared" si="12"/>
        <v>7.2001931692113622E-2</v>
      </c>
      <c r="M21" s="13">
        <f t="shared" si="9"/>
        <v>2.4549238941733655</v>
      </c>
    </row>
    <row r="22" spans="1:13" x14ac:dyDescent="0.2">
      <c r="A22" s="2"/>
      <c r="B22" s="2"/>
      <c r="C22" s="15" t="s">
        <v>132</v>
      </c>
      <c r="D22" s="10" t="s">
        <v>14</v>
      </c>
      <c r="E22" s="22">
        <v>-420.33508069999999</v>
      </c>
      <c r="F22" s="22">
        <v>0.19199859999999999</v>
      </c>
      <c r="G22" s="22">
        <v>-421.57913168599998</v>
      </c>
      <c r="H22" s="22">
        <v>-421.56719665999998</v>
      </c>
      <c r="I22" s="22">
        <f t="shared" si="10"/>
        <v>-1.193502600000329E-2</v>
      </c>
      <c r="J22" s="12">
        <f t="shared" si="11"/>
        <v>-263648.32433168485</v>
      </c>
      <c r="K22" s="12">
        <f t="shared" si="8"/>
        <v>1.6038281985674985</v>
      </c>
      <c r="L22" s="12">
        <f t="shared" si="12"/>
        <v>6.6630505663520273E-2</v>
      </c>
      <c r="M22" s="13">
        <f t="shared" si="9"/>
        <v>2.271783778436403</v>
      </c>
    </row>
    <row r="24" spans="1:13" x14ac:dyDescent="0.2">
      <c r="B24" s="1" t="s">
        <v>0</v>
      </c>
      <c r="C24" s="16">
        <f>(MIN(J3:J12))-(1.987*298*LN(SUM(L3:L12)))/1000</f>
        <v>-263649.20500338374</v>
      </c>
    </row>
    <row r="25" spans="1:13" x14ac:dyDescent="0.2">
      <c r="B25" s="15" t="s">
        <v>14</v>
      </c>
      <c r="C25" s="17">
        <f>(MIN(J13:J22))-(1.987*298*LN(SUM(L13:L22)))/1000</f>
        <v>-263650.56529462076</v>
      </c>
    </row>
    <row r="26" spans="1:13" ht="20" x14ac:dyDescent="0.25">
      <c r="B26" s="14" t="s">
        <v>15</v>
      </c>
      <c r="C26" s="18">
        <f>(C24-C25)/1.37</f>
        <v>0.99291331168726404</v>
      </c>
      <c r="F26" s="31"/>
    </row>
    <row r="27" spans="1:13" ht="20" x14ac:dyDescent="0.25">
      <c r="B27" s="19" t="s">
        <v>16</v>
      </c>
      <c r="C27" s="9">
        <v>0.68</v>
      </c>
      <c r="F27" s="31"/>
    </row>
    <row r="28" spans="1:13" ht="20" x14ac:dyDescent="0.25">
      <c r="B28" s="20" t="s">
        <v>17</v>
      </c>
      <c r="C28" s="21">
        <f>C26-C27</f>
        <v>0.312913311687264</v>
      </c>
      <c r="F28" s="31"/>
    </row>
    <row r="29" spans="1:13" ht="20" x14ac:dyDescent="0.25">
      <c r="F29" s="31"/>
    </row>
    <row r="30" spans="1:13" ht="20" x14ac:dyDescent="0.25">
      <c r="F30" s="3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3E773-E1F1-DE46-8853-DAA07B5D6C68}">
  <dimension ref="A1:M22"/>
  <sheetViews>
    <sheetView tabSelected="1" workbookViewId="0">
      <selection activeCell="C16" sqref="C16"/>
    </sheetView>
  </sheetViews>
  <sheetFormatPr baseColWidth="10" defaultRowHeight="16" x14ac:dyDescent="0.2"/>
  <cols>
    <col min="1" max="1" width="20.1640625" bestFit="1" customWidth="1"/>
    <col min="2" max="2" width="23.6640625" bestFit="1" customWidth="1"/>
    <col min="3" max="3" width="63.1640625" bestFit="1" customWidth="1"/>
    <col min="5" max="5" width="30.5" bestFit="1" customWidth="1"/>
    <col min="6" max="6" width="12.6640625" bestFit="1" customWidth="1"/>
    <col min="7" max="7" width="21.6640625" bestFit="1" customWidth="1"/>
    <col min="8" max="8" width="16.5" bestFit="1" customWidth="1"/>
    <col min="9" max="9" width="18" bestFit="1" customWidth="1"/>
    <col min="10" max="10" width="34" bestFit="1" customWidth="1"/>
    <col min="12" max="12" width="14" bestFit="1" customWidth="1"/>
  </cols>
  <sheetData>
    <row r="1" spans="1:13" ht="21" x14ac:dyDescent="0.2">
      <c r="A1" s="38" t="s">
        <v>32</v>
      </c>
      <c r="C1" s="1" t="s">
        <v>0</v>
      </c>
      <c r="D1" s="2"/>
    </row>
    <row r="2" spans="1:13" x14ac:dyDescent="0.2">
      <c r="A2" s="1" t="s">
        <v>1</v>
      </c>
      <c r="B2" s="1" t="s">
        <v>2</v>
      </c>
      <c r="C2" s="1" t="s">
        <v>3</v>
      </c>
      <c r="D2" s="1" t="s">
        <v>13</v>
      </c>
      <c r="E2" s="3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10</v>
      </c>
      <c r="L2" s="4" t="s">
        <v>11</v>
      </c>
      <c r="M2" s="4" t="s">
        <v>12</v>
      </c>
    </row>
    <row r="3" spans="1:13" x14ac:dyDescent="0.2">
      <c r="A3" s="2"/>
      <c r="B3" s="2"/>
      <c r="C3" s="5" t="s">
        <v>139</v>
      </c>
      <c r="D3" s="5" t="s">
        <v>0</v>
      </c>
      <c r="E3" s="6">
        <v>-973.40904120000005</v>
      </c>
      <c r="F3" s="6">
        <v>0.36754700000000001</v>
      </c>
      <c r="G3" s="6">
        <v>-976.18832543999997</v>
      </c>
      <c r="H3" s="6">
        <v>-976.173655887</v>
      </c>
      <c r="I3" s="6">
        <f t="shared" ref="I3:I10" si="0">(G3-H3)</f>
        <v>-1.4669552999976077E-2</v>
      </c>
      <c r="J3" s="7">
        <f t="shared" ref="J3:J10" si="1">(E3+F3+I3)*627.507 + (1.89)</f>
        <v>-610597.66414815374</v>
      </c>
      <c r="K3" s="7">
        <f>(J3-MIN(J$3:J$8))</f>
        <v>6.648067063302733</v>
      </c>
      <c r="L3" s="7">
        <f t="shared" ref="L3:L10" si="2">EXP(-K3*1000/(1.987*298))</f>
        <v>1.3303899297628061E-5</v>
      </c>
      <c r="M3" s="8">
        <f>(L3/(SUM(L$3:L$8))*100)</f>
        <v>1.2610066132626818E-3</v>
      </c>
    </row>
    <row r="4" spans="1:13" x14ac:dyDescent="0.2">
      <c r="A4" s="2"/>
      <c r="B4" s="2"/>
      <c r="C4" s="5" t="s">
        <v>140</v>
      </c>
      <c r="D4" s="5" t="s">
        <v>0</v>
      </c>
      <c r="E4" s="6">
        <v>-973.41554080000003</v>
      </c>
      <c r="F4" s="6">
        <v>0.367454</v>
      </c>
      <c r="G4" s="6">
        <v>-976.19308774900003</v>
      </c>
      <c r="H4" s="6">
        <v>-976.18132086100002</v>
      </c>
      <c r="I4" s="6">
        <f t="shared" si="0"/>
        <v>-1.1766888000011022E-2</v>
      </c>
      <c r="J4" s="7">
        <f t="shared" si="1"/>
        <v>-610599.97960819583</v>
      </c>
      <c r="K4" s="7">
        <f t="shared" ref="K4:K8" si="3">(J4-MIN(J$3:J$8))</f>
        <v>4.3326070212060586</v>
      </c>
      <c r="L4" s="7">
        <f t="shared" si="2"/>
        <v>6.641280377167099E-4</v>
      </c>
      <c r="M4" s="8">
        <f t="shared" ref="M4:M8" si="4">(L4/(SUM(L$3:L$8))*100)</f>
        <v>6.2949202251046096E-2</v>
      </c>
    </row>
    <row r="5" spans="1:13" x14ac:dyDescent="0.2">
      <c r="A5" s="2"/>
      <c r="B5" s="2"/>
      <c r="C5" s="5" t="s">
        <v>141</v>
      </c>
      <c r="D5" s="5" t="s">
        <v>0</v>
      </c>
      <c r="E5" s="43"/>
      <c r="F5" s="6">
        <v>0.36672300000000002</v>
      </c>
      <c r="G5" s="6">
        <v>-976.19517748500004</v>
      </c>
      <c r="H5" s="6">
        <v>-976.17730407199997</v>
      </c>
      <c r="I5" s="6">
        <f t="shared" si="0"/>
        <v>-1.7873413000074834E-2</v>
      </c>
      <c r="J5" s="7">
        <f t="shared" si="1"/>
        <v>220.79555778956203</v>
      </c>
      <c r="K5" s="7">
        <f t="shared" si="3"/>
        <v>610825.10777300654</v>
      </c>
      <c r="L5" s="7">
        <f t="shared" si="2"/>
        <v>0</v>
      </c>
      <c r="M5" s="8">
        <f t="shared" si="4"/>
        <v>0</v>
      </c>
    </row>
    <row r="6" spans="1:13" x14ac:dyDescent="0.2">
      <c r="A6" s="2"/>
      <c r="B6" s="2"/>
      <c r="C6" s="5" t="s">
        <v>142</v>
      </c>
      <c r="D6" s="5" t="s">
        <v>0</v>
      </c>
      <c r="E6" s="43"/>
      <c r="F6" s="6">
        <v>0.36699900000000002</v>
      </c>
      <c r="G6" s="6">
        <v>-976.19340831399995</v>
      </c>
      <c r="H6" s="6">
        <v>-976.17554959400002</v>
      </c>
      <c r="I6" s="6">
        <f t="shared" si="0"/>
        <v>-1.7858719999935602E-2</v>
      </c>
      <c r="J6" s="7">
        <f t="shared" si="1"/>
        <v>220.97796968200038</v>
      </c>
      <c r="K6" s="7">
        <f t="shared" si="3"/>
        <v>610825.290184899</v>
      </c>
      <c r="L6" s="7">
        <f t="shared" si="2"/>
        <v>0</v>
      </c>
      <c r="M6" s="8">
        <f t="shared" si="4"/>
        <v>0</v>
      </c>
    </row>
    <row r="7" spans="1:13" x14ac:dyDescent="0.2">
      <c r="A7" s="2"/>
      <c r="B7" s="2"/>
      <c r="C7" s="5" t="s">
        <v>143</v>
      </c>
      <c r="D7" s="5" t="s">
        <v>0</v>
      </c>
      <c r="E7" s="6">
        <v>-973.41554080000003</v>
      </c>
      <c r="F7" s="6">
        <v>0.36671799999999999</v>
      </c>
      <c r="G7" s="6">
        <v>-976.19511522799996</v>
      </c>
      <c r="H7" s="6">
        <v>-976.17717986399998</v>
      </c>
      <c r="I7" s="6">
        <f t="shared" ref="I7:I8" si="5">(G7-H7)</f>
        <v>-1.7935363999981746E-2</v>
      </c>
      <c r="J7" s="7">
        <f t="shared" ref="J7:J8" si="6">(E7+F7+I7)*627.507 + (1.89)</f>
        <v>-610604.31221521704</v>
      </c>
      <c r="K7" s="7">
        <f t="shared" si="3"/>
        <v>0</v>
      </c>
      <c r="L7" s="7">
        <f t="shared" ref="L7:L8" si="7">EXP(-K7*1000/(1.987*298))</f>
        <v>1</v>
      </c>
      <c r="M7" s="8">
        <f t="shared" si="4"/>
        <v>94.784738297553517</v>
      </c>
    </row>
    <row r="8" spans="1:13" x14ac:dyDescent="0.2">
      <c r="A8" s="2"/>
      <c r="B8" s="2"/>
      <c r="C8" s="5" t="s">
        <v>144</v>
      </c>
      <c r="D8" s="5" t="s">
        <v>0</v>
      </c>
      <c r="E8" s="6">
        <v>-973.41554080000003</v>
      </c>
      <c r="F8" s="6">
        <v>0.36688599999999999</v>
      </c>
      <c r="G8" s="6">
        <v>-976.18928950199995</v>
      </c>
      <c r="H8" s="6">
        <v>-976.17393433400002</v>
      </c>
      <c r="I8" s="6">
        <f t="shared" si="5"/>
        <v>-1.5355167999928199E-2</v>
      </c>
      <c r="J8" s="7">
        <f t="shared" si="6"/>
        <v>-610602.58770298969</v>
      </c>
      <c r="K8" s="7">
        <f t="shared" si="3"/>
        <v>1.724512227345258</v>
      </c>
      <c r="L8" s="7">
        <f t="shared" si="7"/>
        <v>5.4344735092391017E-2</v>
      </c>
      <c r="M8" s="8">
        <f t="shared" si="4"/>
        <v>5.1510514935821554</v>
      </c>
    </row>
    <row r="9" spans="1:13" x14ac:dyDescent="0.2">
      <c r="A9" s="2"/>
      <c r="B9" s="2"/>
      <c r="C9" s="10" t="s">
        <v>133</v>
      </c>
      <c r="D9" s="10" t="s">
        <v>14</v>
      </c>
      <c r="E9" s="22">
        <v>-973.40823799999998</v>
      </c>
      <c r="F9" s="22">
        <v>0.36818400000000001</v>
      </c>
      <c r="G9" s="22">
        <v>-976.19567974200004</v>
      </c>
      <c r="H9" s="22">
        <v>-976.17367859000001</v>
      </c>
      <c r="I9" s="22">
        <f t="shared" si="0"/>
        <v>-2.2001152000029833E-2</v>
      </c>
      <c r="J9" s="12">
        <f t="shared" si="1"/>
        <v>-610601.36104226601</v>
      </c>
      <c r="K9" s="12">
        <f>(J9-MIN(J$9:J$14))</f>
        <v>3.3678244213806465</v>
      </c>
      <c r="L9" s="12">
        <f t="shared" si="2"/>
        <v>3.3874357839153704E-3</v>
      </c>
      <c r="M9" s="13">
        <f>(L9/(SUM(L$9:L$14))*100)</f>
        <v>0.17716244651944282</v>
      </c>
    </row>
    <row r="10" spans="1:13" x14ac:dyDescent="0.2">
      <c r="A10" s="2"/>
      <c r="B10" s="2"/>
      <c r="C10" s="10" t="s">
        <v>134</v>
      </c>
      <c r="D10" s="10" t="s">
        <v>14</v>
      </c>
      <c r="E10" s="22">
        <v>-973.41493890000004</v>
      </c>
      <c r="F10" s="22">
        <v>0.36785499999999999</v>
      </c>
      <c r="G10" s="22">
        <v>-976.20154978999994</v>
      </c>
      <c r="H10" s="22">
        <v>-976.18139815200004</v>
      </c>
      <c r="I10" s="22">
        <f t="shared" si="0"/>
        <v>-2.015163799990205E-2</v>
      </c>
      <c r="J10" s="12">
        <f t="shared" si="1"/>
        <v>-610604.61177074374</v>
      </c>
      <c r="K10" s="12">
        <f t="shared" ref="K10:K14" si="8">(J10-MIN(J$9:J$14))</f>
        <v>0.11709594365675002</v>
      </c>
      <c r="L10" s="12">
        <f t="shared" si="2"/>
        <v>0.82057077618214724</v>
      </c>
      <c r="M10" s="13">
        <f t="shared" ref="M10:M14" si="9">(L10/(SUM(L$9:L$14))*100)</f>
        <v>42.915743802752274</v>
      </c>
    </row>
    <row r="11" spans="1:13" x14ac:dyDescent="0.2">
      <c r="A11" s="2"/>
      <c r="B11" s="2"/>
      <c r="C11" s="10" t="s">
        <v>135</v>
      </c>
      <c r="D11" s="10" t="s">
        <v>14</v>
      </c>
      <c r="E11" s="22">
        <v>-973.40867749999995</v>
      </c>
      <c r="F11" s="22">
        <v>0.36717</v>
      </c>
      <c r="G11" s="22">
        <v>-976.20150575900004</v>
      </c>
      <c r="H11" s="22">
        <v>-976.17803029200002</v>
      </c>
      <c r="I11" s="22">
        <f t="shared" ref="I11:I14" si="10">(G11-H11)</f>
        <v>-2.3475467000025674E-2</v>
      </c>
      <c r="J11" s="12">
        <f t="shared" ref="J11:J14" si="11">(E11+F11+I11)*627.507 + (1.89)</f>
        <v>-610603.19826667325</v>
      </c>
      <c r="K11" s="12">
        <f t="shared" si="8"/>
        <v>1.5306000141426921</v>
      </c>
      <c r="L11" s="12">
        <f t="shared" ref="L11:L14" si="12">EXP(-K11*1000/(1.987*298))</f>
        <v>7.5401898331329195E-2</v>
      </c>
      <c r="M11" s="13">
        <f t="shared" si="9"/>
        <v>3.943509377806794</v>
      </c>
    </row>
    <row r="12" spans="1:13" x14ac:dyDescent="0.2">
      <c r="A12" s="2"/>
      <c r="B12" s="2"/>
      <c r="C12" s="10" t="s">
        <v>136</v>
      </c>
      <c r="D12" s="10" t="s">
        <v>14</v>
      </c>
      <c r="E12" s="22">
        <v>-973.40661060000002</v>
      </c>
      <c r="F12" s="22">
        <v>0.36725200000000002</v>
      </c>
      <c r="G12" s="22">
        <v>-976.19990771499999</v>
      </c>
      <c r="H12" s="22">
        <v>-976.176179542</v>
      </c>
      <c r="I12" s="22">
        <f t="shared" si="10"/>
        <v>-2.3728172999994968E-2</v>
      </c>
      <c r="J12" s="12">
        <f t="shared" si="11"/>
        <v>-610602.00839166483</v>
      </c>
      <c r="K12" s="12">
        <f t="shared" si="8"/>
        <v>2.7204750225646421</v>
      </c>
      <c r="L12" s="12">
        <f t="shared" si="12"/>
        <v>1.0108090549030131E-2</v>
      </c>
      <c r="M12" s="13">
        <f t="shared" si="9"/>
        <v>0.52865180789829413</v>
      </c>
    </row>
    <row r="13" spans="1:13" x14ac:dyDescent="0.2">
      <c r="A13" s="2"/>
      <c r="B13" s="2"/>
      <c r="C13" s="10" t="s">
        <v>137</v>
      </c>
      <c r="D13" s="10" t="s">
        <v>14</v>
      </c>
      <c r="E13" s="22">
        <v>-973.41503990000001</v>
      </c>
      <c r="F13" s="22">
        <v>0.36779800000000001</v>
      </c>
      <c r="G13" s="22">
        <v>-976.20159427399994</v>
      </c>
      <c r="H13" s="22">
        <v>-976.18141403100003</v>
      </c>
      <c r="I13" s="22">
        <f t="shared" si="10"/>
        <v>-2.0180242999913389E-2</v>
      </c>
      <c r="J13" s="12">
        <f t="shared" si="11"/>
        <v>-610604.72886668739</v>
      </c>
      <c r="K13" s="12">
        <f t="shared" si="8"/>
        <v>0</v>
      </c>
      <c r="L13" s="12">
        <f t="shared" si="12"/>
        <v>1</v>
      </c>
      <c r="M13" s="13">
        <f t="shared" si="9"/>
        <v>52.299868638297689</v>
      </c>
    </row>
    <row r="14" spans="1:13" x14ac:dyDescent="0.2">
      <c r="A14" s="2"/>
      <c r="B14" s="2"/>
      <c r="C14" s="10" t="s">
        <v>138</v>
      </c>
      <c r="D14" s="10" t="s">
        <v>14</v>
      </c>
      <c r="E14" s="22">
        <v>-973.40791160000003</v>
      </c>
      <c r="F14" s="22">
        <v>0.36816399999999999</v>
      </c>
      <c r="G14" s="22">
        <v>-976.19576595900003</v>
      </c>
      <c r="H14" s="22">
        <v>-976.17371442800004</v>
      </c>
      <c r="I14" s="22">
        <f t="shared" si="10"/>
        <v>-2.2051530999988245E-2</v>
      </c>
      <c r="J14" s="12">
        <f t="shared" si="11"/>
        <v>-610601.20038729638</v>
      </c>
      <c r="K14" s="12">
        <f t="shared" si="8"/>
        <v>3.5284793910104781</v>
      </c>
      <c r="L14" s="12">
        <f t="shared" si="12"/>
        <v>2.5824907450457853E-3</v>
      </c>
      <c r="M14" s="13">
        <f t="shared" si="9"/>
        <v>0.13506392672551409</v>
      </c>
    </row>
    <row r="16" spans="1:13" x14ac:dyDescent="0.2">
      <c r="B16" s="1" t="s">
        <v>0</v>
      </c>
      <c r="C16" s="16">
        <f>(MIN(J3:J8))-(1.987*298*LN(SUM(L3:L8)))/1000</f>
        <v>-610604.34393053851</v>
      </c>
    </row>
    <row r="17" spans="2:6" ht="20" x14ac:dyDescent="0.25">
      <c r="B17" s="15" t="s">
        <v>14</v>
      </c>
      <c r="C17" s="17">
        <f>(MIN(J9:J14))-(1.987*298*LN(SUM(L9:L14)))/1000</f>
        <v>-610605.11266874301</v>
      </c>
      <c r="F17" s="31"/>
    </row>
    <row r="18" spans="2:6" ht="20" x14ac:dyDescent="0.25">
      <c r="B18" s="14" t="s">
        <v>15</v>
      </c>
      <c r="C18" s="18">
        <f>(C16-C17)/1.37</f>
        <v>0.56112277700504565</v>
      </c>
      <c r="F18" s="31"/>
    </row>
    <row r="19" spans="2:6" ht="20" x14ac:dyDescent="0.25">
      <c r="B19" s="19" t="s">
        <v>16</v>
      </c>
      <c r="C19" s="9">
        <v>3.02</v>
      </c>
      <c r="F19" s="31"/>
    </row>
    <row r="20" spans="2:6" ht="20" x14ac:dyDescent="0.25">
      <c r="B20" s="20" t="s">
        <v>17</v>
      </c>
      <c r="C20" s="21">
        <f>C18-C19</f>
        <v>-2.4588772229949543</v>
      </c>
      <c r="F20" s="31"/>
    </row>
    <row r="21" spans="2:6" ht="20" x14ac:dyDescent="0.25">
      <c r="F21" s="31"/>
    </row>
    <row r="22" spans="2:6" ht="20" x14ac:dyDescent="0.25">
      <c r="F22" s="3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Summary 3 Torsions</vt:lpstr>
      <vt:lpstr>BBB 6 Bupropion LogP</vt:lpstr>
      <vt:lpstr>BBB 8 LogP</vt:lpstr>
      <vt:lpstr>BBB20 Desmethyldesipramine LogP</vt:lpstr>
      <vt:lpstr>BBB29 Nor-2-chlorpromazine LogP</vt:lpstr>
      <vt:lpstr>BBB 30 Methamphetamine LogP</vt:lpstr>
      <vt:lpstr>BBB 227 Thioperamide LogP</vt:lpstr>
      <vt:lpstr>BBB 256 Betahistine LogP</vt:lpstr>
      <vt:lpstr>BBB 268 Zolpidem LogP</vt:lpstr>
      <vt:lpstr>BBB 272 Aspirin LogP</vt:lpstr>
      <vt:lpstr>BBB 288 Zidovudine LogP</vt:lpstr>
      <vt:lpstr>BBB 292 Levodopa LogP</vt:lpstr>
      <vt:lpstr>BBB 301 Salbutamol LogP</vt:lpstr>
      <vt:lpstr>BBB 321 22 LogP </vt:lpstr>
      <vt:lpstr>BBB 324 L-663581 LogP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2020-11-09T19:31:03Z</dcterms:created>
  <dcterms:modified xsi:type="dcterms:W3CDTF">2021-03-20T18:26:45Z</dcterms:modified>
</cp:coreProperties>
</file>