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s\Downloads\"/>
    </mc:Choice>
  </mc:AlternateContent>
  <xr:revisionPtr revIDLastSave="0" documentId="13_ncr:1_{4D7941CC-B053-4E89-ACC3-089FC73025C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over Page" sheetId="1" r:id="rId1"/>
    <sheet name="Forecasting Model" sheetId="2" r:id="rId2"/>
    <sheet name="Findings &amp; Recommend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F66" i="2" s="1"/>
  <c r="G66" i="2" s="1"/>
  <c r="H66" i="2" s="1"/>
  <c r="G48" i="2"/>
  <c r="H48" i="2" s="1"/>
  <c r="H30" i="2" s="1"/>
  <c r="F48" i="2"/>
  <c r="E48" i="2"/>
  <c r="H44" i="2"/>
  <c r="G44" i="2"/>
  <c r="F44" i="2"/>
  <c r="E44" i="2"/>
  <c r="D44" i="2"/>
  <c r="H42" i="2"/>
  <c r="H18" i="2" s="1"/>
  <c r="G42" i="2"/>
  <c r="G18" i="2" s="1"/>
  <c r="F42" i="2"/>
  <c r="F18" i="2" s="1"/>
  <c r="E42" i="2"/>
  <c r="E18" i="2" s="1"/>
  <c r="D42" i="2"/>
  <c r="D18" i="2" s="1"/>
  <c r="H41" i="2"/>
  <c r="H17" i="2" s="1"/>
  <c r="G41" i="2"/>
  <c r="G17" i="2" s="1"/>
  <c r="F41" i="2"/>
  <c r="F17" i="2" s="1"/>
  <c r="E41" i="2"/>
  <c r="E17" i="2" s="1"/>
  <c r="D41" i="2"/>
  <c r="D17" i="2" s="1"/>
  <c r="H40" i="2"/>
  <c r="H16" i="2" s="1"/>
  <c r="G40" i="2"/>
  <c r="G16" i="2" s="1"/>
  <c r="F40" i="2"/>
  <c r="F16" i="2" s="1"/>
  <c r="E40" i="2"/>
  <c r="E16" i="2" s="1"/>
  <c r="D40" i="2"/>
  <c r="D16" i="2" s="1"/>
  <c r="H39" i="2"/>
  <c r="H15" i="2" s="1"/>
  <c r="G39" i="2"/>
  <c r="F39" i="2"/>
  <c r="F15" i="2" s="1"/>
  <c r="E39" i="2"/>
  <c r="E15" i="2" s="1"/>
  <c r="D39" i="2"/>
  <c r="D15" i="2" s="1"/>
  <c r="H36" i="2"/>
  <c r="G36" i="2"/>
  <c r="F36" i="2"/>
  <c r="E36" i="2"/>
  <c r="D36" i="2"/>
  <c r="H35" i="2"/>
  <c r="G35" i="2"/>
  <c r="F35" i="2"/>
  <c r="E35" i="2"/>
  <c r="D35" i="2"/>
  <c r="H32" i="2"/>
  <c r="G32" i="2"/>
  <c r="F32" i="2"/>
  <c r="E32" i="2"/>
  <c r="D32" i="2"/>
  <c r="H31" i="2"/>
  <c r="G31" i="2"/>
  <c r="F31" i="2"/>
  <c r="E31" i="2"/>
  <c r="D31" i="2"/>
  <c r="G30" i="2"/>
  <c r="F30" i="2"/>
  <c r="E30" i="2"/>
  <c r="D30" i="2"/>
  <c r="G15" i="2"/>
  <c r="E2" i="2"/>
  <c r="F2" i="2" s="1"/>
  <c r="G2" i="2" s="1"/>
  <c r="H2" i="2" s="1"/>
  <c r="E7" i="2" l="1"/>
  <c r="F8" i="2"/>
  <c r="E5" i="2"/>
  <c r="G8" i="2"/>
  <c r="G5" i="2"/>
  <c r="G7" i="2"/>
  <c r="E8" i="2"/>
  <c r="F5" i="2"/>
  <c r="G19" i="2"/>
  <c r="E9" i="2"/>
  <c r="D5" i="2"/>
  <c r="F7" i="2"/>
  <c r="F19" i="2"/>
  <c r="D7" i="2"/>
  <c r="D19" i="2"/>
  <c r="H19" i="2"/>
  <c r="E19" i="2"/>
  <c r="H7" i="2"/>
  <c r="H5" i="2"/>
  <c r="H8" i="2"/>
  <c r="D8" i="2"/>
  <c r="G9" i="2" l="1"/>
  <c r="E11" i="2"/>
  <c r="E12" i="2" s="1"/>
  <c r="F9" i="2"/>
  <c r="F11" i="2" s="1"/>
  <c r="F12" i="2" s="1"/>
  <c r="G21" i="2"/>
  <c r="G11" i="2"/>
  <c r="G12" i="2" s="1"/>
  <c r="E21" i="2"/>
  <c r="E22" i="2" s="1"/>
  <c r="F21" i="2"/>
  <c r="D9" i="2"/>
  <c r="D21" i="2" s="1"/>
  <c r="G24" i="2"/>
  <c r="G25" i="2" s="1"/>
  <c r="G22" i="2"/>
  <c r="F24" i="2"/>
  <c r="F25" i="2" s="1"/>
  <c r="F22" i="2"/>
  <c r="H9" i="2"/>
  <c r="H11" i="2" s="1"/>
  <c r="H12" i="2" s="1"/>
  <c r="E24" i="2" l="1"/>
  <c r="E25" i="2" s="1"/>
  <c r="D11" i="2"/>
  <c r="D12" i="2" s="1"/>
  <c r="H21" i="2"/>
  <c r="H24" i="2" s="1"/>
  <c r="D22" i="2"/>
  <c r="D24" i="2"/>
  <c r="D25" i="2" s="1"/>
  <c r="H25" i="2" l="1"/>
  <c r="H22" i="2"/>
</calcChain>
</file>

<file path=xl/sharedStrings.xml><?xml version="1.0" encoding="utf-8"?>
<sst xmlns="http://schemas.openxmlformats.org/spreadsheetml/2006/main" count="153" uniqueCount="75">
  <si>
    <t>Financial Model Start File</t>
  </si>
  <si>
    <t>Get 10% OFF our course using coupon code EMAIL10</t>
  </si>
  <si>
    <t>Get Our Complete Finance &amp; Valuation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</si>
  <si>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</si>
  <si>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</si>
  <si>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</si>
  <si>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</si>
  <si>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Figures in USD</t>
  </si>
  <si>
    <t>Unit</t>
  </si>
  <si>
    <t>Year 1</t>
  </si>
  <si>
    <t>Year 2</t>
  </si>
  <si>
    <t>Year 3</t>
  </si>
  <si>
    <t>Year 4</t>
  </si>
  <si>
    <t>Year 5</t>
  </si>
  <si>
    <t>Dynamic</t>
  </si>
  <si>
    <t>Income Statement</t>
  </si>
  <si>
    <t>Assumption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</si>
  <si>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</si>
  <si>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</si>
  <si>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</si>
  <si>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</si>
  <si>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</si>
  <si>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</si>
  <si>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</si>
  <si>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</si>
  <si>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</si>
  <si>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</si>
  <si>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</si>
  <si>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</si>
  <si>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</si>
  <si>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</si>
  <si>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</si>
  <si>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</si>
  <si>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</si>
  <si>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Corporate Tax</t>
  </si>
  <si>
    <t>Profit / (Loss)</t>
  </si>
  <si>
    <t>Live Case</t>
  </si>
  <si>
    <t>Number of Investments</t>
  </si>
  <si>
    <t>#</t>
  </si>
  <si>
    <t>Order Growth Rate</t>
  </si>
  <si>
    <t>Average Order Value</t>
  </si>
  <si>
    <t>Cost of Goods Sold (per investment)</t>
  </si>
  <si>
    <t>Operating Expenses (Fixed)</t>
  </si>
  <si>
    <t>Corporate Tax Rate</t>
  </si>
  <si>
    <t xml:space="preserve">Assumptions (Optomisitc) </t>
  </si>
  <si>
    <t>Assumptions (Pessimistic)</t>
  </si>
  <si>
    <t>Findings &amp; Recommendations Summary</t>
  </si>
  <si>
    <t>Finding</t>
  </si>
  <si>
    <t>Details</t>
  </si>
  <si>
    <t>Recommended Next Steps</t>
  </si>
  <si>
    <t>Owner</t>
  </si>
  <si>
    <t>Priority</t>
  </si>
  <si>
    <t>Revenue Growth Lag</t>
  </si>
  <si>
    <t>Revenue growth is trailing forecast by 15% in Q2 due to slower onboarding of new clients.</t>
  </si>
  <si>
    <t>Streamline client onboarding, allocate additional resources to Customer Success team.</t>
  </si>
  <si>
    <t>Sales &amp; CS Leadership</t>
  </si>
  <si>
    <t>High</t>
  </si>
  <si>
    <t>High CAC</t>
  </si>
  <si>
    <t>Customer Acquisition Cost increased 20% YoY, driven by inefficient marketing spend.</t>
  </si>
  <si>
    <t>Audit marketing campaigns, pause low-performing channels, increase SEO and partner channels.</t>
  </si>
  <si>
    <t>Marketing Director</t>
  </si>
  <si>
    <t>Medium</t>
  </si>
  <si>
    <t>Underutilized SaaS Product</t>
  </si>
  <si>
    <t>NPS scores dropped due to low feature adoption.</t>
  </si>
  <si>
    <t>Launch feature adoption campaign, update onboarding materials, engage CSMs for training webinars.</t>
  </si>
  <si>
    <t>Product &amp; CS Team</t>
  </si>
  <si>
    <t>OPEX Variance</t>
  </si>
  <si>
    <t>Operational expenses exceeded budget by 10%, mainly in contractor costs.</t>
  </si>
  <si>
    <t>Implement tighter cost controls and reforecast contractor allocations.</t>
  </si>
  <si>
    <t>Finance &amp; Ops</t>
  </si>
  <si>
    <t>Churn Risk</t>
  </si>
  <si>
    <t>Churned revenue increased due to 2 large client losses in healthcare segment.</t>
  </si>
  <si>
    <t>Schedule win/loss analysis and build churn predictive dashboard in Power BI.</t>
  </si>
  <si>
    <t>CSM &amp; Data Analytics</t>
  </si>
  <si>
    <t>Candescent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</si>
</sst>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93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3" fillId="0" borderId="0"/>
    <xf numFmtId="9" fontId="3" fillId="0" borderId="0"/>
    <xf numFmtId="0" fontId="12" fillId="0" borderId="0"/>
    <xf numFmtId="0" fontId="7" fillId="0" borderId="0"/>
    <xf numFmtId="0" fontId="16" fillId="0" borderId="0"/>
    <xf numFmtId="0" fontId="16" fillId="0" borderId="0"/>
  </cellStyleXfs>
  <cellXfs count="79">
    <xf numFmtId="0" fontId="0" fillId="0" borderId="0" xfId="0"/>
    <xf numFmtId="0" fontId="4" fillId="2" borderId="0" xfId="0" applyFont="1" applyFill="1" applyAlignment="1">
      <alignment horizontal="center"/>
    </xf>
    <xf numFmtId="164" fontId="6" fillId="0" borderId="0" xfId="0" applyNumberFormat="1" applyFont="1"/>
    <xf numFmtId="164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4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4" fontId="8" fillId="0" borderId="2" xfId="0" applyNumberFormat="1" applyFont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164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4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2" fillId="0" borderId="3" xfId="4" applyFont="1" applyBorder="1"/>
    <xf numFmtId="0" fontId="13" fillId="0" borderId="4" xfId="4" applyFont="1" applyBorder="1" applyAlignment="1">
      <alignment horizontal="center" vertical="center"/>
    </xf>
    <xf numFmtId="0" fontId="2" fillId="0" borderId="5" xfId="4" applyFont="1" applyBorder="1"/>
    <xf numFmtId="0" fontId="2" fillId="4" borderId="0" xfId="4" applyFont="1" applyFill="1"/>
    <xf numFmtId="0" fontId="2" fillId="0" borderId="6" xfId="4" applyFont="1" applyBorder="1"/>
    <xf numFmtId="0" fontId="14" fillId="0" borderId="0" xfId="4" applyFont="1" applyAlignment="1">
      <alignment horizontal="center" vertical="center"/>
    </xf>
    <xf numFmtId="0" fontId="2" fillId="0" borderId="7" xfId="4" applyFont="1" applyBorder="1"/>
    <xf numFmtId="0" fontId="2" fillId="0" borderId="0" xfId="4" applyFont="1"/>
    <xf numFmtId="0" fontId="3" fillId="0" borderId="6" xfId="4" applyFont="1" applyBorder="1"/>
    <xf numFmtId="0" fontId="15" fillId="0" borderId="0" xfId="4" applyFont="1" applyAlignment="1">
      <alignment horizontal="center"/>
    </xf>
    <xf numFmtId="0" fontId="3" fillId="0" borderId="7" xfId="4" applyFont="1" applyBorder="1"/>
    <xf numFmtId="0" fontId="3" fillId="4" borderId="0" xfId="4" applyFont="1" applyFill="1"/>
    <xf numFmtId="0" fontId="15" fillId="0" borderId="0" xfId="4" applyFont="1"/>
    <xf numFmtId="0" fontId="2" fillId="0" borderId="6" xfId="4" applyFont="1" applyBorder="1" applyAlignment="1">
      <alignment vertical="center"/>
    </xf>
    <xf numFmtId="0" fontId="2" fillId="0" borderId="7" xfId="4" applyFont="1" applyBorder="1" applyAlignment="1">
      <alignment vertical="center"/>
    </xf>
    <xf numFmtId="0" fontId="2" fillId="4" borderId="0" xfId="4" applyFont="1" applyFill="1" applyAlignment="1">
      <alignment vertical="center"/>
    </xf>
    <xf numFmtId="0" fontId="18" fillId="0" borderId="0" xfId="6" applyFont="1"/>
    <xf numFmtId="0" fontId="8" fillId="0" borderId="9" xfId="4" applyFont="1" applyBorder="1"/>
    <xf numFmtId="0" fontId="2" fillId="0" borderId="0" xfId="4" applyFont="1" applyAlignment="1">
      <alignment vertical="top" wrapText="1"/>
    </xf>
    <xf numFmtId="0" fontId="2" fillId="0" borderId="10" xfId="4" applyFont="1" applyBorder="1"/>
    <xf numFmtId="0" fontId="2" fillId="0" borderId="9" xfId="4" applyFont="1" applyBorder="1"/>
    <xf numFmtId="0" fontId="2" fillId="0" borderId="11" xfId="4" applyFont="1" applyBorder="1"/>
    <xf numFmtId="0" fontId="17" fillId="8" borderId="8" xfId="3" applyFont="1" applyFill="1" applyBorder="1" applyAlignment="1">
      <alignment horizontal="center" vertical="center"/>
    </xf>
    <xf numFmtId="43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43" fontId="6" fillId="9" borderId="0" xfId="0" applyNumberFormat="1" applyFont="1" applyFill="1"/>
    <xf numFmtId="9" fontId="9" fillId="9" borderId="0" xfId="0" applyNumberFormat="1" applyFont="1" applyFill="1"/>
    <xf numFmtId="164" fontId="6" fillId="9" borderId="0" xfId="0" applyNumberFormat="1" applyFont="1" applyFill="1"/>
    <xf numFmtId="164" fontId="7" fillId="9" borderId="0" xfId="0" applyNumberFormat="1" applyFont="1" applyFill="1"/>
    <xf numFmtId="0" fontId="1" fillId="0" borderId="0" xfId="0" applyFont="1" applyAlignment="1">
      <alignment horizontal="left" indent="1"/>
    </xf>
    <xf numFmtId="0" fontId="8" fillId="10" borderId="12" xfId="0" applyFont="1" applyFill="1" applyBorder="1" applyAlignment="1">
      <alignment horizontal="center"/>
    </xf>
    <xf numFmtId="164" fontId="1" fillId="0" borderId="0" xfId="0" applyNumberFormat="1" applyFont="1"/>
    <xf numFmtId="9" fontId="1" fillId="0" borderId="0" xfId="2" applyFont="1"/>
    <xf numFmtId="9" fontId="1" fillId="0" borderId="0" xfId="0" applyNumberFormat="1" applyFont="1"/>
    <xf numFmtId="0" fontId="0" fillId="0" borderId="0" xfId="0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9" fillId="12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20" fillId="2" borderId="0" xfId="0" applyFont="1" applyFill="1"/>
    <xf numFmtId="0" fontId="21" fillId="13" borderId="13" xfId="0" applyFont="1" applyFill="1" applyBorder="1" applyAlignment="1">
      <alignment horizontal="center" vertical="top"/>
    </xf>
    <xf numFmtId="0" fontId="21" fillId="13" borderId="14" xfId="0" applyFont="1" applyFill="1" applyBorder="1" applyAlignment="1">
      <alignment horizontal="center" vertical="top"/>
    </xf>
  </cellXfs>
  <cellStyles count="7">
    <cellStyle name="Comma" xfId="1" builtinId="3"/>
    <cellStyle name="Hyperlink" xfId="3" builtinId="8"/>
    <cellStyle name="Hyperlink 2" xfId="5" xr:uid="{00000000-0005-0000-0000-000005000000}"/>
    <cellStyle name="Hyperlink 2 2" xfId="6" xr:uid="{00000000-0005-0000-0000-000006000000}"/>
    <cellStyle name="Normal" xfId="0" builtinId="0"/>
    <cellStyle name="Normal 2 2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excel-financial-model-apr-30-2023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4:D19"/>
  <sheetViews>
    <sheetView showGridLines="0" zoomScale="70" zoomScaleNormal="70" workbookViewId="0">
      <selection activeCell="C15" sqref="C15"/>
    </sheetView>
  </sheetViews>
  <sheetFormatPr defaultColWidth="9.5" defaultRowHeight="14.4" x14ac:dyDescent="0.3"/>
  <cols>
    <col min="1" max="1" width="9.5" style="39" customWidth="1"/>
    <col min="2" max="2" width="7.296875" style="39" customWidth="1"/>
    <col min="3" max="3" width="96.69921875" style="39" bestFit="1" customWidth="1"/>
    <col min="4" max="4" width="8.19921875" style="39" customWidth="1"/>
    <col min="5" max="5" width="9.5" style="39" customWidth="1"/>
    <col min="6" max="16384" width="9.5" style="39"/>
  </cols>
  <sheetData>
    <row r="4" spans="2:4" ht="53.7" customHeight="1" x14ac:dyDescent="0.3">
      <c r="B4" s="36"/>
      <c r="C4" s="37" t="s">
        <v>0</v>
      </c>
      <c r="D4" s="38"/>
    </row>
    <row r="5" spans="2:4" ht="63.9" customHeight="1" x14ac:dyDescent="0.3">
      <c r="B5" s="40"/>
      <c r="C5" s="41"/>
      <c r="D5" s="42"/>
    </row>
    <row r="6" spans="2:4" x14ac:dyDescent="0.3">
      <c r="B6" s="40"/>
      <c r="C6" s="43"/>
      <c r="D6" s="42"/>
    </row>
    <row r="7" spans="2:4" x14ac:dyDescent="0.3">
      <c r="B7" s="40"/>
      <c r="C7" s="43"/>
      <c r="D7" s="42"/>
    </row>
    <row r="8" spans="2:4" x14ac:dyDescent="0.3">
      <c r="B8" s="40"/>
      <c r="C8" s="43"/>
      <c r="D8" s="42"/>
    </row>
    <row r="9" spans="2:4" s="47" customFormat="1" ht="20.399999999999999" customHeight="1" x14ac:dyDescent="0.4">
      <c r="B9" s="44"/>
      <c r="C9" s="45" t="s">
        <v>1</v>
      </c>
      <c r="D9" s="46"/>
    </row>
    <row r="10" spans="2:4" s="47" customFormat="1" ht="20.399999999999999" customHeight="1" x14ac:dyDescent="0.4">
      <c r="B10" s="44"/>
      <c r="C10" s="48"/>
      <c r="D10" s="46"/>
    </row>
    <row r="11" spans="2:4" s="51" customFormat="1" ht="23.55" customHeight="1" x14ac:dyDescent="0.3">
      <c r="B11" s="49"/>
      <c r="C11" s="58" t="s">
        <v>2</v>
      </c>
      <c r="D11" s="50"/>
    </row>
    <row r="12" spans="2:4" x14ac:dyDescent="0.3">
      <c r="B12" s="40"/>
      <c r="C12" s="43"/>
      <c r="D12" s="42"/>
    </row>
    <row r="13" spans="2:4" x14ac:dyDescent="0.3">
      <c r="B13" s="40"/>
      <c r="C13" s="43"/>
      <c r="D13" s="42"/>
    </row>
    <row r="14" spans="2:4" x14ac:dyDescent="0.3">
      <c r="B14" s="40"/>
      <c r="C14" s="43"/>
      <c r="D14" s="42"/>
    </row>
    <row r="15" spans="2:4" ht="18.3" customHeight="1" x14ac:dyDescent="0.35">
      <c r="B15" s="40"/>
      <c r="C15" s="52" t="s">
        <v>3</v>
      </c>
      <c r="D15" s="42"/>
    </row>
    <row r="16" spans="2:4" x14ac:dyDescent="0.3">
      <c r="B16" s="40"/>
      <c r="C16" s="53" t="s">
        <v>4</v>
      </c>
      <c r="D16" s="42"/>
    </row>
    <row r="17" spans="2:4" x14ac:dyDescent="0.3">
      <c r="B17" s="40"/>
      <c r="C17" s="43" t="s">
        <v>5</v>
      </c>
      <c r="D17" s="42"/>
    </row>
    <row r="18" spans="2:4" ht="28.8" customHeight="1" x14ac:dyDescent="0.3">
      <c r="B18" s="40"/>
      <c r="C18" s="54" t="s">
        <v>6</v>
      </c>
      <c r="D18" s="42"/>
    </row>
    <row r="19" spans="2:4" x14ac:dyDescent="0.3">
      <c r="B19" s="55"/>
      <c r="C19" s="56"/>
      <c r="D19" s="57"/>
    </row>
  </sheetData>
  <hyperlinks>
    <hyperlink ref="C11" r:id="rId1" xr:uid="{00000000-0004-0000-0000-000000000000}"/>
    <hyperlink ref="C15" r:id="rId2" display="Made by Kenji Explains" xr:uid="{00000000-0004-0000-0000-000001000000}"/>
  </hyperlinks>
  <pageMargins left="0.7" right="0.7" top="0.75" bottom="0.75" header="0.3" footer="0.3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J80"/>
  <sheetViews>
    <sheetView showGridLines="0" tabSelected="1" zoomScaleNormal="100" workbookViewId="0">
      <pane ySplit="3" topLeftCell="A49" activePane="bottomLeft" state="frozen"/>
      <selection pane="bottomLeft" activeCell="J4" sqref="J4"/>
    </sheetView>
  </sheetViews>
  <sheetFormatPr defaultColWidth="10.796875" defaultRowHeight="14.4" x14ac:dyDescent="0.3"/>
  <cols>
    <col min="1" max="1" width="4.5" style="4" customWidth="1"/>
    <col min="2" max="2" width="27.59765625" style="4" bestFit="1" customWidth="1"/>
    <col min="3" max="3" width="4.09765625" style="19" customWidth="1"/>
    <col min="4" max="6" width="12.796875" style="4" bestFit="1" customWidth="1"/>
    <col min="7" max="8" width="9.296875" style="4" bestFit="1" customWidth="1"/>
    <col min="9" max="9" width="10.796875" style="4" customWidth="1"/>
    <col min="10" max="16384" width="10.796875" style="4"/>
  </cols>
  <sheetData>
    <row r="2" spans="2:10" ht="21" customHeight="1" x14ac:dyDescent="0.35">
      <c r="B2" s="76" t="s">
        <v>74</v>
      </c>
      <c r="C2" s="1"/>
      <c r="D2" s="33">
        <v>2023</v>
      </c>
      <c r="E2" s="33">
        <f>D2+1</f>
        <v>2024</v>
      </c>
      <c r="F2" s="33">
        <f>E2+1</f>
        <v>2025</v>
      </c>
      <c r="G2" s="33">
        <f>F2+1</f>
        <v>2026</v>
      </c>
      <c r="H2" s="33">
        <f>G2+1</f>
        <v>2027</v>
      </c>
    </row>
    <row r="3" spans="2:10" x14ac:dyDescent="0.3">
      <c r="B3" s="26" t="s">
        <v>7</v>
      </c>
      <c r="C3" s="28" t="s">
        <v>8</v>
      </c>
      <c r="D3" s="34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J3" s="16" t="s">
        <v>14</v>
      </c>
    </row>
    <row r="4" spans="2:10" x14ac:dyDescent="0.3">
      <c r="B4" s="30" t="s">
        <v>15</v>
      </c>
      <c r="C4" s="31"/>
      <c r="D4" s="30"/>
      <c r="E4" s="30"/>
      <c r="F4" s="30"/>
      <c r="G4" s="30"/>
      <c r="H4" s="30"/>
      <c r="I4" s="67" t="s">
        <v>16</v>
      </c>
      <c r="J4" s="67">
        <v>1</v>
      </c>
    </row>
    <row r="5" spans="2:10" x14ac:dyDescent="0.3">
      <c r="B5" s="9" t="s">
        <v>17</v>
      </c>
      <c r="C5" s="21" t="s">
        <v>18</v>
      </c>
      <c r="D5" s="14">
        <f>D30*D32</f>
        <v>119850.00000000001</v>
      </c>
      <c r="E5" s="14">
        <f>E30*E32</f>
        <v>239700.00000000003</v>
      </c>
      <c r="F5" s="14">
        <f>F30*F32</f>
        <v>419475.00000000006</v>
      </c>
      <c r="G5" s="14">
        <f>G30*G32</f>
        <v>629212.5</v>
      </c>
      <c r="H5" s="14">
        <f>H30*H32</f>
        <v>849436.87500000012</v>
      </c>
    </row>
    <row r="6" spans="2:10" x14ac:dyDescent="0.3">
      <c r="B6" s="9" t="s">
        <v>19</v>
      </c>
      <c r="D6" s="3"/>
      <c r="E6" s="3"/>
      <c r="F6" s="3"/>
      <c r="G6" s="3"/>
      <c r="H6" s="3"/>
    </row>
    <row r="7" spans="2:10" x14ac:dyDescent="0.3">
      <c r="B7" s="6" t="s">
        <v>20</v>
      </c>
      <c r="C7" s="19" t="s">
        <v>18</v>
      </c>
      <c r="D7" s="3">
        <f t="shared" ref="D7:H8" si="0">D$30*D35</f>
        <v>19500</v>
      </c>
      <c r="E7" s="3">
        <f t="shared" si="0"/>
        <v>39000</v>
      </c>
      <c r="F7" s="3">
        <f t="shared" si="0"/>
        <v>68250</v>
      </c>
      <c r="G7" s="3">
        <f t="shared" si="0"/>
        <v>102375</v>
      </c>
      <c r="H7" s="3">
        <f t="shared" si="0"/>
        <v>138206.25</v>
      </c>
    </row>
    <row r="8" spans="2:10" x14ac:dyDescent="0.3">
      <c r="B8" s="6" t="s">
        <v>21</v>
      </c>
      <c r="C8" s="19" t="s">
        <v>18</v>
      </c>
      <c r="D8" s="3">
        <f t="shared" si="0"/>
        <v>6750</v>
      </c>
      <c r="E8" s="3">
        <f t="shared" si="0"/>
        <v>13500</v>
      </c>
      <c r="F8" s="3">
        <f t="shared" si="0"/>
        <v>23625</v>
      </c>
      <c r="G8" s="3">
        <f t="shared" si="0"/>
        <v>35437.5</v>
      </c>
      <c r="H8" s="3">
        <f t="shared" si="0"/>
        <v>47840.625</v>
      </c>
    </row>
    <row r="9" spans="2:10" x14ac:dyDescent="0.3">
      <c r="B9" s="7" t="s">
        <v>22</v>
      </c>
      <c r="C9" s="20" t="s">
        <v>18</v>
      </c>
      <c r="D9" s="8">
        <f>SUM(D7:D8)</f>
        <v>26250</v>
      </c>
      <c r="E9" s="8">
        <f>SUM(E7:E8)</f>
        <v>52500</v>
      </c>
      <c r="F9" s="8">
        <f>SUM(F7:F8)</f>
        <v>91875</v>
      </c>
      <c r="G9" s="8">
        <f>SUM(G7:G8)</f>
        <v>137812.5</v>
      </c>
      <c r="H9" s="8">
        <f>SUM(H7:H8)</f>
        <v>186046.875</v>
      </c>
    </row>
    <row r="10" spans="2:10" x14ac:dyDescent="0.3">
      <c r="B10" s="6"/>
      <c r="D10" s="3"/>
      <c r="E10" s="3"/>
      <c r="F10" s="3"/>
      <c r="G10" s="3"/>
      <c r="H10" s="3"/>
    </row>
    <row r="11" spans="2:10" x14ac:dyDescent="0.3">
      <c r="B11" s="10" t="s">
        <v>23</v>
      </c>
      <c r="C11" s="22" t="s">
        <v>18</v>
      </c>
      <c r="D11" s="11">
        <f>D5-D9</f>
        <v>93600.000000000015</v>
      </c>
      <c r="E11" s="11">
        <f>E5-E9</f>
        <v>187200.00000000003</v>
      </c>
      <c r="F11" s="11">
        <f>F5-F9</f>
        <v>327600.00000000006</v>
      </c>
      <c r="G11" s="11">
        <f>G5-G9</f>
        <v>491400</v>
      </c>
      <c r="H11" s="11">
        <f>H5-H9</f>
        <v>663390.00000000012</v>
      </c>
    </row>
    <row r="12" spans="2:10" x14ac:dyDescent="0.3">
      <c r="B12" s="16" t="s">
        <v>24</v>
      </c>
      <c r="C12" s="19" t="s">
        <v>25</v>
      </c>
      <c r="D12" s="32">
        <f>D11/D5</f>
        <v>0.78097622027534419</v>
      </c>
      <c r="E12" s="32">
        <f>E11/E5</f>
        <v>0.78097622027534419</v>
      </c>
      <c r="F12" s="32">
        <f>F11/F5</f>
        <v>0.78097622027534419</v>
      </c>
      <c r="G12" s="32">
        <f>G11/G5</f>
        <v>0.78097622027534419</v>
      </c>
      <c r="H12" s="32">
        <f>H11/H5</f>
        <v>0.78097622027534419</v>
      </c>
    </row>
    <row r="14" spans="2:10" x14ac:dyDescent="0.3">
      <c r="B14" s="9" t="s">
        <v>26</v>
      </c>
      <c r="C14" s="21"/>
    </row>
    <row r="15" spans="2:10" x14ac:dyDescent="0.3">
      <c r="B15" s="6" t="s">
        <v>27</v>
      </c>
      <c r="C15" s="24" t="s">
        <v>18</v>
      </c>
      <c r="D15" s="3">
        <f t="shared" ref="D15:H18" si="1">D39</f>
        <v>20000</v>
      </c>
      <c r="E15" s="3">
        <f t="shared" si="1"/>
        <v>20000</v>
      </c>
      <c r="F15" s="3">
        <f t="shared" si="1"/>
        <v>30000</v>
      </c>
      <c r="G15" s="3">
        <f t="shared" si="1"/>
        <v>30000</v>
      </c>
      <c r="H15" s="3">
        <f t="shared" si="1"/>
        <v>30000</v>
      </c>
    </row>
    <row r="16" spans="2:10" x14ac:dyDescent="0.3">
      <c r="B16" s="6" t="s">
        <v>28</v>
      </c>
      <c r="C16" s="24" t="s">
        <v>18</v>
      </c>
      <c r="D16" s="3">
        <f t="shared" si="1"/>
        <v>50000</v>
      </c>
      <c r="E16" s="3">
        <f t="shared" si="1"/>
        <v>50000</v>
      </c>
      <c r="F16" s="3">
        <f t="shared" si="1"/>
        <v>100000</v>
      </c>
      <c r="G16" s="3">
        <f t="shared" si="1"/>
        <v>100000</v>
      </c>
      <c r="H16" s="3">
        <f t="shared" si="1"/>
        <v>100000</v>
      </c>
    </row>
    <row r="17" spans="2:8" x14ac:dyDescent="0.3">
      <c r="B17" s="6" t="s">
        <v>29</v>
      </c>
      <c r="C17" s="19" t="s">
        <v>18</v>
      </c>
      <c r="D17" s="3">
        <f t="shared" si="1"/>
        <v>25000</v>
      </c>
      <c r="E17" s="3">
        <f t="shared" si="1"/>
        <v>25000</v>
      </c>
      <c r="F17" s="3">
        <f t="shared" si="1"/>
        <v>50000</v>
      </c>
      <c r="G17" s="3">
        <f t="shared" si="1"/>
        <v>100000</v>
      </c>
      <c r="H17" s="3">
        <f t="shared" si="1"/>
        <v>100000</v>
      </c>
    </row>
    <row r="18" spans="2:8" x14ac:dyDescent="0.3">
      <c r="B18" s="6" t="s">
        <v>30</v>
      </c>
      <c r="C18" s="19" t="s">
        <v>18</v>
      </c>
      <c r="D18" s="3">
        <f t="shared" si="1"/>
        <v>5000</v>
      </c>
      <c r="E18" s="3">
        <f t="shared" si="1"/>
        <v>5000</v>
      </c>
      <c r="F18" s="3">
        <f t="shared" si="1"/>
        <v>5000</v>
      </c>
      <c r="G18" s="3">
        <f t="shared" si="1"/>
        <v>5000</v>
      </c>
      <c r="H18" s="3">
        <f t="shared" si="1"/>
        <v>5000</v>
      </c>
    </row>
    <row r="19" spans="2:8" x14ac:dyDescent="0.3">
      <c r="B19" s="7" t="s">
        <v>31</v>
      </c>
      <c r="C19" s="20" t="s">
        <v>18</v>
      </c>
      <c r="D19" s="8">
        <f>SUM(D15:D18)</f>
        <v>100000</v>
      </c>
      <c r="E19" s="8">
        <f>SUM(E15:E18)</f>
        <v>100000</v>
      </c>
      <c r="F19" s="8">
        <f>SUM(F15:F18)</f>
        <v>185000</v>
      </c>
      <c r="G19" s="8">
        <f>SUM(G15:G18)</f>
        <v>235000</v>
      </c>
      <c r="H19" s="8">
        <f>SUM(H15:H18)</f>
        <v>235000</v>
      </c>
    </row>
    <row r="20" spans="2:8" x14ac:dyDescent="0.3">
      <c r="B20" s="9"/>
      <c r="C20" s="21"/>
      <c r="D20" s="14"/>
      <c r="E20" s="14"/>
      <c r="F20" s="14"/>
      <c r="G20" s="14"/>
      <c r="H20" s="14"/>
    </row>
    <row r="21" spans="2:8" x14ac:dyDescent="0.3">
      <c r="B21" s="10" t="s">
        <v>32</v>
      </c>
      <c r="C21" s="22" t="s">
        <v>18</v>
      </c>
      <c r="D21" s="11">
        <f>(D5-D9-D19)</f>
        <v>-6399.9999999999854</v>
      </c>
      <c r="E21" s="11">
        <f>E5-E9-E19</f>
        <v>87200.000000000029</v>
      </c>
      <c r="F21" s="11">
        <f>F5-F9-F19</f>
        <v>142600.00000000006</v>
      </c>
      <c r="G21" s="11">
        <f>G5-G9-G19</f>
        <v>256400</v>
      </c>
      <c r="H21" s="11">
        <f>H5-H9-H19</f>
        <v>428390.00000000012</v>
      </c>
    </row>
    <row r="22" spans="2:8" x14ac:dyDescent="0.3">
      <c r="B22" s="16" t="s">
        <v>33</v>
      </c>
      <c r="C22" s="19" t="s">
        <v>25</v>
      </c>
      <c r="D22" s="32">
        <f>D21/D5</f>
        <v>-5.3400083437630246E-2</v>
      </c>
      <c r="E22" s="32">
        <f>E21/E5</f>
        <v>0.36378806841885697</v>
      </c>
      <c r="F22" s="32">
        <f>F21/F5</f>
        <v>0.33994874545562914</v>
      </c>
      <c r="G22" s="32">
        <f>G21/G5</f>
        <v>0.40749349385144129</v>
      </c>
      <c r="H22" s="32">
        <f>H21/H5</f>
        <v>0.50432234885023097</v>
      </c>
    </row>
    <row r="24" spans="2:8" x14ac:dyDescent="0.3">
      <c r="B24" s="61" t="s">
        <v>34</v>
      </c>
      <c r="C24" s="19" t="s">
        <v>18</v>
      </c>
      <c r="D24" s="17" t="str">
        <f>IF(D21&lt;0,"N/A - No Profit",D21*D44)</f>
        <v>N/A - No Profit</v>
      </c>
      <c r="E24" s="17">
        <f>IF(E21&lt;0,"N/A - No Profit",E21*E44)</f>
        <v>17440.000000000007</v>
      </c>
      <c r="F24" s="17">
        <f>IF(F21&lt;0,"N/A - No Profit",F21*F44)</f>
        <v>28520.000000000015</v>
      </c>
      <c r="G24" s="17">
        <f>IF(G21&lt;0,"N/A - No Profit",G21*G44)</f>
        <v>51280</v>
      </c>
      <c r="H24" s="17">
        <f>IF(H21&lt;0,"N/A - No Profit",H21*H44)</f>
        <v>85678.000000000029</v>
      </c>
    </row>
    <row r="25" spans="2:8" x14ac:dyDescent="0.3">
      <c r="B25" s="12" t="s">
        <v>35</v>
      </c>
      <c r="C25" s="23" t="s">
        <v>18</v>
      </c>
      <c r="D25" s="13">
        <f>IFERROR(D21-D24,D21)</f>
        <v>-6399.9999999999854</v>
      </c>
      <c r="E25" s="13">
        <f>IFERROR(E21-E24,E21)</f>
        <v>69760.000000000029</v>
      </c>
      <c r="F25" s="13">
        <f>IFERROR(F21-F24,F21)</f>
        <v>114080.00000000004</v>
      </c>
      <c r="G25" s="13">
        <f>IFERROR(G21-G24,G21)</f>
        <v>205120</v>
      </c>
      <c r="H25" s="13">
        <f>IFERROR(H21-H24,H21)</f>
        <v>342712.00000000012</v>
      </c>
    </row>
    <row r="28" spans="2:8" x14ac:dyDescent="0.3">
      <c r="B28" s="5" t="s">
        <v>36</v>
      </c>
      <c r="C28" s="18"/>
      <c r="D28" s="5"/>
      <c r="E28" s="5"/>
      <c r="F28" s="5"/>
      <c r="G28" s="5"/>
      <c r="H28" s="5"/>
    </row>
    <row r="29" spans="2:8" x14ac:dyDescent="0.3">
      <c r="B29" s="4" t="s">
        <v>17</v>
      </c>
    </row>
    <row r="30" spans="2:8" x14ac:dyDescent="0.3">
      <c r="B30" s="66" t="s">
        <v>37</v>
      </c>
      <c r="C30" s="19" t="s">
        <v>38</v>
      </c>
      <c r="D30" s="68">
        <f t="shared" ref="D30:H32" si="2">CHOOSE($J$4,D48,D66)</f>
        <v>3000</v>
      </c>
      <c r="E30" s="68">
        <f t="shared" si="2"/>
        <v>6000</v>
      </c>
      <c r="F30" s="68">
        <f t="shared" si="2"/>
        <v>10500</v>
      </c>
      <c r="G30" s="68">
        <f t="shared" si="2"/>
        <v>15750</v>
      </c>
      <c r="H30" s="68">
        <f t="shared" si="2"/>
        <v>21262.5</v>
      </c>
    </row>
    <row r="31" spans="2:8" x14ac:dyDescent="0.3">
      <c r="B31" s="6" t="s">
        <v>39</v>
      </c>
      <c r="C31" s="19" t="s">
        <v>25</v>
      </c>
      <c r="D31" s="68">
        <f t="shared" si="2"/>
        <v>0</v>
      </c>
      <c r="E31" s="69">
        <f t="shared" si="2"/>
        <v>1</v>
      </c>
      <c r="F31" s="69">
        <f t="shared" si="2"/>
        <v>0.75</v>
      </c>
      <c r="G31" s="69">
        <f t="shared" si="2"/>
        <v>0.5</v>
      </c>
      <c r="H31" s="69">
        <f t="shared" si="2"/>
        <v>0.35</v>
      </c>
    </row>
    <row r="32" spans="2:8" x14ac:dyDescent="0.3">
      <c r="B32" s="6" t="s">
        <v>40</v>
      </c>
      <c r="C32" s="19" t="s">
        <v>18</v>
      </c>
      <c r="D32" s="59">
        <f t="shared" si="2"/>
        <v>39.950000000000003</v>
      </c>
      <c r="E32" s="59">
        <f t="shared" si="2"/>
        <v>39.950000000000003</v>
      </c>
      <c r="F32" s="59">
        <f t="shared" si="2"/>
        <v>39.950000000000003</v>
      </c>
      <c r="G32" s="59">
        <f t="shared" si="2"/>
        <v>39.950000000000003</v>
      </c>
      <c r="H32" s="59">
        <f t="shared" si="2"/>
        <v>39.950000000000003</v>
      </c>
    </row>
    <row r="33" spans="2:8" x14ac:dyDescent="0.3">
      <c r="B33" s="6"/>
      <c r="D33" s="68"/>
      <c r="E33" s="68"/>
      <c r="F33" s="68"/>
      <c r="G33" s="68"/>
      <c r="H33" s="68"/>
    </row>
    <row r="34" spans="2:8" x14ac:dyDescent="0.3">
      <c r="B34" s="60" t="s">
        <v>41</v>
      </c>
      <c r="D34" s="68"/>
      <c r="E34" s="68"/>
      <c r="F34" s="68"/>
      <c r="G34" s="68"/>
      <c r="H34" s="68"/>
    </row>
    <row r="35" spans="2:8" x14ac:dyDescent="0.3">
      <c r="B35" s="6" t="s">
        <v>20</v>
      </c>
      <c r="C35" s="19" t="s">
        <v>18</v>
      </c>
      <c r="D35" s="59">
        <f t="shared" ref="D35:H36" si="3">CHOOSE($J$4,D53,D71)</f>
        <v>6.5</v>
      </c>
      <c r="E35" s="59">
        <f t="shared" si="3"/>
        <v>6.5</v>
      </c>
      <c r="F35" s="59">
        <f t="shared" si="3"/>
        <v>6.5</v>
      </c>
      <c r="G35" s="59">
        <f t="shared" si="3"/>
        <v>6.5</v>
      </c>
      <c r="H35" s="59">
        <f t="shared" si="3"/>
        <v>6.5</v>
      </c>
    </row>
    <row r="36" spans="2:8" x14ac:dyDescent="0.3">
      <c r="B36" s="6" t="s">
        <v>21</v>
      </c>
      <c r="C36" s="19" t="s">
        <v>18</v>
      </c>
      <c r="D36" s="59">
        <f t="shared" si="3"/>
        <v>2.25</v>
      </c>
      <c r="E36" s="59">
        <f t="shared" si="3"/>
        <v>2.25</v>
      </c>
      <c r="F36" s="59">
        <f t="shared" si="3"/>
        <v>2.25</v>
      </c>
      <c r="G36" s="59">
        <f t="shared" si="3"/>
        <v>2.25</v>
      </c>
      <c r="H36" s="59">
        <f t="shared" si="3"/>
        <v>2.25</v>
      </c>
    </row>
    <row r="37" spans="2:8" x14ac:dyDescent="0.3">
      <c r="B37" s="6"/>
      <c r="D37" s="68"/>
      <c r="E37" s="68"/>
      <c r="F37" s="68"/>
      <c r="G37" s="68"/>
      <c r="H37" s="68"/>
    </row>
    <row r="38" spans="2:8" x14ac:dyDescent="0.3">
      <c r="B38" s="60" t="s">
        <v>42</v>
      </c>
      <c r="D38" s="68"/>
      <c r="E38" s="68"/>
      <c r="F38" s="68"/>
      <c r="G38" s="68"/>
      <c r="H38" s="68"/>
    </row>
    <row r="39" spans="2:8" x14ac:dyDescent="0.3">
      <c r="B39" s="6" t="s">
        <v>27</v>
      </c>
      <c r="C39" s="19" t="s">
        <v>18</v>
      </c>
      <c r="D39" s="68">
        <f t="shared" ref="D39:H42" si="4">CHOOSE($J$4,D57,D75)</f>
        <v>20000</v>
      </c>
      <c r="E39" s="68">
        <f t="shared" si="4"/>
        <v>20000</v>
      </c>
      <c r="F39" s="68">
        <f t="shared" si="4"/>
        <v>30000</v>
      </c>
      <c r="G39" s="68">
        <f t="shared" si="4"/>
        <v>30000</v>
      </c>
      <c r="H39" s="68">
        <f t="shared" si="4"/>
        <v>30000</v>
      </c>
    </row>
    <row r="40" spans="2:8" x14ac:dyDescent="0.3">
      <c r="B40" s="6" t="s">
        <v>28</v>
      </c>
      <c r="C40" s="19" t="s">
        <v>18</v>
      </c>
      <c r="D40" s="68">
        <f t="shared" si="4"/>
        <v>50000</v>
      </c>
      <c r="E40" s="68">
        <f t="shared" si="4"/>
        <v>50000</v>
      </c>
      <c r="F40" s="68">
        <f t="shared" si="4"/>
        <v>100000</v>
      </c>
      <c r="G40" s="68">
        <f t="shared" si="4"/>
        <v>100000</v>
      </c>
      <c r="H40" s="68">
        <f t="shared" si="4"/>
        <v>100000</v>
      </c>
    </row>
    <row r="41" spans="2:8" x14ac:dyDescent="0.3">
      <c r="B41" s="6" t="s">
        <v>29</v>
      </c>
      <c r="C41" s="19" t="s">
        <v>18</v>
      </c>
      <c r="D41" s="68">
        <f t="shared" si="4"/>
        <v>25000</v>
      </c>
      <c r="E41" s="68">
        <f t="shared" si="4"/>
        <v>25000</v>
      </c>
      <c r="F41" s="68">
        <f t="shared" si="4"/>
        <v>50000</v>
      </c>
      <c r="G41" s="68">
        <f t="shared" si="4"/>
        <v>100000</v>
      </c>
      <c r="H41" s="68">
        <f t="shared" si="4"/>
        <v>100000</v>
      </c>
    </row>
    <row r="42" spans="2:8" x14ac:dyDescent="0.3">
      <c r="B42" s="6" t="s">
        <v>30</v>
      </c>
      <c r="C42" s="19" t="s">
        <v>18</v>
      </c>
      <c r="D42" s="68">
        <f t="shared" si="4"/>
        <v>5000</v>
      </c>
      <c r="E42" s="68">
        <f t="shared" si="4"/>
        <v>5000</v>
      </c>
      <c r="F42" s="68">
        <f t="shared" si="4"/>
        <v>5000</v>
      </c>
      <c r="G42" s="68">
        <f t="shared" si="4"/>
        <v>5000</v>
      </c>
      <c r="H42" s="68">
        <f t="shared" si="4"/>
        <v>5000</v>
      </c>
    </row>
    <row r="43" spans="2:8" x14ac:dyDescent="0.3">
      <c r="B43" s="6"/>
      <c r="D43" s="68"/>
      <c r="E43" s="68"/>
      <c r="F43" s="68"/>
      <c r="G43" s="68"/>
      <c r="H43" s="68"/>
    </row>
    <row r="44" spans="2:8" x14ac:dyDescent="0.3">
      <c r="B44" s="29" t="s">
        <v>43</v>
      </c>
      <c r="C44" s="19" t="s">
        <v>25</v>
      </c>
      <c r="D44" s="70">
        <f>CHOOSE($J$4,D62,D80)</f>
        <v>0.2</v>
      </c>
      <c r="E44" s="70">
        <f>CHOOSE($J$4,E62,E80)</f>
        <v>0.2</v>
      </c>
      <c r="F44" s="70">
        <f>CHOOSE($J$4,F62,F80)</f>
        <v>0.2</v>
      </c>
      <c r="G44" s="70">
        <f>CHOOSE($J$4,G62,G80)</f>
        <v>0.2</v>
      </c>
      <c r="H44" s="70">
        <f>CHOOSE($J$4,H62,H80)</f>
        <v>0.2</v>
      </c>
    </row>
    <row r="46" spans="2:8" x14ac:dyDescent="0.3">
      <c r="B46" s="5" t="s">
        <v>44</v>
      </c>
      <c r="C46" s="18"/>
      <c r="D46" s="5"/>
      <c r="E46" s="5"/>
      <c r="F46" s="5"/>
      <c r="G46" s="5"/>
      <c r="H46" s="5"/>
    </row>
    <row r="47" spans="2:8" x14ac:dyDescent="0.3">
      <c r="B47" s="4" t="s">
        <v>17</v>
      </c>
    </row>
    <row r="48" spans="2:8" x14ac:dyDescent="0.3">
      <c r="B48" s="66" t="s">
        <v>37</v>
      </c>
      <c r="C48" s="19" t="s">
        <v>38</v>
      </c>
      <c r="D48" s="2">
        <v>3000</v>
      </c>
      <c r="E48" s="3">
        <f>D48*(1+E49)</f>
        <v>6000</v>
      </c>
      <c r="F48" s="3">
        <f>E48*(1+F49)</f>
        <v>10500</v>
      </c>
      <c r="G48" s="3">
        <f>F48*(1+G49)</f>
        <v>15750</v>
      </c>
      <c r="H48" s="3">
        <f>G48*(1+H49)</f>
        <v>21262.5</v>
      </c>
    </row>
    <row r="49" spans="2:8" x14ac:dyDescent="0.3">
      <c r="B49" s="6" t="s">
        <v>39</v>
      </c>
      <c r="C49" s="19" t="s">
        <v>25</v>
      </c>
      <c r="D49" s="2"/>
      <c r="E49" s="27">
        <v>1</v>
      </c>
      <c r="F49" s="27">
        <v>0.75</v>
      </c>
      <c r="G49" s="27">
        <v>0.5</v>
      </c>
      <c r="H49" s="27">
        <v>0.35</v>
      </c>
    </row>
    <row r="50" spans="2:8" x14ac:dyDescent="0.3">
      <c r="B50" s="6" t="s">
        <v>40</v>
      </c>
      <c r="C50" s="19" t="s">
        <v>18</v>
      </c>
      <c r="D50" s="25">
        <v>39.950000000000003</v>
      </c>
      <c r="E50" s="59">
        <v>39.950000000000003</v>
      </c>
      <c r="F50" s="59">
        <v>39.950000000000003</v>
      </c>
      <c r="G50" s="59">
        <v>39.950000000000003</v>
      </c>
      <c r="H50" s="59">
        <v>39.950000000000003</v>
      </c>
    </row>
    <row r="51" spans="2:8" x14ac:dyDescent="0.3">
      <c r="B51" s="6"/>
      <c r="D51" s="2"/>
      <c r="E51" s="2"/>
      <c r="F51" s="2"/>
      <c r="G51" s="2"/>
      <c r="H51" s="2"/>
    </row>
    <row r="52" spans="2:8" x14ac:dyDescent="0.3">
      <c r="B52" s="60" t="s">
        <v>41</v>
      </c>
      <c r="D52" s="2"/>
      <c r="E52" s="2"/>
      <c r="F52" s="2"/>
      <c r="G52" s="2"/>
      <c r="H52" s="2"/>
    </row>
    <row r="53" spans="2:8" x14ac:dyDescent="0.3">
      <c r="B53" s="6" t="s">
        <v>20</v>
      </c>
      <c r="C53" s="19" t="s">
        <v>18</v>
      </c>
      <c r="D53" s="25">
        <v>6.5</v>
      </c>
      <c r="E53" s="25">
        <v>6.5</v>
      </c>
      <c r="F53" s="25">
        <v>6.5</v>
      </c>
      <c r="G53" s="25">
        <v>6.5</v>
      </c>
      <c r="H53" s="25">
        <v>6.5</v>
      </c>
    </row>
    <row r="54" spans="2:8" x14ac:dyDescent="0.3">
      <c r="B54" s="6" t="s">
        <v>21</v>
      </c>
      <c r="C54" s="19" t="s">
        <v>18</v>
      </c>
      <c r="D54" s="25">
        <v>2.25</v>
      </c>
      <c r="E54" s="25">
        <v>2.25</v>
      </c>
      <c r="F54" s="25">
        <v>2.25</v>
      </c>
      <c r="G54" s="25">
        <v>2.25</v>
      </c>
      <c r="H54" s="25">
        <v>2.25</v>
      </c>
    </row>
    <row r="55" spans="2:8" x14ac:dyDescent="0.3">
      <c r="B55" s="6"/>
      <c r="D55" s="2"/>
      <c r="E55" s="2"/>
      <c r="F55" s="2"/>
      <c r="G55" s="2"/>
      <c r="H55" s="2"/>
    </row>
    <row r="56" spans="2:8" x14ac:dyDescent="0.3">
      <c r="B56" s="60" t="s">
        <v>42</v>
      </c>
      <c r="D56" s="2"/>
      <c r="E56" s="2"/>
      <c r="F56" s="2"/>
      <c r="G56" s="2"/>
      <c r="H56" s="2"/>
    </row>
    <row r="57" spans="2:8" x14ac:dyDescent="0.3">
      <c r="B57" s="6" t="s">
        <v>27</v>
      </c>
      <c r="C57" s="19" t="s">
        <v>18</v>
      </c>
      <c r="D57" s="2">
        <v>20000</v>
      </c>
      <c r="E57" s="2">
        <v>20000</v>
      </c>
      <c r="F57" s="2">
        <v>30000</v>
      </c>
      <c r="G57" s="2">
        <v>30000</v>
      </c>
      <c r="H57" s="2">
        <v>30000</v>
      </c>
    </row>
    <row r="58" spans="2:8" x14ac:dyDescent="0.3">
      <c r="B58" s="6" t="s">
        <v>28</v>
      </c>
      <c r="C58" s="19" t="s">
        <v>18</v>
      </c>
      <c r="D58" s="2">
        <v>50000</v>
      </c>
      <c r="E58" s="2">
        <v>50000</v>
      </c>
      <c r="F58" s="2">
        <v>100000</v>
      </c>
      <c r="G58" s="2">
        <v>100000</v>
      </c>
      <c r="H58" s="2">
        <v>100000</v>
      </c>
    </row>
    <row r="59" spans="2:8" x14ac:dyDescent="0.3">
      <c r="B59" s="6" t="s">
        <v>29</v>
      </c>
      <c r="C59" s="19" t="s">
        <v>18</v>
      </c>
      <c r="D59" s="2">
        <v>25000</v>
      </c>
      <c r="E59" s="2">
        <v>25000</v>
      </c>
      <c r="F59" s="2">
        <v>50000</v>
      </c>
      <c r="G59" s="2">
        <v>100000</v>
      </c>
      <c r="H59" s="2">
        <v>100000</v>
      </c>
    </row>
    <row r="60" spans="2:8" x14ac:dyDescent="0.3">
      <c r="B60" s="6" t="s">
        <v>30</v>
      </c>
      <c r="C60" s="19" t="s">
        <v>18</v>
      </c>
      <c r="D60" s="2">
        <v>5000</v>
      </c>
      <c r="E60" s="2">
        <v>5000</v>
      </c>
      <c r="F60" s="2">
        <v>5000</v>
      </c>
      <c r="G60" s="2">
        <v>5000</v>
      </c>
      <c r="H60" s="2">
        <v>5000</v>
      </c>
    </row>
    <row r="61" spans="2:8" x14ac:dyDescent="0.3">
      <c r="B61" s="6"/>
      <c r="D61" s="2"/>
      <c r="E61" s="2"/>
      <c r="F61" s="2"/>
      <c r="G61" s="2"/>
      <c r="H61" s="2"/>
    </row>
    <row r="62" spans="2:8" x14ac:dyDescent="0.3">
      <c r="B62" s="29" t="s">
        <v>43</v>
      </c>
      <c r="C62" s="19" t="s">
        <v>25</v>
      </c>
      <c r="D62" s="15">
        <v>0.2</v>
      </c>
      <c r="E62" s="15">
        <v>0.2</v>
      </c>
      <c r="F62" s="15">
        <v>0.2</v>
      </c>
      <c r="G62" s="15">
        <v>0.2</v>
      </c>
      <c r="H62" s="15">
        <v>0.2</v>
      </c>
    </row>
    <row r="64" spans="2:8" x14ac:dyDescent="0.3">
      <c r="B64" s="5" t="s">
        <v>45</v>
      </c>
      <c r="C64" s="18"/>
      <c r="D64" s="5"/>
      <c r="E64" s="5"/>
      <c r="F64" s="5"/>
      <c r="G64" s="5"/>
      <c r="H64" s="5"/>
    </row>
    <row r="65" spans="2:8" x14ac:dyDescent="0.3">
      <c r="B65" s="4" t="s">
        <v>17</v>
      </c>
    </row>
    <row r="66" spans="2:8" x14ac:dyDescent="0.3">
      <c r="B66" s="66" t="s">
        <v>37</v>
      </c>
      <c r="C66" s="19" t="s">
        <v>38</v>
      </c>
      <c r="D66" s="64">
        <v>2000</v>
      </c>
      <c r="E66" s="65">
        <f>D66*(1+E67)</f>
        <v>4000</v>
      </c>
      <c r="F66" s="65">
        <f>E66*(1+F67)</f>
        <v>7000</v>
      </c>
      <c r="G66" s="65">
        <f>F66*(1+G67)</f>
        <v>10500</v>
      </c>
      <c r="H66" s="65">
        <f>G66*(1+H67)</f>
        <v>14175.000000000002</v>
      </c>
    </row>
    <row r="67" spans="2:8" x14ac:dyDescent="0.3">
      <c r="B67" s="6" t="s">
        <v>39</v>
      </c>
      <c r="C67" s="19" t="s">
        <v>25</v>
      </c>
      <c r="D67" s="2"/>
      <c r="E67" s="27">
        <v>1</v>
      </c>
      <c r="F67" s="27">
        <v>0.75</v>
      </c>
      <c r="G67" s="27">
        <v>0.5</v>
      </c>
      <c r="H67" s="27">
        <v>0.35</v>
      </c>
    </row>
    <row r="68" spans="2:8" x14ac:dyDescent="0.3">
      <c r="B68" s="6" t="s">
        <v>40</v>
      </c>
      <c r="C68" s="19" t="s">
        <v>18</v>
      </c>
      <c r="D68" s="25">
        <v>34.950000000000003</v>
      </c>
      <c r="E68" s="59">
        <v>34.950000000000003</v>
      </c>
      <c r="F68" s="59">
        <v>34.950000000000003</v>
      </c>
      <c r="G68" s="59">
        <v>34.950000000000003</v>
      </c>
      <c r="H68" s="59">
        <v>34.950000000000003</v>
      </c>
    </row>
    <row r="69" spans="2:8" x14ac:dyDescent="0.3">
      <c r="B69" s="6"/>
      <c r="D69" s="2"/>
      <c r="E69" s="2"/>
      <c r="F69" s="2"/>
      <c r="G69" s="2"/>
      <c r="H69" s="2"/>
    </row>
    <row r="70" spans="2:8" x14ac:dyDescent="0.3">
      <c r="B70" s="60" t="s">
        <v>41</v>
      </c>
      <c r="D70" s="2"/>
      <c r="E70" s="2"/>
      <c r="F70" s="2"/>
      <c r="G70" s="2"/>
      <c r="H70" s="2"/>
    </row>
    <row r="71" spans="2:8" x14ac:dyDescent="0.3">
      <c r="B71" s="6" t="s">
        <v>20</v>
      </c>
      <c r="C71" s="19" t="s">
        <v>18</v>
      </c>
      <c r="D71" s="62">
        <v>8</v>
      </c>
      <c r="E71" s="62">
        <v>8</v>
      </c>
      <c r="F71" s="62">
        <v>8</v>
      </c>
      <c r="G71" s="62">
        <v>8</v>
      </c>
      <c r="H71" s="62">
        <v>8</v>
      </c>
    </row>
    <row r="72" spans="2:8" x14ac:dyDescent="0.3">
      <c r="B72" s="6" t="s">
        <v>21</v>
      </c>
      <c r="C72" s="19" t="s">
        <v>18</v>
      </c>
      <c r="D72" s="25">
        <v>2.25</v>
      </c>
      <c r="E72" s="25">
        <v>2.25</v>
      </c>
      <c r="F72" s="25">
        <v>2.25</v>
      </c>
      <c r="G72" s="25">
        <v>2.25</v>
      </c>
      <c r="H72" s="25">
        <v>2.25</v>
      </c>
    </row>
    <row r="73" spans="2:8" x14ac:dyDescent="0.3">
      <c r="B73" s="6"/>
      <c r="D73" s="2"/>
      <c r="E73" s="2"/>
      <c r="F73" s="2"/>
      <c r="G73" s="2"/>
      <c r="H73" s="2"/>
    </row>
    <row r="74" spans="2:8" x14ac:dyDescent="0.3">
      <c r="B74" s="60" t="s">
        <v>42</v>
      </c>
      <c r="D74" s="2"/>
      <c r="E74" s="2"/>
      <c r="F74" s="2"/>
      <c r="G74" s="2"/>
      <c r="H74" s="2"/>
    </row>
    <row r="75" spans="2:8" x14ac:dyDescent="0.3">
      <c r="B75" s="6" t="s">
        <v>27</v>
      </c>
      <c r="C75" s="19" t="s">
        <v>18</v>
      </c>
      <c r="D75" s="2">
        <v>20000</v>
      </c>
      <c r="E75" s="2">
        <v>20000</v>
      </c>
      <c r="F75" s="2">
        <v>30000</v>
      </c>
      <c r="G75" s="2">
        <v>30000</v>
      </c>
      <c r="H75" s="2">
        <v>30000</v>
      </c>
    </row>
    <row r="76" spans="2:8" x14ac:dyDescent="0.3">
      <c r="B76" s="6" t="s">
        <v>28</v>
      </c>
      <c r="C76" s="19" t="s">
        <v>18</v>
      </c>
      <c r="D76" s="2">
        <v>50000</v>
      </c>
      <c r="E76" s="2">
        <v>50000</v>
      </c>
      <c r="F76" s="2">
        <v>100000</v>
      </c>
      <c r="G76" s="2">
        <v>100000</v>
      </c>
      <c r="H76" s="2">
        <v>100000</v>
      </c>
    </row>
    <row r="77" spans="2:8" x14ac:dyDescent="0.3">
      <c r="B77" s="6" t="s">
        <v>29</v>
      </c>
      <c r="C77" s="19" t="s">
        <v>18</v>
      </c>
      <c r="D77" s="2">
        <v>25000</v>
      </c>
      <c r="E77" s="2">
        <v>25000</v>
      </c>
      <c r="F77" s="2">
        <v>50000</v>
      </c>
      <c r="G77" s="2">
        <v>100000</v>
      </c>
      <c r="H77" s="2">
        <v>100000</v>
      </c>
    </row>
    <row r="78" spans="2:8" x14ac:dyDescent="0.3">
      <c r="B78" s="6" t="s">
        <v>30</v>
      </c>
      <c r="C78" s="19" t="s">
        <v>18</v>
      </c>
      <c r="D78" s="2">
        <v>5000</v>
      </c>
      <c r="E78" s="2">
        <v>5000</v>
      </c>
      <c r="F78" s="2">
        <v>5000</v>
      </c>
      <c r="G78" s="2">
        <v>5000</v>
      </c>
      <c r="H78" s="2">
        <v>5000</v>
      </c>
    </row>
    <row r="79" spans="2:8" x14ac:dyDescent="0.3">
      <c r="B79" s="6"/>
      <c r="D79" s="2"/>
      <c r="E79" s="2"/>
      <c r="F79" s="2"/>
      <c r="G79" s="2"/>
      <c r="H79" s="2"/>
    </row>
    <row r="80" spans="2:8" x14ac:dyDescent="0.3">
      <c r="B80" s="29" t="s">
        <v>43</v>
      </c>
      <c r="C80" s="19" t="s">
        <v>25</v>
      </c>
      <c r="D80" s="63">
        <v>0.25</v>
      </c>
      <c r="E80" s="63">
        <v>0.25</v>
      </c>
      <c r="F80" s="63">
        <v>0.25</v>
      </c>
      <c r="G80" s="63">
        <v>0.25</v>
      </c>
      <c r="H80" s="63">
        <v>0.25</v>
      </c>
    </row>
  </sheetData>
  <dataValidations count="1">
    <dataValidation type="list" allowBlank="1" showInputMessage="1" showErrorMessage="1" sqref="J4" xr:uid="{00000000-0002-0000-0100-000000000000}">
      <formula1>"1,2"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showGridLines="0" zoomScale="70" zoomScaleNormal="70" workbookViewId="0">
      <selection activeCell="B1" sqref="B1:B2"/>
    </sheetView>
  </sheetViews>
  <sheetFormatPr defaultRowHeight="15.6" x14ac:dyDescent="0.3"/>
  <cols>
    <col min="1" max="1" width="3.19921875" style="72" customWidth="1"/>
    <col min="2" max="2" width="34.69921875" customWidth="1"/>
    <col min="3" max="3" width="77.59765625" bestFit="1" customWidth="1"/>
    <col min="4" max="4" width="85.296875" customWidth="1"/>
    <col min="5" max="5" width="19.296875" bestFit="1" customWidth="1"/>
  </cols>
  <sheetData>
    <row r="1" spans="1:6" x14ac:dyDescent="0.3">
      <c r="B1" s="77" t="s">
        <v>46</v>
      </c>
    </row>
    <row r="2" spans="1:6" ht="16.2" thickBot="1" x14ac:dyDescent="0.35">
      <c r="B2" s="78"/>
    </row>
    <row r="3" spans="1:6" s="75" customFormat="1" x14ac:dyDescent="0.3">
      <c r="A3" s="74"/>
      <c r="B3" s="75" t="s">
        <v>47</v>
      </c>
      <c r="C3" s="75" t="s">
        <v>48</v>
      </c>
      <c r="D3" s="75" t="s">
        <v>49</v>
      </c>
      <c r="E3" s="75" t="s">
        <v>50</v>
      </c>
      <c r="F3" s="75" t="s">
        <v>51</v>
      </c>
    </row>
    <row r="4" spans="1:6" s="71" customFormat="1" x14ac:dyDescent="0.3">
      <c r="A4" s="73"/>
      <c r="B4" s="71" t="s">
        <v>52</v>
      </c>
      <c r="C4" s="71" t="s">
        <v>53</v>
      </c>
      <c r="D4" s="71" t="s">
        <v>54</v>
      </c>
      <c r="E4" s="71" t="s">
        <v>55</v>
      </c>
      <c r="F4" s="71" t="s">
        <v>56</v>
      </c>
    </row>
    <row r="5" spans="1:6" s="71" customFormat="1" x14ac:dyDescent="0.3">
      <c r="A5" s="73"/>
      <c r="B5" s="71" t="s">
        <v>57</v>
      </c>
      <c r="C5" s="71" t="s">
        <v>58</v>
      </c>
      <c r="D5" s="71" t="s">
        <v>59</v>
      </c>
      <c r="E5" s="71" t="s">
        <v>60</v>
      </c>
      <c r="F5" s="71" t="s">
        <v>61</v>
      </c>
    </row>
    <row r="6" spans="1:6" s="71" customFormat="1" x14ac:dyDescent="0.3">
      <c r="A6" s="73"/>
      <c r="B6" s="71" t="s">
        <v>62</v>
      </c>
      <c r="C6" s="71" t="s">
        <v>63</v>
      </c>
      <c r="D6" s="71" t="s">
        <v>64</v>
      </c>
      <c r="E6" s="71" t="s">
        <v>65</v>
      </c>
      <c r="F6" s="71" t="s">
        <v>56</v>
      </c>
    </row>
    <row r="7" spans="1:6" s="71" customFormat="1" x14ac:dyDescent="0.3">
      <c r="A7" s="73"/>
      <c r="B7" s="71" t="s">
        <v>66</v>
      </c>
      <c r="C7" s="71" t="s">
        <v>67</v>
      </c>
      <c r="D7" s="71" t="s">
        <v>68</v>
      </c>
      <c r="E7" s="71" t="s">
        <v>69</v>
      </c>
      <c r="F7" s="71" t="s">
        <v>61</v>
      </c>
    </row>
    <row r="8" spans="1:6" s="71" customFormat="1" x14ac:dyDescent="0.3">
      <c r="A8" s="73"/>
      <c r="B8" s="71" t="s">
        <v>70</v>
      </c>
      <c r="C8" s="71" t="s">
        <v>71</v>
      </c>
      <c r="D8" s="71" t="s">
        <v>72</v>
      </c>
      <c r="E8" s="71" t="s">
        <v>73</v>
      </c>
      <c r="F8" s="71" t="s">
        <v>56</v>
      </c>
    </row>
  </sheetData>
  <mergeCells count="1"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Forecasting Model</vt:lpstr>
      <vt:lpstr>Findings &amp;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 Salako</cp:lastModifiedBy>
  <dcterms:created xsi:type="dcterms:W3CDTF">2022-08-22T01:16:26Z</dcterms:created>
  <dcterms:modified xsi:type="dcterms:W3CDTF">2025-07-31T03:36:46Z</dcterms:modified>
</cp:coreProperties>
</file>