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"/>
    </mc:Choice>
  </mc:AlternateContent>
  <xr:revisionPtr revIDLastSave="0" documentId="8_{4969001F-7EF1-4927-B3BE-5E6365B3EF4D}" xr6:coauthVersionLast="47" xr6:coauthVersionMax="47" xr10:uidLastSave="{00000000-0000-0000-0000-000000000000}"/>
  <bookViews>
    <workbookView xWindow="5595" yWindow="795" windowWidth="17550" windowHeight="15600" xr2:uid="{A6032521-8F73-417A-8B8B-B37BC60C13D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O5" i="1"/>
  <c r="K21" i="1" s="1"/>
  <c r="I24" i="1"/>
  <c r="K4" i="1"/>
  <c r="K5" i="1"/>
  <c r="K6" i="1"/>
  <c r="K7" i="1"/>
  <c r="K3" i="1"/>
  <c r="K2" i="1"/>
  <c r="J3" i="1"/>
  <c r="J4" i="1"/>
  <c r="J5" i="1"/>
  <c r="J6" i="1"/>
  <c r="J7" i="1"/>
  <c r="J2" i="1"/>
  <c r="G19" i="1"/>
  <c r="F19" i="1"/>
  <c r="G18" i="1"/>
  <c r="F18" i="1"/>
  <c r="G17" i="1"/>
  <c r="F17" i="1"/>
  <c r="G22" i="1"/>
  <c r="F22" i="1"/>
  <c r="F21" i="1"/>
  <c r="G21" i="1"/>
  <c r="G20" i="1"/>
  <c r="F20" i="1"/>
  <c r="G13" i="1"/>
  <c r="F13" i="1"/>
  <c r="G12" i="1"/>
  <c r="F12" i="1"/>
  <c r="G11" i="1"/>
  <c r="F11" i="1"/>
  <c r="G16" i="1"/>
  <c r="F16" i="1"/>
  <c r="G15" i="1"/>
  <c r="F15" i="1"/>
  <c r="G14" i="1"/>
  <c r="F14" i="1"/>
  <c r="G10" i="1"/>
  <c r="F10" i="1"/>
  <c r="G9" i="1"/>
  <c r="F9" i="1"/>
  <c r="G8" i="1"/>
  <c r="F8" i="1"/>
  <c r="G7" i="1"/>
  <c r="F7" i="1"/>
  <c r="G6" i="1"/>
  <c r="F6" i="1"/>
  <c r="G5" i="1"/>
  <c r="F5" i="1"/>
  <c r="G3" i="1"/>
  <c r="G4" i="1"/>
  <c r="F4" i="1"/>
  <c r="F3" i="1"/>
  <c r="G2" i="1"/>
  <c r="F2" i="1"/>
  <c r="K20" i="1" l="1"/>
  <c r="K22" i="1"/>
</calcChain>
</file>

<file path=xl/sharedStrings.xml><?xml version="1.0" encoding="utf-8"?>
<sst xmlns="http://schemas.openxmlformats.org/spreadsheetml/2006/main" count="83" uniqueCount="62">
  <si>
    <t>Test Number</t>
  </si>
  <si>
    <t>Sample Label</t>
  </si>
  <si>
    <t>Span</t>
  </si>
  <si>
    <t>Width</t>
  </si>
  <si>
    <t>Height</t>
  </si>
  <si>
    <t>Mass</t>
  </si>
  <si>
    <t>Test Type</t>
  </si>
  <si>
    <t>Name of Data</t>
  </si>
  <si>
    <t>Layered_1</t>
  </si>
  <si>
    <t>Layered_2</t>
  </si>
  <si>
    <t>Layered_3</t>
  </si>
  <si>
    <t>Layered_4</t>
  </si>
  <si>
    <t>Layered_5</t>
  </si>
  <si>
    <t>Layered_6</t>
  </si>
  <si>
    <t>Flexural</t>
  </si>
  <si>
    <t>Flexural_Layered_1</t>
  </si>
  <si>
    <t>Flexural_Layered_2</t>
  </si>
  <si>
    <t>Flexural_Layered_3</t>
  </si>
  <si>
    <t>Notched</t>
  </si>
  <si>
    <t>Notched_Layered_4</t>
  </si>
  <si>
    <t>Notched_Layered_5</t>
  </si>
  <si>
    <t>Notched_Layered_6</t>
  </si>
  <si>
    <t>Solid_1</t>
  </si>
  <si>
    <t>Solid_2</t>
  </si>
  <si>
    <t>Solid_3</t>
  </si>
  <si>
    <t>Solid_4</t>
  </si>
  <si>
    <t>Solid_5</t>
  </si>
  <si>
    <t>Solid_6</t>
  </si>
  <si>
    <t>Flexural_Solid_1</t>
  </si>
  <si>
    <t>Flexural_Solid_2</t>
  </si>
  <si>
    <t>Flexural_Solid_3</t>
  </si>
  <si>
    <t>Notched_Solid_4</t>
  </si>
  <si>
    <t>Notched_Solid_5</t>
  </si>
  <si>
    <t>Notched_Solid_6</t>
  </si>
  <si>
    <t>Cast_1</t>
  </si>
  <si>
    <t>Cast_2</t>
  </si>
  <si>
    <t>Cast_3</t>
  </si>
  <si>
    <t>Flexural_Cast_1</t>
  </si>
  <si>
    <t>Flexural_Cast_2</t>
  </si>
  <si>
    <t>Flexural_Cast_3</t>
  </si>
  <si>
    <t>Cast_4</t>
  </si>
  <si>
    <t>Cast_5</t>
  </si>
  <si>
    <t>Cast_6</t>
  </si>
  <si>
    <t>Rebar_1</t>
  </si>
  <si>
    <t>Rebar_2</t>
  </si>
  <si>
    <t>Rebar_3</t>
  </si>
  <si>
    <t>Flexural_Rebar_1</t>
  </si>
  <si>
    <t>Flexural_Rebar_2</t>
  </si>
  <si>
    <t>Flexural_Rebar_3</t>
  </si>
  <si>
    <t>Notched_Cast_4</t>
  </si>
  <si>
    <t>Notched_Cast_5</t>
  </si>
  <si>
    <t>Notched_Cast_6</t>
  </si>
  <si>
    <t>a0</t>
  </si>
  <si>
    <t>Cement Mass Percent</t>
  </si>
  <si>
    <t>Cement Vol Percent</t>
  </si>
  <si>
    <t>Cement Density</t>
  </si>
  <si>
    <t>Silicone Density</t>
  </si>
  <si>
    <t>PLA Density</t>
  </si>
  <si>
    <t>g/cm^3</t>
  </si>
  <si>
    <t>Density</t>
  </si>
  <si>
    <t>Rebar Mass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</si>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</sst>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FE18-3762-452A-A5B4-5653B9BFC976}">
  <dimension ref="A1:P27"/>
  <sheetViews>
    <sheetView tabSelected="1" topLeftCell="D1" workbookViewId="0">
      <selection activeCell="G28" sqref="G28"/>
    </sheetView>
  </sheetViews>
  <sheetFormatPr defaultRowHeight="15" x14ac:dyDescent="0.25"/>
  <cols>
    <col min="1" max="1" width="12.42578125" bestFit="1" customWidth="1"/>
    <col min="2" max="2" width="12.7109375" bestFit="1" customWidth="1"/>
    <col min="3" max="3" width="9.42578125" bestFit="1" customWidth="1"/>
    <col min="4" max="4" width="18.42578125" bestFit="1" customWidth="1"/>
    <col min="10" max="10" width="19" bestFit="1" customWidth="1"/>
    <col min="11" max="11" width="20.42578125" bestFit="1" customWidth="1"/>
    <col min="12" max="12" width="7" bestFit="1" customWidth="1"/>
    <col min="13" max="14" width="15.28515625" bestFit="1" customWidth="1"/>
  </cols>
  <sheetData>
    <row r="1" spans="1:16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54</v>
      </c>
      <c r="K1" t="s">
        <v>53</v>
      </c>
      <c r="L1" t="s">
        <v>61</v>
      </c>
      <c r="M1" t="s">
        <v>59</v>
      </c>
    </row>
    <row r="2" spans="1:16" x14ac:dyDescent="0.25">
      <c r="A2">
        <v>1</v>
      </c>
      <c r="B2" t="s">
        <v>8</v>
      </c>
      <c r="C2" t="s">
        <v>14</v>
      </c>
      <c r="D2" t="s">
        <v>15</v>
      </c>
      <c r="E2">
        <v>90</v>
      </c>
      <c r="F2">
        <f>(41.75+42.42+42.17)/3</f>
        <v>42.113333333333337</v>
      </c>
      <c r="G2">
        <f>(24.13+24.5+24.15)/3</f>
        <v>24.26</v>
      </c>
      <c r="H2">
        <v>164.63</v>
      </c>
      <c r="J2">
        <f t="shared" ref="J2:J7" si="0">6/10</f>
        <v>0.6</v>
      </c>
      <c r="K2">
        <f>J2*O2/((J2*O2)+((1-J2)*O3))</f>
        <v>0.76837416481069043</v>
      </c>
      <c r="L2">
        <v>109</v>
      </c>
      <c r="M2">
        <f>H2/(0.001*(F2*G2*L2))</f>
        <v>1.4783322999803823</v>
      </c>
      <c r="N2" t="s">
        <v>55</v>
      </c>
      <c r="O2">
        <v>2.2999999999999998</v>
      </c>
      <c r="P2" t="s">
        <v>58</v>
      </c>
    </row>
    <row r="3" spans="1:16" x14ac:dyDescent="0.25">
      <c r="A3">
        <v>2</v>
      </c>
      <c r="B3" t="s">
        <v>9</v>
      </c>
      <c r="C3" t="s">
        <v>14</v>
      </c>
      <c r="D3" t="s">
        <v>16</v>
      </c>
      <c r="E3">
        <v>90</v>
      </c>
      <c r="F3">
        <f>(42.83+43.56+43.72)/3</f>
        <v>43.370000000000005</v>
      </c>
      <c r="G3">
        <f>(22.71+22.88+23.52)/3</f>
        <v>23.036666666666665</v>
      </c>
      <c r="H3">
        <v>162.56</v>
      </c>
      <c r="J3">
        <f t="shared" si="0"/>
        <v>0.6</v>
      </c>
      <c r="K3">
        <f>J3*$O$2/((J3*$O$2)+((1-J3)*$O$3))</f>
        <v>0.76837416481069043</v>
      </c>
      <c r="L3">
        <v>109</v>
      </c>
      <c r="M3">
        <f t="shared" ref="M3:M22" si="1">H3/(0.001*(F3*G3*L3))</f>
        <v>1.4927192458090615</v>
      </c>
      <c r="N3" t="s">
        <v>56</v>
      </c>
      <c r="O3">
        <v>1.04</v>
      </c>
      <c r="P3" t="s">
        <v>58</v>
      </c>
    </row>
    <row r="4" spans="1:16" x14ac:dyDescent="0.25">
      <c r="A4">
        <v>3</v>
      </c>
      <c r="B4" t="s">
        <v>10</v>
      </c>
      <c r="C4" t="s">
        <v>14</v>
      </c>
      <c r="D4" t="s">
        <v>17</v>
      </c>
      <c r="E4">
        <v>90</v>
      </c>
      <c r="F4">
        <f>(43.24+43.05+42.23)/3</f>
        <v>42.839999999999996</v>
      </c>
      <c r="G4">
        <f>(23.88+23.76+23.51)/3</f>
        <v>23.716666666666669</v>
      </c>
      <c r="H4">
        <v>164.68</v>
      </c>
      <c r="J4">
        <f t="shared" si="0"/>
        <v>0.6</v>
      </c>
      <c r="K4">
        <f>J4*$O$2/((J4*$O$2)+((1-J4)*$O$3))</f>
        <v>0.76837416481069043</v>
      </c>
      <c r="L4">
        <v>109</v>
      </c>
      <c r="M4">
        <f t="shared" si="1"/>
        <v>1.4870009587128965</v>
      </c>
      <c r="N4" t="s">
        <v>57</v>
      </c>
      <c r="O4">
        <v>1.24</v>
      </c>
      <c r="P4" t="s">
        <v>58</v>
      </c>
    </row>
    <row r="5" spans="1:16" x14ac:dyDescent="0.25">
      <c r="A5">
        <v>4</v>
      </c>
      <c r="B5" t="s">
        <v>11</v>
      </c>
      <c r="C5" t="s">
        <v>18</v>
      </c>
      <c r="D5" t="s">
        <v>19</v>
      </c>
      <c r="E5">
        <v>90</v>
      </c>
      <c r="F5">
        <f>(42.73+44.94+43.61)/3</f>
        <v>43.759999999999991</v>
      </c>
      <c r="G5">
        <f>(22.87+23.02+23.42)/3</f>
        <v>23.103333333333335</v>
      </c>
      <c r="H5">
        <v>162.93</v>
      </c>
      <c r="I5">
        <v>0.76</v>
      </c>
      <c r="J5">
        <f t="shared" si="0"/>
        <v>0.6</v>
      </c>
      <c r="K5">
        <f>J5*$O$2/((J5*$O$2)+((1-J5)*$O$3))</f>
        <v>0.76837416481069043</v>
      </c>
      <c r="L5">
        <v>109</v>
      </c>
      <c r="M5">
        <f t="shared" si="1"/>
        <v>1.4785043346459714</v>
      </c>
      <c r="N5" t="s">
        <v>60</v>
      </c>
      <c r="O5">
        <f>10.9</f>
        <v>10.9</v>
      </c>
    </row>
    <row r="6" spans="1:16" x14ac:dyDescent="0.25">
      <c r="A6">
        <v>5</v>
      </c>
      <c r="B6" t="s">
        <v>12</v>
      </c>
      <c r="C6" t="s">
        <v>18</v>
      </c>
      <c r="D6" t="s">
        <v>20</v>
      </c>
      <c r="E6">
        <v>90</v>
      </c>
      <c r="F6">
        <f>(40.32+40.76+40.21)/3</f>
        <v>40.43</v>
      </c>
      <c r="G6">
        <f>(24.98+24.75+25.02)/3</f>
        <v>24.916666666666668</v>
      </c>
      <c r="H6">
        <v>160.25</v>
      </c>
      <c r="I6">
        <v>0.68</v>
      </c>
      <c r="J6">
        <f t="shared" si="0"/>
        <v>0.6</v>
      </c>
      <c r="K6">
        <f>J6*$O$2/((J6*$O$2)+((1-J6)*$O$3))</f>
        <v>0.76837416481069043</v>
      </c>
      <c r="L6">
        <v>109</v>
      </c>
      <c r="M6">
        <f t="shared" si="1"/>
        <v>1.4594118108975986</v>
      </c>
    </row>
    <row r="7" spans="1:16" x14ac:dyDescent="0.25">
      <c r="A7">
        <v>6</v>
      </c>
      <c r="B7" t="s">
        <v>13</v>
      </c>
      <c r="C7" t="s">
        <v>18</v>
      </c>
      <c r="D7" t="s">
        <v>21</v>
      </c>
      <c r="E7">
        <v>90</v>
      </c>
      <c r="F7">
        <f>(40.67+41.33+40.04)/3</f>
        <v>40.68</v>
      </c>
      <c r="G7">
        <f>(25.16+25.18+25.36)/3</f>
        <v>25.233333333333334</v>
      </c>
      <c r="H7">
        <v>163.35</v>
      </c>
      <c r="I7">
        <v>1.07</v>
      </c>
      <c r="J7">
        <f t="shared" si="0"/>
        <v>0.6</v>
      </c>
      <c r="K7">
        <f>J7*$O$2/((J7*$O$2)+((1-J7)*$O$3))</f>
        <v>0.76837416481069043</v>
      </c>
      <c r="L7">
        <v>109</v>
      </c>
      <c r="M7">
        <f t="shared" si="1"/>
        <v>1.4599469389055242</v>
      </c>
    </row>
    <row r="8" spans="1:16" x14ac:dyDescent="0.25">
      <c r="A8">
        <v>7</v>
      </c>
      <c r="B8" t="s">
        <v>22</v>
      </c>
      <c r="C8" t="s">
        <v>14</v>
      </c>
      <c r="D8" t="s">
        <v>28</v>
      </c>
      <c r="E8">
        <v>90</v>
      </c>
      <c r="F8">
        <f>(48.21+53.64+53.4)/3</f>
        <v>51.75</v>
      </c>
      <c r="G8">
        <f>(20.39+19.85+19.34)/3</f>
        <v>19.86</v>
      </c>
      <c r="H8">
        <v>210.99</v>
      </c>
      <c r="J8">
        <v>1</v>
      </c>
      <c r="K8">
        <v>1</v>
      </c>
      <c r="L8">
        <v>108</v>
      </c>
      <c r="M8">
        <f t="shared" si="1"/>
        <v>1.9008529378218653</v>
      </c>
    </row>
    <row r="9" spans="1:16" x14ac:dyDescent="0.25">
      <c r="A9">
        <v>8</v>
      </c>
      <c r="B9" t="s">
        <v>23</v>
      </c>
      <c r="C9" t="s">
        <v>14</v>
      </c>
      <c r="D9" t="s">
        <v>29</v>
      </c>
      <c r="E9">
        <v>90</v>
      </c>
      <c r="F9">
        <f>(39.6+41.11+39.19)/3</f>
        <v>39.966666666666669</v>
      </c>
      <c r="G9">
        <f>(26.05+26.38+26.67)/3</f>
        <v>26.366666666666664</v>
      </c>
      <c r="H9">
        <v>208.26</v>
      </c>
      <c r="J9">
        <v>1</v>
      </c>
      <c r="K9">
        <v>1</v>
      </c>
      <c r="L9">
        <v>108</v>
      </c>
      <c r="M9">
        <f t="shared" si="1"/>
        <v>1.8299067174605048</v>
      </c>
    </row>
    <row r="10" spans="1:16" x14ac:dyDescent="0.25">
      <c r="A10">
        <v>9</v>
      </c>
      <c r="B10" t="s">
        <v>24</v>
      </c>
      <c r="C10" t="s">
        <v>14</v>
      </c>
      <c r="D10" t="s">
        <v>30</v>
      </c>
      <c r="E10">
        <v>90</v>
      </c>
      <c r="F10">
        <f>(40.82+41.78+41.78)/3</f>
        <v>41.46</v>
      </c>
      <c r="G10">
        <f>(24.97+25.15+25.47)/3</f>
        <v>25.196666666666669</v>
      </c>
      <c r="H10">
        <v>209.28</v>
      </c>
      <c r="J10">
        <v>1</v>
      </c>
      <c r="K10">
        <v>1</v>
      </c>
      <c r="L10">
        <v>108</v>
      </c>
      <c r="M10">
        <f t="shared" si="1"/>
        <v>1.8549473306637834</v>
      </c>
    </row>
    <row r="11" spans="1:16" x14ac:dyDescent="0.25">
      <c r="A11">
        <v>10</v>
      </c>
      <c r="B11" t="s">
        <v>25</v>
      </c>
      <c r="C11" t="s">
        <v>18</v>
      </c>
      <c r="D11" t="s">
        <v>31</v>
      </c>
      <c r="E11">
        <v>90</v>
      </c>
      <c r="F11">
        <f>(42.2+43.13+39.96)/3</f>
        <v>41.763333333333343</v>
      </c>
      <c r="G11">
        <f>(25.09+25.09+25.07)/3</f>
        <v>25.083333333333332</v>
      </c>
      <c r="H11">
        <v>210.02</v>
      </c>
      <c r="I11">
        <v>0.6</v>
      </c>
      <c r="J11">
        <v>1</v>
      </c>
      <c r="K11">
        <v>1</v>
      </c>
      <c r="L11">
        <v>108</v>
      </c>
      <c r="M11">
        <f t="shared" si="1"/>
        <v>1.8563356048297959</v>
      </c>
    </row>
    <row r="12" spans="1:16" x14ac:dyDescent="0.25">
      <c r="A12">
        <v>11</v>
      </c>
      <c r="B12" t="s">
        <v>26</v>
      </c>
      <c r="C12" t="s">
        <v>18</v>
      </c>
      <c r="D12" t="s">
        <v>32</v>
      </c>
      <c r="E12">
        <v>90</v>
      </c>
      <c r="F12">
        <f>(39.3+40.64+39.97)/3</f>
        <v>39.97</v>
      </c>
      <c r="G12">
        <f>(26.53+26.58+26.38)/3</f>
        <v>26.496666666666666</v>
      </c>
      <c r="H12">
        <v>210.31</v>
      </c>
      <c r="I12">
        <v>0.85</v>
      </c>
      <c r="J12">
        <v>1</v>
      </c>
      <c r="K12">
        <v>1</v>
      </c>
      <c r="L12">
        <v>108</v>
      </c>
      <c r="M12">
        <f t="shared" si="1"/>
        <v>1.8386995821291821</v>
      </c>
    </row>
    <row r="13" spans="1:16" x14ac:dyDescent="0.25">
      <c r="A13">
        <v>12</v>
      </c>
      <c r="B13" t="s">
        <v>27</v>
      </c>
      <c r="C13" t="s">
        <v>18</v>
      </c>
      <c r="D13" t="s">
        <v>33</v>
      </c>
      <c r="E13">
        <v>90</v>
      </c>
      <c r="F13">
        <f>(45.02+45.6+43.68)/3</f>
        <v>44.766666666666673</v>
      </c>
      <c r="G13">
        <f>(23.85+23.52+23.46)/3</f>
        <v>23.610000000000003</v>
      </c>
      <c r="H13">
        <v>208.84</v>
      </c>
      <c r="I13">
        <v>1.05</v>
      </c>
      <c r="J13">
        <v>1</v>
      </c>
      <c r="K13">
        <v>1</v>
      </c>
      <c r="L13">
        <v>108</v>
      </c>
      <c r="M13">
        <f t="shared" si="1"/>
        <v>1.8295285202331097</v>
      </c>
    </row>
    <row r="14" spans="1:16" x14ac:dyDescent="0.25">
      <c r="A14">
        <v>13</v>
      </c>
      <c r="B14" t="s">
        <v>34</v>
      </c>
      <c r="C14" t="s">
        <v>14</v>
      </c>
      <c r="D14" t="s">
        <v>37</v>
      </c>
      <c r="E14">
        <v>90</v>
      </c>
      <c r="F14">
        <f>(32.14+32.11+32.31)/3</f>
        <v>32.186666666666667</v>
      </c>
      <c r="G14">
        <f>(27.76+28.1+28.22)/3</f>
        <v>28.026666666666667</v>
      </c>
      <c r="H14">
        <v>181.41</v>
      </c>
      <c r="J14">
        <v>1</v>
      </c>
      <c r="K14">
        <v>1</v>
      </c>
      <c r="L14">
        <v>100</v>
      </c>
      <c r="M14">
        <f t="shared" si="1"/>
        <v>2.0110078813959484</v>
      </c>
    </row>
    <row r="15" spans="1:16" x14ac:dyDescent="0.25">
      <c r="A15">
        <v>14</v>
      </c>
      <c r="B15" t="s">
        <v>35</v>
      </c>
      <c r="C15" t="s">
        <v>14</v>
      </c>
      <c r="D15" t="s">
        <v>38</v>
      </c>
      <c r="E15">
        <v>90</v>
      </c>
      <c r="F15">
        <f>(32.21+32.2+32.3)/3</f>
        <v>32.236666666666665</v>
      </c>
      <c r="G15">
        <f>(28.43+28.37+28.09)/3</f>
        <v>28.296666666666667</v>
      </c>
      <c r="H15">
        <v>184.2</v>
      </c>
      <c r="J15">
        <v>1</v>
      </c>
      <c r="K15">
        <v>1</v>
      </c>
      <c r="L15">
        <v>100</v>
      </c>
      <c r="M15">
        <f t="shared" si="1"/>
        <v>2.0193156839035971</v>
      </c>
    </row>
    <row r="16" spans="1:16" x14ac:dyDescent="0.25">
      <c r="A16">
        <v>15</v>
      </c>
      <c r="B16" t="s">
        <v>36</v>
      </c>
      <c r="C16" t="s">
        <v>14</v>
      </c>
      <c r="D16" t="s">
        <v>39</v>
      </c>
      <c r="E16">
        <v>90</v>
      </c>
      <c r="F16">
        <f>(32.25+32.13+32.16)/3</f>
        <v>32.18</v>
      </c>
      <c r="G16">
        <f>(28.31+28.48+28.48)/3</f>
        <v>28.423333333333332</v>
      </c>
      <c r="H16">
        <v>184</v>
      </c>
      <c r="J16">
        <v>1</v>
      </c>
      <c r="K16">
        <v>1</v>
      </c>
      <c r="L16">
        <v>100</v>
      </c>
      <c r="M16">
        <f t="shared" si="1"/>
        <v>2.0116701651019984</v>
      </c>
    </row>
    <row r="17" spans="1:13" x14ac:dyDescent="0.25">
      <c r="A17">
        <v>16</v>
      </c>
      <c r="B17" t="s">
        <v>40</v>
      </c>
      <c r="C17" t="s">
        <v>18</v>
      </c>
      <c r="D17" t="s">
        <v>49</v>
      </c>
      <c r="E17">
        <v>90</v>
      </c>
      <c r="F17">
        <f>(32.4+32.36+32.18)/3</f>
        <v>32.313333333333333</v>
      </c>
      <c r="G17">
        <f>(25.66+25.96+25.99)/3</f>
        <v>25.87</v>
      </c>
      <c r="H17">
        <v>166.2</v>
      </c>
      <c r="I17">
        <v>1.59</v>
      </c>
      <c r="J17">
        <v>1</v>
      </c>
      <c r="K17">
        <v>1</v>
      </c>
      <c r="L17">
        <v>100</v>
      </c>
      <c r="M17">
        <f t="shared" si="1"/>
        <v>1.9881668583191465</v>
      </c>
    </row>
    <row r="18" spans="1:13" x14ac:dyDescent="0.25">
      <c r="A18">
        <v>17</v>
      </c>
      <c r="B18" t="s">
        <v>41</v>
      </c>
      <c r="C18" t="s">
        <v>18</v>
      </c>
      <c r="D18" t="s">
        <v>50</v>
      </c>
      <c r="E18">
        <v>90</v>
      </c>
      <c r="F18">
        <f>(32.21+32.06+32.25)/3</f>
        <v>32.173333333333339</v>
      </c>
      <c r="G18">
        <f>(27.69+27.47+26.87)/3</f>
        <v>27.343333333333334</v>
      </c>
      <c r="H18">
        <v>177.55</v>
      </c>
      <c r="I18">
        <v>0.95</v>
      </c>
      <c r="J18">
        <v>1</v>
      </c>
      <c r="K18">
        <v>1</v>
      </c>
      <c r="L18">
        <v>100</v>
      </c>
      <c r="M18">
        <f t="shared" si="1"/>
        <v>2.018241635692803</v>
      </c>
    </row>
    <row r="19" spans="1:13" x14ac:dyDescent="0.25">
      <c r="A19">
        <v>18</v>
      </c>
      <c r="B19" t="s">
        <v>42</v>
      </c>
      <c r="C19" t="s">
        <v>18</v>
      </c>
      <c r="D19" t="s">
        <v>51</v>
      </c>
      <c r="E19">
        <v>90</v>
      </c>
      <c r="F19">
        <f>(32.45+32.21+32.39)/3</f>
        <v>32.35</v>
      </c>
      <c r="G19">
        <f>(26.32+26.15+25.97)/3</f>
        <v>26.146666666666665</v>
      </c>
      <c r="H19">
        <v>170.44</v>
      </c>
      <c r="I19">
        <v>1.2</v>
      </c>
      <c r="J19">
        <v>1</v>
      </c>
      <c r="K19">
        <v>1</v>
      </c>
      <c r="L19">
        <v>100</v>
      </c>
      <c r="M19">
        <f t="shared" si="1"/>
        <v>2.0150271878130503</v>
      </c>
    </row>
    <row r="20" spans="1:13" x14ac:dyDescent="0.25">
      <c r="A20">
        <v>19</v>
      </c>
      <c r="B20" t="s">
        <v>43</v>
      </c>
      <c r="C20" t="s">
        <v>14</v>
      </c>
      <c r="D20" t="s">
        <v>46</v>
      </c>
      <c r="E20">
        <v>90</v>
      </c>
      <c r="F20">
        <f>(45+46+45)/3</f>
        <v>45.333333333333336</v>
      </c>
      <c r="G20">
        <f>(28.84+28.77+28.34)/3</f>
        <v>28.650000000000002</v>
      </c>
      <c r="H20">
        <v>267.23</v>
      </c>
      <c r="K20">
        <f>(H20-$O$5)/H20</f>
        <v>0.95921116641095694</v>
      </c>
      <c r="L20">
        <v>120</v>
      </c>
      <c r="M20">
        <f t="shared" si="1"/>
        <v>1.7145955240735036</v>
      </c>
    </row>
    <row r="21" spans="1:13" x14ac:dyDescent="0.25">
      <c r="A21">
        <v>20</v>
      </c>
      <c r="B21" t="s">
        <v>44</v>
      </c>
      <c r="C21" t="s">
        <v>14</v>
      </c>
      <c r="D21" t="s">
        <v>47</v>
      </c>
      <c r="E21">
        <v>90</v>
      </c>
      <c r="F21">
        <f>(47.84+48.56+46.65)/3</f>
        <v>47.683333333333337</v>
      </c>
      <c r="G21">
        <f>(26.11+26.15+25.77)/3</f>
        <v>26.01</v>
      </c>
      <c r="H21">
        <v>259.8</v>
      </c>
      <c r="K21">
        <f>(H21-$O$5)/H21</f>
        <v>0.95804464973056191</v>
      </c>
      <c r="L21">
        <v>120</v>
      </c>
      <c r="M21">
        <f t="shared" si="1"/>
        <v>1.7456249518743696</v>
      </c>
    </row>
    <row r="22" spans="1:13" x14ac:dyDescent="0.25">
      <c r="A22">
        <v>21</v>
      </c>
      <c r="B22" t="s">
        <v>45</v>
      </c>
      <c r="C22" t="s">
        <v>14</v>
      </c>
      <c r="D22" t="s">
        <v>48</v>
      </c>
      <c r="E22">
        <v>90</v>
      </c>
      <c r="F22">
        <f>(46.2+50.1+48.28)/3</f>
        <v>48.193333333333335</v>
      </c>
      <c r="G22">
        <f>(26.35+26.6+26.59)/3</f>
        <v>26.513333333333335</v>
      </c>
      <c r="H22">
        <v>265.49</v>
      </c>
      <c r="K22">
        <f>(H22-$O$5)/H22</f>
        <v>0.95894383969264374</v>
      </c>
      <c r="L22">
        <v>120</v>
      </c>
      <c r="M22">
        <f t="shared" si="1"/>
        <v>1.7314726018499018</v>
      </c>
    </row>
    <row r="24" spans="1:13" x14ac:dyDescent="0.25">
      <c r="I24">
        <f>AVERAGE(I5:I19)</f>
        <v>0.97222222222222221</v>
      </c>
    </row>
    <row r="26" spans="1:13" x14ac:dyDescent="0.25">
      <c r="G26">
        <f>AVERAGE(G2:G19)</f>
        <v>25.277037037037037</v>
      </c>
    </row>
    <row r="27" spans="1:13" x14ac:dyDescent="0.25">
      <c r="G27">
        <f>0.2*(G26-I24)</f>
        <v>4.8609629629629634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2022-04-06T20:02:07Z</dcterms:created>
  <dcterms:modified xsi:type="dcterms:W3CDTF">2022-04-17T21:24:52Z</dcterms:modified>
</cp:coreProperties>
</file>