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9135" windowWidth="28815" windowHeight="2970" tabRatio="865"/>
  </bookViews>
  <sheets>
    <sheet name="Table 3.17" sheetId="41" r:id="rId1"/>
  </sheets>
  <definedNames>
    <definedName name="_xlnm.Print_Area" localSheetId="0">'Table 3.17'!$A$1:$U$25</definedName>
  </definedNames>
  <calcPr calcId="145621"/>
</workbook>
</file>

<file path=xl/calcChain.xml><?xml version="1.0" encoding="utf-8"?>
<calcChain xmlns="http://schemas.openxmlformats.org/spreadsheetml/2006/main">
  <c r="M39" i="41" l="1"/>
  <c r="N39" i="41"/>
  <c r="O39" i="41"/>
  <c r="P39" i="41"/>
  <c r="Q39" i="41"/>
  <c r="R39" i="41"/>
  <c r="S39" i="41"/>
  <c r="T39" i="41"/>
  <c r="L39" i="41"/>
  <c r="M38" i="41"/>
  <c r="N38" i="41"/>
  <c r="O38" i="41"/>
  <c r="P38" i="41"/>
  <c r="Q38" i="41"/>
  <c r="R38" i="41"/>
  <c r="S38" i="41"/>
  <c r="T38" i="41"/>
  <c r="L38" i="41"/>
  <c r="T36" i="41"/>
  <c r="S36" i="41"/>
  <c r="R36" i="41"/>
  <c r="Q36" i="41"/>
  <c r="P36" i="41"/>
  <c r="O36" i="41"/>
  <c r="N36" i="41"/>
  <c r="M36" i="41"/>
  <c r="L36" i="41"/>
  <c r="T37" i="41" l="1"/>
  <c r="S37" i="41"/>
  <c r="R37" i="41"/>
  <c r="Q37" i="41"/>
  <c r="P37" i="41"/>
  <c r="O37" i="41"/>
  <c r="N37" i="41"/>
  <c r="M37" i="41"/>
  <c r="L37" i="41"/>
  <c r="T35" i="41"/>
  <c r="S35" i="41"/>
  <c r="R35" i="41"/>
  <c r="Q35" i="41"/>
  <c r="P35" i="41"/>
  <c r="O35" i="41"/>
  <c r="N35" i="41"/>
  <c r="M35" i="41"/>
  <c r="L35" i="41"/>
  <c r="T34" i="41"/>
  <c r="S34" i="41"/>
  <c r="R34" i="41"/>
  <c r="Q34" i="41"/>
  <c r="P34" i="41"/>
  <c r="O34" i="41"/>
  <c r="N34" i="41"/>
  <c r="M34" i="41"/>
  <c r="L34" i="41"/>
  <c r="T33" i="41"/>
  <c r="S33" i="41"/>
  <c r="R33" i="41"/>
  <c r="Q33" i="41"/>
  <c r="P33" i="41"/>
  <c r="O33" i="41"/>
  <c r="N33" i="41"/>
  <c r="M33" i="41"/>
  <c r="L33" i="41"/>
  <c r="U32" i="41"/>
  <c r="T32" i="41"/>
  <c r="S32" i="41"/>
  <c r="R32" i="41"/>
  <c r="Q32" i="41"/>
  <c r="P32" i="41"/>
  <c r="O32" i="41"/>
  <c r="N32" i="41"/>
  <c r="M32" i="41"/>
  <c r="L32" i="41"/>
  <c r="U31" i="41"/>
  <c r="T31" i="41"/>
  <c r="S31" i="41"/>
  <c r="R31" i="41"/>
  <c r="Q31" i="41"/>
  <c r="P31" i="41"/>
  <c r="O31" i="41"/>
  <c r="N31" i="41"/>
  <c r="M31" i="41"/>
  <c r="L31" i="41"/>
  <c r="T28" i="41"/>
  <c r="S28" i="41"/>
  <c r="R28" i="41"/>
  <c r="Q28" i="41"/>
  <c r="P28" i="41"/>
  <c r="O28" i="41"/>
  <c r="N28" i="41"/>
  <c r="M28" i="41"/>
  <c r="L28" i="41"/>
  <c r="AH5" i="41"/>
  <c r="AG5" i="41"/>
  <c r="AE5" i="41"/>
  <c r="AD5" i="41"/>
  <c r="AC5" i="41"/>
  <c r="AB5" i="41"/>
  <c r="AA5" i="41"/>
  <c r="Z5" i="41"/>
  <c r="Y5" i="41"/>
</calcChain>
</file>

<file path=xl/sharedStrings.xml><?xml version="1.0" encoding="utf-8"?>
<sst xmlns="http://schemas.openxmlformats.org/spreadsheetml/2006/main" count="59" uniqueCount="43">
  <si>
    <t>Return to Title</t>
  </si>
  <si>
    <t>House Type</t>
  </si>
  <si>
    <t>Date of Construction</t>
  </si>
  <si>
    <t>EHS Data - Year of Collection</t>
  </si>
  <si>
    <t>Detached</t>
  </si>
  <si>
    <t>Semi-detached</t>
  </si>
  <si>
    <t>Mid-terrace</t>
  </si>
  <si>
    <t>End-terrace</t>
  </si>
  <si>
    <t>Bungalow</t>
  </si>
  <si>
    <t>Flat – purpose built</t>
  </si>
  <si>
    <t>Flat – converted</t>
  </si>
  <si>
    <t>Before 1900</t>
  </si>
  <si>
    <t>1900- 1929</t>
  </si>
  <si>
    <t>1930- 1949</t>
  </si>
  <si>
    <t>1950- 1966</t>
  </si>
  <si>
    <t>1967- 1975</t>
  </si>
  <si>
    <t>1976- 1982</t>
  </si>
  <si>
    <t>1983- 1990</t>
  </si>
  <si>
    <t>1991- 1995</t>
  </si>
  <si>
    <t>1996- 2002</t>
  </si>
  <si>
    <t>2003- 2006</t>
  </si>
  <si>
    <t>Average HLP</t>
  </si>
  <si>
    <r>
      <t xml:space="preserve">2011 </t>
    </r>
    <r>
      <rPr>
        <vertAlign val="superscript"/>
        <sz val="10"/>
        <rFont val="Arial"/>
        <family val="2"/>
      </rPr>
      <t>2</t>
    </r>
  </si>
  <si>
    <r>
      <t xml:space="preserve">2012 </t>
    </r>
    <r>
      <rPr>
        <vertAlign val="superscript"/>
        <sz val="10"/>
        <rFont val="Arial"/>
        <family val="2"/>
      </rPr>
      <t>3</t>
    </r>
  </si>
  <si>
    <t xml:space="preserve">1. The Heat Loss Parameter (HLP) of a dwelling is a measure of how well a dwelling retains heat. It is based on heat </t>
  </si>
  <si>
    <t xml:space="preserve">    transfer through the fabric of a building (e.g. walls and windows), which depends on the insulating properties of each </t>
  </si>
  <si>
    <t xml:space="preserve">    building element, as well as heat loss due to air movement, from both deliberate ventilation and uncontrolled infiltration. </t>
  </si>
  <si>
    <t xml:space="preserve">    The total heat loss coefficient (units: W/K) is divided by the total dwelling floor space to give a measure of heat loss per </t>
  </si>
  <si>
    <r>
      <t xml:space="preserve">    unit area (W/m</t>
    </r>
    <r>
      <rPr>
        <vertAlign val="superscript"/>
        <sz val="10"/>
        <color indexed="8"/>
        <rFont val="Arial"/>
        <family val="2"/>
      </rPr>
      <t>2</t>
    </r>
    <r>
      <rPr>
        <sz val="10"/>
        <rFont val="Arial"/>
        <family val="2"/>
      </rPr>
      <t>K), to allow a fair comparison of the heat loss between dwellings of different size.</t>
    </r>
  </si>
  <si>
    <t xml:space="preserve">2. The 2011 heat loss parameter figures are affected by slightly higher mean wind speeds in 2011 (5.2 m/s against </t>
  </si>
  <si>
    <t xml:space="preserve">    4.5 m/s in 2010), and improvements to the Cambridge Housing Model, including better modelling of conservatories. </t>
  </si>
  <si>
    <t xml:space="preserve">    This has the effect of showing a rise in the average HLP in 2011, against falls in 2009 and 2010.</t>
  </si>
  <si>
    <t xml:space="preserve">3. Data for 2012 has been modelled from the National Household Model. </t>
  </si>
  <si>
    <t>CLG: English House Condition Survey, English Housing Survey</t>
  </si>
  <si>
    <t>Analysis of EHS data by Cambridge Architectural Research</t>
  </si>
  <si>
    <t>National Household Model (NHM) analysis by Centre for Sustainable Energy (CSE)</t>
  </si>
  <si>
    <r>
      <t>Table 3.17: Housing Characteristics: Heat Loss Parameter (W/m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K)</t>
    </r>
    <r>
      <rPr>
        <b/>
        <vertAlign val="superscript"/>
        <sz val="12"/>
        <rFont val="Arial"/>
        <family val="2"/>
      </rPr>
      <t xml:space="preserve">1 </t>
    </r>
    <r>
      <rPr>
        <b/>
        <sz val="12"/>
        <rFont val="Arial"/>
        <family val="2"/>
      </rPr>
      <t>2008 to 2012 (not updated)</t>
    </r>
  </si>
  <si>
    <t>General improvements over age</t>
  </si>
  <si>
    <t>Normalised over time</t>
  </si>
  <si>
    <t>Differenz zu 2012</t>
  </si>
  <si>
    <t>Slope:</t>
  </si>
  <si>
    <t>FLAT AVERAGE</t>
  </si>
  <si>
    <t>TERRACE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</si>
</sst>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7" formatCode="_-[$€-2]* #,##0.00_-;\-[$€-2]* #,##0.00_-;_-[$€-2]* &quot;-&quot;??_-"/>
    <numFmt numFmtId="169" formatCode="#,##0.0"/>
    <numFmt numFmtId="170" formatCode="_-* #,##0_-;\-* #,##0_-;_-* &quot;-&quot;??_-;_-@_-"/>
    <numFmt numFmtId="179" formatCode="[&gt;0.5]#,##0;[&lt;-0.5]\-#,##0;\-"/>
  </numFmts>
  <fonts count="40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u/>
      <sz val="10"/>
      <color indexed="12"/>
      <name val="Arial"/>
      <family val="2"/>
    </font>
    <font>
      <vertAlign val="superscript"/>
      <sz val="10"/>
      <name val="Arial"/>
      <family val="2"/>
    </font>
    <font>
      <u/>
      <sz val="9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Arial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12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vertAlign val="superscript"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6"/>
      <name val="Helvetica"/>
      <family val="2"/>
    </font>
    <font>
      <u/>
      <sz val="7.5"/>
      <color indexed="12"/>
      <name val="Arial"/>
      <family val="2"/>
    </font>
    <font>
      <sz val="10"/>
      <name val="Tms Rmn"/>
    </font>
    <font>
      <sz val="10"/>
      <name val="Times New Roman"/>
      <family val="1"/>
    </font>
    <font>
      <i/>
      <sz val="12"/>
      <name val="Times New Roman"/>
      <family val="1"/>
    </font>
    <font>
      <sz val="11"/>
      <color rgb="FF9C0006"/>
      <name val="Arial"/>
      <family val="2"/>
    </font>
    <font>
      <sz val="11"/>
      <name val="Calibri"/>
      <family val="2"/>
      <scheme val="minor"/>
    </font>
    <font>
      <sz val="10"/>
      <color rgb="FFE44862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thin">
        <color indexed="64"/>
      </bottom>
      <diagonal/>
    </border>
  </borders>
  <cellStyleXfs count="96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3" applyNumberFormat="0" applyAlignment="0" applyProtection="0"/>
    <xf numFmtId="3" fontId="13" fillId="23" borderId="4">
      <alignment horizontal="right"/>
    </xf>
    <xf numFmtId="0" fontId="14" fillId="24" borderId="5" applyNumberFormat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6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2" fillId="9" borderId="3" applyNumberFormat="0" applyAlignment="0" applyProtection="0"/>
    <xf numFmtId="0" fontId="23" fillId="0" borderId="9" applyNumberFormat="0" applyFill="0" applyAlignment="0" applyProtection="0"/>
    <xf numFmtId="0" fontId="24" fillId="25" borderId="0" applyNumberFormat="0" applyBorder="0" applyAlignment="0" applyProtection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26" borderId="10" applyNumberFormat="0" applyFont="0" applyAlignment="0" applyProtection="0"/>
    <xf numFmtId="0" fontId="25" fillId="22" borderId="11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16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1" fillId="0" borderId="0"/>
    <xf numFmtId="43" fontId="3" fillId="0" borderId="0" applyFont="0" applyFill="0" applyBorder="0" applyAlignment="0" applyProtection="0"/>
    <xf numFmtId="0" fontId="32" fillId="0" borderId="0">
      <alignment horizontal="left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" fillId="0" borderId="0"/>
    <xf numFmtId="9" fontId="3" fillId="0" borderId="0" applyFont="0" applyFill="0" applyBorder="0" applyAlignment="0" applyProtection="0"/>
    <xf numFmtId="179" fontId="35" fillId="0" borderId="0" applyFill="0" applyBorder="0" applyAlignment="0" applyProtection="0"/>
    <xf numFmtId="0" fontId="3" fillId="0" borderId="0"/>
    <xf numFmtId="0" fontId="36" fillId="0" borderId="0"/>
    <xf numFmtId="0" fontId="2" fillId="0" borderId="0"/>
    <xf numFmtId="0" fontId="3" fillId="0" borderId="0"/>
    <xf numFmtId="0" fontId="16" fillId="0" borderId="0"/>
    <xf numFmtId="0" fontId="37" fillId="2" borderId="0" applyNumberFormat="0" applyBorder="0" applyAlignment="0" applyProtection="0"/>
    <xf numFmtId="0" fontId="31" fillId="0" borderId="0"/>
    <xf numFmtId="0" fontId="3" fillId="0" borderId="0"/>
    <xf numFmtId="9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" fillId="0" borderId="0"/>
    <xf numFmtId="43" fontId="31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54">
    <xf numFmtId="0" fontId="0" fillId="0" borderId="0" xfId="0"/>
    <xf numFmtId="0" fontId="13" fillId="3" borderId="0" xfId="52" applyFont="1" applyFill="1"/>
    <xf numFmtId="0" fontId="3" fillId="3" borderId="0" xfId="52" applyFill="1"/>
    <xf numFmtId="0" fontId="3" fillId="3" borderId="0" xfId="52" applyFill="1" applyBorder="1" applyAlignment="1">
      <alignment horizontal="right" wrapText="1"/>
    </xf>
    <xf numFmtId="0" fontId="0" fillId="3" borderId="0" xfId="52" applyFont="1" applyFill="1"/>
    <xf numFmtId="0" fontId="3" fillId="3" borderId="2" xfId="52" applyFill="1" applyBorder="1"/>
    <xf numFmtId="170" fontId="13" fillId="3" borderId="0" xfId="34" applyNumberFormat="1" applyFont="1" applyFill="1"/>
    <xf numFmtId="0" fontId="3" fillId="3" borderId="0" xfId="52" applyFont="1" applyFill="1" applyAlignment="1">
      <alignment vertical="center"/>
    </xf>
    <xf numFmtId="0" fontId="13" fillId="3" borderId="0" xfId="52" applyFont="1" applyFill="1" applyBorder="1" applyAlignment="1">
      <alignment horizontal="center"/>
    </xf>
    <xf numFmtId="0" fontId="13" fillId="3" borderId="0" xfId="52" applyFont="1" applyFill="1" applyAlignment="1">
      <alignment horizontal="center"/>
    </xf>
    <xf numFmtId="169" fontId="3" fillId="3" borderId="0" xfId="52" applyNumberFormat="1" applyFont="1" applyFill="1" applyBorder="1" applyAlignment="1"/>
    <xf numFmtId="0" fontId="4" fillId="27" borderId="0" xfId="52" applyFont="1" applyFill="1"/>
    <xf numFmtId="0" fontId="3" fillId="27" borderId="0" xfId="52" applyFill="1"/>
    <xf numFmtId="0" fontId="6" fillId="27" borderId="0" xfId="1" applyFill="1" applyBorder="1" applyAlignment="1" applyProtection="1"/>
    <xf numFmtId="0" fontId="3" fillId="27" borderId="0" xfId="83" applyFont="1" applyFill="1" applyBorder="1"/>
    <xf numFmtId="0" fontId="3" fillId="27" borderId="2" xfId="52" applyFill="1" applyBorder="1"/>
    <xf numFmtId="0" fontId="3" fillId="27" borderId="15" xfId="52" applyFill="1" applyBorder="1"/>
    <xf numFmtId="0" fontId="3" fillId="27" borderId="15" xfId="52" applyFill="1" applyBorder="1" applyAlignment="1">
      <alignment horizontal="center"/>
    </xf>
    <xf numFmtId="0" fontId="3" fillId="27" borderId="16" xfId="52" applyFill="1" applyBorder="1" applyAlignment="1">
      <alignment horizontal="center"/>
    </xf>
    <xf numFmtId="0" fontId="3" fillId="27" borderId="13" xfId="52" applyFill="1" applyBorder="1" applyAlignment="1">
      <alignment horizontal="left" vertical="top" wrapText="1"/>
    </xf>
    <xf numFmtId="0" fontId="3" fillId="27" borderId="1" xfId="52" applyFill="1" applyBorder="1" applyAlignment="1">
      <alignment horizontal="left" vertical="top" wrapText="1"/>
    </xf>
    <xf numFmtId="0" fontId="3" fillId="27" borderId="1" xfId="52" applyFont="1" applyFill="1" applyBorder="1" applyAlignment="1">
      <alignment horizontal="left" vertical="top" wrapText="1"/>
    </xf>
    <xf numFmtId="0" fontId="3" fillId="27" borderId="0" xfId="52" applyFont="1" applyFill="1" applyBorder="1" applyAlignment="1">
      <alignment horizontal="left" vertical="top" wrapText="1"/>
    </xf>
    <xf numFmtId="0" fontId="38" fillId="27" borderId="1" xfId="52" applyFont="1" applyFill="1" applyBorder="1" applyAlignment="1">
      <alignment horizontal="left" vertical="top" wrapText="1"/>
    </xf>
    <xf numFmtId="0" fontId="3" fillId="27" borderId="0" xfId="52" applyFont="1" applyFill="1" applyBorder="1" applyAlignment="1">
      <alignment horizontal="left" vertical="center" indent="1"/>
    </xf>
    <xf numFmtId="2" fontId="3" fillId="27" borderId="0" xfId="52" applyNumberFormat="1" applyFont="1" applyFill="1" applyBorder="1" applyAlignment="1">
      <alignment horizontal="right"/>
    </xf>
    <xf numFmtId="170" fontId="3" fillId="27" borderId="0" xfId="52" applyNumberFormat="1" applyFont="1" applyFill="1" applyBorder="1"/>
    <xf numFmtId="170" fontId="3" fillId="27" borderId="0" xfId="52" applyNumberFormat="1" applyFont="1" applyFill="1"/>
    <xf numFmtId="0" fontId="3" fillId="27" borderId="1" xfId="52" applyFont="1" applyFill="1" applyBorder="1" applyAlignment="1">
      <alignment horizontal="left" vertical="center" indent="1"/>
    </xf>
    <xf numFmtId="2" fontId="3" fillId="27" borderId="1" xfId="52" applyNumberFormat="1" applyFont="1" applyFill="1" applyBorder="1" applyAlignment="1">
      <alignment horizontal="right" vertical="center"/>
    </xf>
    <xf numFmtId="2" fontId="3" fillId="27" borderId="1" xfId="52" applyNumberFormat="1" applyFont="1" applyFill="1" applyBorder="1" applyAlignment="1">
      <alignment horizontal="center"/>
    </xf>
    <xf numFmtId="2" fontId="3" fillId="27" borderId="1" xfId="52" applyNumberFormat="1" applyFont="1" applyFill="1" applyBorder="1" applyAlignment="1">
      <alignment horizontal="right"/>
    </xf>
    <xf numFmtId="0" fontId="3" fillId="27" borderId="14" xfId="52" applyFont="1" applyFill="1" applyBorder="1" applyAlignment="1">
      <alignment horizontal="left" vertical="center" indent="1"/>
    </xf>
    <xf numFmtId="4" fontId="31" fillId="27" borderId="14" xfId="85" applyNumberFormat="1" applyFill="1" applyBorder="1" applyAlignment="1">
      <alignment horizontal="right"/>
    </xf>
    <xf numFmtId="0" fontId="3" fillId="27" borderId="0" xfId="52" applyFill="1" applyBorder="1"/>
    <xf numFmtId="0" fontId="3" fillId="27" borderId="0" xfId="52" applyFill="1" applyBorder="1" applyAlignment="1">
      <alignment horizontal="center"/>
    </xf>
    <xf numFmtId="0" fontId="3" fillId="27" borderId="0" xfId="52" applyFill="1" applyBorder="1" applyAlignment="1">
      <alignment horizontal="right" wrapText="1"/>
    </xf>
    <xf numFmtId="0" fontId="3" fillId="27" borderId="0" xfId="52" applyNumberFormat="1" applyFont="1" applyFill="1" applyAlignment="1">
      <alignment vertical="center"/>
    </xf>
    <xf numFmtId="0" fontId="3" fillId="27" borderId="0" xfId="52" applyNumberFormat="1" applyFont="1" applyFill="1"/>
    <xf numFmtId="0" fontId="0" fillId="27" borderId="0" xfId="52" applyFont="1" applyFill="1"/>
    <xf numFmtId="0" fontId="3" fillId="27" borderId="0" xfId="52" applyFont="1" applyFill="1"/>
    <xf numFmtId="2" fontId="3" fillId="27" borderId="0" xfId="52" applyNumberFormat="1" applyFont="1" applyFill="1" applyBorder="1" applyAlignment="1">
      <alignment horizontal="center"/>
    </xf>
    <xf numFmtId="170" fontId="13" fillId="27" borderId="0" xfId="34" applyNumberFormat="1" applyFont="1" applyFill="1"/>
    <xf numFmtId="0" fontId="3" fillId="27" borderId="0" xfId="52" applyFont="1" applyFill="1" applyBorder="1"/>
    <xf numFmtId="0" fontId="3" fillId="27" borderId="0" xfId="52" applyFont="1" applyFill="1" applyBorder="1" applyAlignment="1">
      <alignment horizontal="left"/>
    </xf>
    <xf numFmtId="0" fontId="3" fillId="27" borderId="0" xfId="52" applyFont="1" applyFill="1" applyAlignment="1">
      <alignment vertical="center"/>
    </xf>
    <xf numFmtId="0" fontId="13" fillId="27" borderId="0" xfId="52" applyFont="1" applyFill="1" applyBorder="1" applyAlignment="1">
      <alignment horizontal="center"/>
    </xf>
    <xf numFmtId="0" fontId="13" fillId="27" borderId="0" xfId="52" applyFont="1" applyFill="1" applyAlignment="1">
      <alignment horizontal="center"/>
    </xf>
    <xf numFmtId="0" fontId="29" fillId="27" borderId="0" xfId="52" applyFont="1" applyFill="1"/>
    <xf numFmtId="0" fontId="13" fillId="27" borderId="0" xfId="52" quotePrefix="1" applyFont="1" applyFill="1" applyBorder="1" applyAlignment="1" applyProtection="1">
      <alignment horizontal="left"/>
    </xf>
    <xf numFmtId="0" fontId="3" fillId="28" borderId="0" xfId="52" applyFill="1"/>
    <xf numFmtId="0" fontId="0" fillId="28" borderId="0" xfId="52" applyFont="1" applyFill="1"/>
    <xf numFmtId="0" fontId="39" fillId="3" borderId="0" xfId="52" applyFont="1" applyFill="1"/>
    <xf numFmtId="0" fontId="3" fillId="27" borderId="16" xfId="52" applyFill="1" applyBorder="1" applyAlignment="1">
      <alignment horizontal="center"/>
    </xf>
  </cellXfs>
  <cellStyles count="96">
    <cellStyle name="%" xfId="4"/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Bad 3" xfId="84"/>
    <cellStyle name="Calculation 2" xfId="30"/>
    <cellStyle name="CellNationValue" xfId="31"/>
    <cellStyle name="Check Cell 2" xfId="32"/>
    <cellStyle name="Comma 2" xfId="33"/>
    <cellStyle name="Comma 2 2" xfId="72"/>
    <cellStyle name="Comma 3" xfId="34"/>
    <cellStyle name="Comma 3 2" xfId="93"/>
    <cellStyle name="Comma 4" xfId="64"/>
    <cellStyle name="Comma 4 2" xfId="35"/>
    <cellStyle name="Comma 4 3" xfId="90"/>
    <cellStyle name="Comma 5" xfId="36"/>
    <cellStyle name="Comma 5 2" xfId="94"/>
    <cellStyle name="Comma 6" xfId="88"/>
    <cellStyle name="Currency 2" xfId="65"/>
    <cellStyle name="Euro" xfId="37"/>
    <cellStyle name="Euro 2" xfId="38"/>
    <cellStyle name="Explanatory Text 2" xfId="39"/>
    <cellStyle name="Good 2" xfId="40"/>
    <cellStyle name="Heading" xfId="73"/>
    <cellStyle name="Heading 1 2" xfId="41"/>
    <cellStyle name="Heading 2 2" xfId="42"/>
    <cellStyle name="Heading 3 2" xfId="43"/>
    <cellStyle name="Heading 4 2" xfId="44"/>
    <cellStyle name="Hyperlink" xfId="1" builtinId="8"/>
    <cellStyle name="Hyperlink 2" xfId="2"/>
    <cellStyle name="Hyperlink 3" xfId="45"/>
    <cellStyle name="Hyperlink 4" xfId="74"/>
    <cellStyle name="Input 2" xfId="46"/>
    <cellStyle name="Linked Cell 2" xfId="47"/>
    <cellStyle name="Neutral 2" xfId="48"/>
    <cellStyle name="Normal" xfId="0" builtinId="0"/>
    <cellStyle name="Normal 10" xfId="91"/>
    <cellStyle name="Normal 11" xfId="49"/>
    <cellStyle name="Normal 11 2" xfId="50"/>
    <cellStyle name="Normal 2" xfId="3"/>
    <cellStyle name="Normal 2 2" xfId="51"/>
    <cellStyle name="Normal 2 2 2" xfId="95"/>
    <cellStyle name="Normal 2 3" xfId="52"/>
    <cellStyle name="Normal 2 4" xfId="75"/>
    <cellStyle name="Normal 3" xfId="53"/>
    <cellStyle name="Normal 3 2" xfId="76"/>
    <cellStyle name="Normal 4" xfId="66"/>
    <cellStyle name="Normal 4 2" xfId="82"/>
    <cellStyle name="Normal 4 3" xfId="85"/>
    <cellStyle name="Normal 5" xfId="69"/>
    <cellStyle name="Normal 5 2" xfId="54"/>
    <cellStyle name="Normal 6" xfId="70"/>
    <cellStyle name="Normal 7" xfId="55"/>
    <cellStyle name="Normal 8" xfId="67"/>
    <cellStyle name="Normal 8 2" xfId="86"/>
    <cellStyle name="Normal 9" xfId="71"/>
    <cellStyle name="Normal 9 2" xfId="89"/>
    <cellStyle name="Normal 9 2 2" xfId="81"/>
    <cellStyle name="Normal 9 2 2 2" xfId="92"/>
    <cellStyle name="Normal_domestic data (PM)" xfId="83"/>
    <cellStyle name="Note 2" xfId="56"/>
    <cellStyle name="Output 2" xfId="57"/>
    <cellStyle name="Percent 2" xfId="58"/>
    <cellStyle name="Percent 2 2" xfId="87"/>
    <cellStyle name="Percent 3" xfId="59"/>
    <cellStyle name="Percent 4" xfId="68"/>
    <cellStyle name="Percent 5" xfId="77"/>
    <cellStyle name="Publication_style" xfId="78"/>
    <cellStyle name="Refdb standard" xfId="60"/>
    <cellStyle name="Refdb standard 2" xfId="79"/>
    <cellStyle name="Source" xfId="80"/>
    <cellStyle name="Title 2" xfId="61"/>
    <cellStyle name="Total 2" xfId="62"/>
    <cellStyle name="Warning Text 2" xfId="63"/>
  </cellStyles>
  <dxfs count="0"/>
  <tableStyles count="0" defaultTableStyle="TableStyleMedium2" defaultPivotStyle="PivotStyleLight16"/>
  <colors>
    <mruColors>
      <color rgb="FFE44862"/>
      <color rgb="FF0000FF"/>
      <color rgb="FFF6C0C9"/>
      <color rgb="FFFFFFCC"/>
      <color rgb="FFFF99CC"/>
      <color rgb="FFF1A1AE"/>
      <color rgb="FFBA8900"/>
      <color rgb="FF41B6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forward val="2"/>
            <c:dispRSqr val="1"/>
            <c:dispEq val="1"/>
            <c:trendlineLbl>
              <c:layout>
                <c:manualLayout>
                  <c:x val="-0.10397349721528712"/>
                  <c:y val="0.14394940215806357"/>
                </c:manualLayout>
              </c:layout>
              <c:numFmt formatCode="General" sourceLinked="0"/>
            </c:trendlineLbl>
          </c:trendline>
          <c:xVal>
            <c:numRef>
              <c:f>'Table 3.17'!$Y$5:$AH$5</c:f>
              <c:numCache>
                <c:formatCode>General</c:formatCode>
                <c:ptCount val="10"/>
                <c:pt idx="0">
                  <c:v>1914.5</c:v>
                </c:pt>
                <c:pt idx="1">
                  <c:v>1939.5</c:v>
                </c:pt>
                <c:pt idx="2">
                  <c:v>1958</c:v>
                </c:pt>
                <c:pt idx="3">
                  <c:v>1971</c:v>
                </c:pt>
                <c:pt idx="4">
                  <c:v>1979</c:v>
                </c:pt>
                <c:pt idx="5">
                  <c:v>1986.5</c:v>
                </c:pt>
                <c:pt idx="6">
                  <c:v>1993</c:v>
                </c:pt>
                <c:pt idx="8">
                  <c:v>1999</c:v>
                </c:pt>
                <c:pt idx="9">
                  <c:v>2004.5</c:v>
                </c:pt>
              </c:numCache>
            </c:numRef>
          </c:xVal>
          <c:yVal>
            <c:numRef>
              <c:f>'Table 3.17'!$J$9:$S$9</c:f>
              <c:numCache>
                <c:formatCode>#,##0.00</c:formatCode>
                <c:ptCount val="10"/>
                <c:pt idx="0">
                  <c:v>3.91333225453275</c:v>
                </c:pt>
                <c:pt idx="1">
                  <c:v>3.77859625177175</c:v>
                </c:pt>
                <c:pt idx="2">
                  <c:v>3.6795323319481001</c:v>
                </c:pt>
                <c:pt idx="3">
                  <c:v>3.04426864235946</c:v>
                </c:pt>
                <c:pt idx="4">
                  <c:v>2.9594015491467398</c:v>
                </c:pt>
                <c:pt idx="5">
                  <c:v>2.6458846870132899</c:v>
                </c:pt>
                <c:pt idx="6">
                  <c:v>2.5890170627353002</c:v>
                </c:pt>
                <c:pt idx="7">
                  <c:v>2.4628493316873601</c:v>
                </c:pt>
                <c:pt idx="8">
                  <c:v>2.4328539860984901</c:v>
                </c:pt>
                <c:pt idx="9">
                  <c:v>1.88483090785038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86016"/>
        <c:axId val="87638784"/>
      </c:scatterChart>
      <c:valAx>
        <c:axId val="864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38784"/>
        <c:crosses val="autoZero"/>
        <c:crossBetween val="midCat"/>
      </c:valAx>
      <c:valAx>
        <c:axId val="8763878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8648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3.17'!$K$32</c:f>
              <c:strCache>
                <c:ptCount val="1"/>
                <c:pt idx="0">
                  <c:v>Semi-detached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'Table 3.17'!$Y$5:$AH$5</c:f>
              <c:numCache>
                <c:formatCode>General</c:formatCode>
                <c:ptCount val="10"/>
                <c:pt idx="0">
                  <c:v>1914.5</c:v>
                </c:pt>
                <c:pt idx="1">
                  <c:v>1939.5</c:v>
                </c:pt>
                <c:pt idx="2">
                  <c:v>1958</c:v>
                </c:pt>
                <c:pt idx="3">
                  <c:v>1971</c:v>
                </c:pt>
                <c:pt idx="4">
                  <c:v>1979</c:v>
                </c:pt>
                <c:pt idx="5">
                  <c:v>1986.5</c:v>
                </c:pt>
                <c:pt idx="6">
                  <c:v>1993</c:v>
                </c:pt>
                <c:pt idx="8">
                  <c:v>1999</c:v>
                </c:pt>
                <c:pt idx="9">
                  <c:v>2004.5</c:v>
                </c:pt>
              </c:numCache>
            </c:numRef>
          </c:xVal>
          <c:yVal>
            <c:numRef>
              <c:f>'Table 3.17'!$L$38:$T$38</c:f>
              <c:numCache>
                <c:formatCode>General</c:formatCode>
                <c:ptCount val="9"/>
                <c:pt idx="0">
                  <c:v>4.3311130987622128</c:v>
                </c:pt>
                <c:pt idx="1">
                  <c:v>3.788613098762212</c:v>
                </c:pt>
                <c:pt idx="2">
                  <c:v>3.3980130987622119</c:v>
                </c:pt>
                <c:pt idx="3">
                  <c:v>3.1159130987622121</c:v>
                </c:pt>
                <c:pt idx="4">
                  <c:v>2.9423130987622121</c:v>
                </c:pt>
                <c:pt idx="5">
                  <c:v>2.7687130987622122</c:v>
                </c:pt>
                <c:pt idx="6">
                  <c:v>2.6385130987622123</c:v>
                </c:pt>
                <c:pt idx="7">
                  <c:v>2.5083130987622124</c:v>
                </c:pt>
                <c:pt idx="8">
                  <c:v>2.3781130987622121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59648"/>
        <c:axId val="87661184"/>
      </c:scatterChart>
      <c:valAx>
        <c:axId val="876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61184"/>
        <c:crosses val="autoZero"/>
        <c:crossBetween val="midCat"/>
      </c:valAx>
      <c:valAx>
        <c:axId val="8766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5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104775</xdr:colOff>
      <xdr:row>11</xdr:row>
      <xdr:rowOff>161931</xdr:rowOff>
    </xdr:from>
    <xdr:to>
      <xdr:col>36</xdr:col>
      <xdr:colOff>257175</xdr:colOff>
      <xdr:row>26</xdr:row>
      <xdr:rowOff>180981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31</xdr:row>
      <xdr:rowOff>133349</xdr:rowOff>
    </xdr:from>
    <xdr:to>
      <xdr:col>9</xdr:col>
      <xdr:colOff>238125</xdr:colOff>
      <xdr:row>63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AT39"/>
  <sheetViews>
    <sheetView showGridLines="0" tabSelected="1" zoomScaleNormal="100" workbookViewId="0">
      <pane xSplit="1" ySplit="4" topLeftCell="B14" activePane="bottomRight" state="frozen"/>
      <selection activeCell="A52" sqref="A52:E52"/>
      <selection pane="topRight" activeCell="A52" sqref="A52:E52"/>
      <selection pane="bottomLeft" activeCell="A52" sqref="A52:E52"/>
      <selection pane="bottomRight" activeCell="U44" sqref="U44"/>
    </sheetView>
  </sheetViews>
  <sheetFormatPr defaultColWidth="9.140625" defaultRowHeight="12.75" x14ac:dyDescent="0.2"/>
  <cols>
    <col min="1" max="1" width="11.7109375" style="2" customWidth="1"/>
    <col min="2" max="2" width="10.7109375" style="2" bestFit="1" customWidth="1"/>
    <col min="3" max="3" width="9.28515625" style="2" customWidth="1"/>
    <col min="4" max="4" width="9" style="2" customWidth="1"/>
    <col min="5" max="5" width="8.140625" style="2" customWidth="1"/>
    <col min="6" max="6" width="10.7109375" style="2" bestFit="1" customWidth="1"/>
    <col min="7" max="7" width="9.140625" style="2" customWidth="1"/>
    <col min="8" max="8" width="10.28515625" style="2" customWidth="1"/>
    <col min="9" max="9" width="2.140625" style="2" customWidth="1"/>
    <col min="10" max="10" width="7.5703125" style="2" customWidth="1"/>
    <col min="11" max="11" width="21.85546875" style="2" customWidth="1"/>
    <col min="12" max="12" width="8.85546875" style="2" customWidth="1"/>
    <col min="13" max="19" width="7.5703125" style="2" customWidth="1"/>
    <col min="20" max="20" width="9.85546875" style="2" customWidth="1"/>
    <col min="21" max="21" width="11" style="2" customWidth="1"/>
    <col min="22" max="22" width="7.140625" style="2" bestFit="1" customWidth="1"/>
    <col min="23" max="30" width="5.7109375" style="2" bestFit="1" customWidth="1"/>
    <col min="31" max="31" width="5.85546875" style="2" bestFit="1" customWidth="1"/>
    <col min="32" max="32" width="2.140625" style="2" customWidth="1"/>
    <col min="33" max="33" width="6.5703125" style="2" customWidth="1"/>
    <col min="34" max="34" width="5.7109375" style="2" customWidth="1"/>
    <col min="35" max="35" width="7.7109375" style="2" bestFit="1" customWidth="1"/>
    <col min="36" max="43" width="5.7109375" style="2" bestFit="1" customWidth="1"/>
    <col min="44" max="44" width="5.85546875" style="2" bestFit="1" customWidth="1"/>
    <col min="45" max="45" width="2.140625" style="2" customWidth="1"/>
    <col min="46" max="46" width="6.5703125" style="2" customWidth="1"/>
    <col min="47" max="16384" width="9.140625" style="2"/>
  </cols>
  <sheetData>
    <row r="1" spans="1:46" ht="18.75" x14ac:dyDescent="0.25">
      <c r="A1" s="11" t="s">
        <v>36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46" ht="15" customHeight="1" thickBot="1" x14ac:dyDescent="0.25">
      <c r="A2" s="13" t="s">
        <v>0</v>
      </c>
      <c r="B2" s="14"/>
      <c r="C2" s="15"/>
      <c r="D2" s="15"/>
      <c r="E2" s="15"/>
      <c r="F2" s="15"/>
      <c r="G2" s="15"/>
      <c r="H2" s="15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AS2" s="5"/>
      <c r="AT2" s="5"/>
    </row>
    <row r="3" spans="1:46" ht="15" customHeight="1" thickTop="1" x14ac:dyDescent="0.2">
      <c r="A3" s="16"/>
      <c r="B3" s="53" t="s">
        <v>1</v>
      </c>
      <c r="C3" s="53"/>
      <c r="D3" s="53"/>
      <c r="E3" s="53"/>
      <c r="F3" s="53"/>
      <c r="G3" s="53"/>
      <c r="H3" s="53"/>
      <c r="I3" s="16"/>
      <c r="J3" s="53" t="s">
        <v>2</v>
      </c>
      <c r="K3" s="53"/>
      <c r="L3" s="53"/>
      <c r="M3" s="53"/>
      <c r="N3" s="53"/>
      <c r="O3" s="53"/>
      <c r="P3" s="53"/>
      <c r="Q3" s="53"/>
      <c r="R3" s="53"/>
      <c r="S3" s="53"/>
      <c r="T3" s="17"/>
      <c r="U3" s="18"/>
      <c r="V3" s="12"/>
      <c r="W3" s="12"/>
    </row>
    <row r="4" spans="1:46" ht="37.5" customHeight="1" x14ac:dyDescent="0.2">
      <c r="A4" s="19" t="s">
        <v>3</v>
      </c>
      <c r="B4" s="20" t="s">
        <v>4</v>
      </c>
      <c r="C4" s="21" t="s">
        <v>5</v>
      </c>
      <c r="D4" s="20" t="s">
        <v>6</v>
      </c>
      <c r="E4" s="20" t="s">
        <v>7</v>
      </c>
      <c r="F4" s="20" t="s">
        <v>8</v>
      </c>
      <c r="G4" s="20" t="s">
        <v>9</v>
      </c>
      <c r="H4" s="21" t="s">
        <v>10</v>
      </c>
      <c r="I4" s="22"/>
      <c r="J4" s="21" t="s">
        <v>11</v>
      </c>
      <c r="K4" s="23" t="s">
        <v>12</v>
      </c>
      <c r="L4" s="21" t="s">
        <v>13</v>
      </c>
      <c r="M4" s="21" t="s">
        <v>14</v>
      </c>
      <c r="N4" s="21" t="s">
        <v>15</v>
      </c>
      <c r="O4" s="23" t="s">
        <v>16</v>
      </c>
      <c r="P4" s="21" t="s">
        <v>17</v>
      </c>
      <c r="Q4" s="23" t="s">
        <v>18</v>
      </c>
      <c r="R4" s="21" t="s">
        <v>19</v>
      </c>
      <c r="S4" s="23" t="s">
        <v>20</v>
      </c>
      <c r="T4" s="22"/>
      <c r="U4" s="23" t="s">
        <v>21</v>
      </c>
      <c r="V4" s="12"/>
      <c r="W4" s="12"/>
    </row>
    <row r="5" spans="1:46" ht="15" customHeight="1" x14ac:dyDescent="0.2">
      <c r="A5" s="24">
        <v>2008</v>
      </c>
      <c r="B5" s="25">
        <v>3.2358439424592293</v>
      </c>
      <c r="C5" s="25">
        <v>3.4270743674332689</v>
      </c>
      <c r="D5" s="25">
        <v>3.0840118852604768</v>
      </c>
      <c r="E5" s="25">
        <v>3.5681692133636345</v>
      </c>
      <c r="F5" s="25">
        <v>3.4883704771325847</v>
      </c>
      <c r="G5" s="25">
        <v>2.6920794978476943</v>
      </c>
      <c r="H5" s="25">
        <v>3.9562538126636895</v>
      </c>
      <c r="I5" s="26"/>
      <c r="J5" s="25">
        <v>4.1199930714210602</v>
      </c>
      <c r="K5" s="25">
        <v>3.9258494769147587</v>
      </c>
      <c r="L5" s="25">
        <v>3.812397675385399</v>
      </c>
      <c r="M5" s="25">
        <v>3.3015714604636623</v>
      </c>
      <c r="N5" s="25">
        <v>3.0418051926544063</v>
      </c>
      <c r="O5" s="25">
        <v>2.7374799322399586</v>
      </c>
      <c r="P5" s="25">
        <v>2.4411478489925158</v>
      </c>
      <c r="Q5" s="25">
        <v>2.3759621761000482</v>
      </c>
      <c r="R5" s="25">
        <v>2.1077888582976492</v>
      </c>
      <c r="S5" s="25">
        <v>2.0686719640406066</v>
      </c>
      <c r="T5" s="25"/>
      <c r="U5" s="25">
        <v>3.2556824890313369</v>
      </c>
      <c r="V5" s="12"/>
      <c r="W5" s="12"/>
      <c r="Y5" s="2">
        <f>(1900+1929)/2</f>
        <v>1914.5</v>
      </c>
      <c r="Z5" s="2">
        <f>(1930+1949)/2</f>
        <v>1939.5</v>
      </c>
      <c r="AA5" s="2">
        <f>(1950+1966)/2</f>
        <v>1958</v>
      </c>
      <c r="AB5" s="2">
        <f>(1967+1975)/2</f>
        <v>1971</v>
      </c>
      <c r="AC5" s="2">
        <f>(1976+1982)/2</f>
        <v>1979</v>
      </c>
      <c r="AD5" s="2">
        <f>(1983+1990)/2</f>
        <v>1986.5</v>
      </c>
      <c r="AE5" s="2">
        <f>(1991+1995)/2</f>
        <v>1993</v>
      </c>
      <c r="AG5" s="2">
        <f>(1996+2002)/2</f>
        <v>1999</v>
      </c>
      <c r="AH5" s="2">
        <f>(2003+2006)/2</f>
        <v>2004.5</v>
      </c>
    </row>
    <row r="6" spans="1:46" ht="15" customHeight="1" x14ac:dyDescent="0.2">
      <c r="A6" s="24">
        <v>2009</v>
      </c>
      <c r="B6" s="25">
        <v>3.2348299382549706</v>
      </c>
      <c r="C6" s="25">
        <v>3.3640502054652526</v>
      </c>
      <c r="D6" s="25">
        <v>2.9875321477705903</v>
      </c>
      <c r="E6" s="25">
        <v>3.5112240319004919</v>
      </c>
      <c r="F6" s="25">
        <v>3.4179919114697355</v>
      </c>
      <c r="G6" s="25">
        <v>2.5188510293340625</v>
      </c>
      <c r="H6" s="25">
        <v>3.6665219092802177</v>
      </c>
      <c r="I6" s="26"/>
      <c r="J6" s="25">
        <v>3.943654083961059</v>
      </c>
      <c r="K6" s="25">
        <v>3.7535401165657247</v>
      </c>
      <c r="L6" s="25">
        <v>3.6742337170308907</v>
      </c>
      <c r="M6" s="25">
        <v>3.1963887710940169</v>
      </c>
      <c r="N6" s="25">
        <v>2.998847409514922</v>
      </c>
      <c r="O6" s="25">
        <v>2.7529640993149642</v>
      </c>
      <c r="P6" s="25">
        <v>2.5083887387064188</v>
      </c>
      <c r="Q6" s="25">
        <v>2.3547544540741887</v>
      </c>
      <c r="R6" s="25">
        <v>2.0753052789114514</v>
      </c>
      <c r="S6" s="25">
        <v>2.0425244671210527</v>
      </c>
      <c r="T6" s="25"/>
      <c r="U6" s="25">
        <v>3.1720040773780624</v>
      </c>
      <c r="V6" s="12"/>
      <c r="W6" s="12"/>
    </row>
    <row r="7" spans="1:46" ht="15" customHeight="1" x14ac:dyDescent="0.2">
      <c r="A7" s="24">
        <v>2010</v>
      </c>
      <c r="B7" s="25">
        <v>3.2241931174612688</v>
      </c>
      <c r="C7" s="25">
        <v>3.3354745539634938</v>
      </c>
      <c r="D7" s="25">
        <v>3.0797589280945585</v>
      </c>
      <c r="E7" s="25">
        <v>3.4421009490388648</v>
      </c>
      <c r="F7" s="25">
        <v>3.2104801294300613</v>
      </c>
      <c r="G7" s="25">
        <v>2.5164828416076026</v>
      </c>
      <c r="H7" s="25">
        <v>3.7101041573988742</v>
      </c>
      <c r="I7" s="27"/>
      <c r="J7" s="25">
        <v>4.064053971624717</v>
      </c>
      <c r="K7" s="25">
        <v>3.9183587782981126</v>
      </c>
      <c r="L7" s="25">
        <v>3.6805173416437795</v>
      </c>
      <c r="M7" s="25">
        <v>3.1199330873386657</v>
      </c>
      <c r="N7" s="25">
        <v>2.941424863067966</v>
      </c>
      <c r="O7" s="25">
        <v>2.6307023864869556</v>
      </c>
      <c r="P7" s="25">
        <v>2.4050102735904271</v>
      </c>
      <c r="Q7" s="25">
        <v>2.2973850978484429</v>
      </c>
      <c r="R7" s="25">
        <v>2.098524258079602</v>
      </c>
      <c r="S7" s="25">
        <v>2.088020019302081</v>
      </c>
      <c r="T7" s="25"/>
      <c r="U7" s="25">
        <v>3.1636733310189951</v>
      </c>
      <c r="V7" s="12"/>
      <c r="W7" s="12"/>
    </row>
    <row r="8" spans="1:46" ht="15" customHeight="1" x14ac:dyDescent="0.2">
      <c r="A8" s="28" t="s">
        <v>22</v>
      </c>
      <c r="B8" s="29">
        <v>3.3245931177202297</v>
      </c>
      <c r="C8" s="29">
        <v>3.4027260100073806</v>
      </c>
      <c r="D8" s="29">
        <v>3.0902195285465255</v>
      </c>
      <c r="E8" s="29">
        <v>3.4683803018603787</v>
      </c>
      <c r="F8" s="29">
        <v>3.3612813661889724</v>
      </c>
      <c r="G8" s="29">
        <v>2.5295718394320406</v>
      </c>
      <c r="H8" s="29">
        <v>3.6982438994883999</v>
      </c>
      <c r="I8" s="30"/>
      <c r="J8" s="31">
        <v>4.0751497413041031</v>
      </c>
      <c r="K8" s="31">
        <v>3.9513731082957055</v>
      </c>
      <c r="L8" s="31">
        <v>3.7098880728363612</v>
      </c>
      <c r="M8" s="31">
        <v>3.1367354920437767</v>
      </c>
      <c r="N8" s="31">
        <v>2.952226722890555</v>
      </c>
      <c r="O8" s="31">
        <v>2.6352335157618665</v>
      </c>
      <c r="P8" s="31">
        <v>2.4088173853059556</v>
      </c>
      <c r="Q8" s="31">
        <v>2.2853407833496107</v>
      </c>
      <c r="R8" s="31">
        <v>2.0934916749695125</v>
      </c>
      <c r="S8" s="31">
        <v>2.0925977302580785</v>
      </c>
      <c r="T8" s="29"/>
      <c r="U8" s="29">
        <v>3.2058290140103489</v>
      </c>
      <c r="V8" s="12"/>
      <c r="W8" s="12"/>
    </row>
    <row r="9" spans="1:46" ht="15" customHeight="1" thickBot="1" x14ac:dyDescent="0.3">
      <c r="A9" s="32" t="s">
        <v>23</v>
      </c>
      <c r="B9" s="33">
        <v>3.49834674912245</v>
      </c>
      <c r="C9" s="33">
        <v>3.4578407378921701</v>
      </c>
      <c r="D9" s="33">
        <v>2.9854892156738999</v>
      </c>
      <c r="E9" s="33">
        <v>3.5543416118989599</v>
      </c>
      <c r="F9" s="33">
        <v>3.4674811534072298</v>
      </c>
      <c r="G9" s="33">
        <v>2.2769557444824842</v>
      </c>
      <c r="H9" s="33">
        <v>2.1754704530419402</v>
      </c>
      <c r="I9" s="33"/>
      <c r="J9" s="33">
        <v>3.91333225453275</v>
      </c>
      <c r="K9" s="33">
        <v>3.77859625177175</v>
      </c>
      <c r="L9" s="33">
        <v>3.6795323319481001</v>
      </c>
      <c r="M9" s="33">
        <v>3.04426864235946</v>
      </c>
      <c r="N9" s="33">
        <v>2.9594015491467398</v>
      </c>
      <c r="O9" s="33">
        <v>2.6458846870132899</v>
      </c>
      <c r="P9" s="33">
        <v>2.5890170627353002</v>
      </c>
      <c r="Q9" s="33">
        <v>2.4628493316873601</v>
      </c>
      <c r="R9" s="33">
        <v>2.4328539860984901</v>
      </c>
      <c r="S9" s="33">
        <v>1.88483090785038</v>
      </c>
      <c r="T9" s="33"/>
      <c r="U9" s="33">
        <v>3.1483216349505199</v>
      </c>
      <c r="V9" s="12"/>
      <c r="W9" s="12"/>
    </row>
    <row r="10" spans="1:46" ht="15" customHeight="1" thickTop="1" x14ac:dyDescent="0.2">
      <c r="A10" s="34"/>
      <c r="B10" s="35"/>
      <c r="C10" s="36"/>
      <c r="D10" s="36"/>
      <c r="E10" s="36"/>
      <c r="F10" s="36"/>
      <c r="G10" s="36"/>
      <c r="H10" s="36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AS10" s="3"/>
      <c r="AT10" s="3"/>
    </row>
    <row r="11" spans="1:46" ht="14.25" customHeight="1" x14ac:dyDescent="0.2">
      <c r="A11" s="37" t="s">
        <v>24</v>
      </c>
      <c r="B11" s="35"/>
      <c r="C11" s="36"/>
      <c r="D11" s="36"/>
      <c r="E11" s="36"/>
      <c r="F11" s="36"/>
      <c r="G11" s="36"/>
      <c r="H11" s="36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Z11" s="4" t="s">
        <v>37</v>
      </c>
      <c r="AS11" s="3"/>
      <c r="AT11" s="3"/>
    </row>
    <row r="12" spans="1:46" ht="14.25" customHeight="1" x14ac:dyDescent="0.2">
      <c r="A12" s="37" t="s">
        <v>25</v>
      </c>
      <c r="B12" s="35"/>
      <c r="C12" s="36"/>
      <c r="D12" s="36"/>
      <c r="E12" s="36"/>
      <c r="F12" s="36"/>
      <c r="G12" s="36"/>
      <c r="H12" s="36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AS12" s="3"/>
      <c r="AT12" s="3"/>
    </row>
    <row r="13" spans="1:46" ht="14.25" customHeight="1" x14ac:dyDescent="0.2">
      <c r="A13" s="38" t="s">
        <v>26</v>
      </c>
      <c r="B13" s="35"/>
      <c r="C13" s="36"/>
      <c r="D13" s="36"/>
      <c r="E13" s="36"/>
      <c r="F13" s="36"/>
      <c r="G13" s="36"/>
      <c r="H13" s="3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AS13" s="3"/>
      <c r="AT13" s="3"/>
    </row>
    <row r="14" spans="1:46" ht="14.25" customHeight="1" x14ac:dyDescent="0.2">
      <c r="A14" s="39" t="s">
        <v>27</v>
      </c>
      <c r="B14" s="35"/>
      <c r="C14" s="36"/>
      <c r="D14" s="36"/>
      <c r="E14" s="36"/>
      <c r="F14" s="36"/>
      <c r="G14" s="36"/>
      <c r="H14" s="36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AS14" s="3"/>
      <c r="AT14" s="3"/>
    </row>
    <row r="15" spans="1:46" ht="14.25" customHeight="1" x14ac:dyDescent="0.2">
      <c r="A15" s="40" t="s">
        <v>28</v>
      </c>
      <c r="B15" s="41"/>
      <c r="C15" s="36"/>
      <c r="D15" s="36"/>
      <c r="E15" s="36"/>
      <c r="F15" s="36"/>
      <c r="G15" s="42"/>
      <c r="H15" s="42"/>
      <c r="I15" s="42"/>
      <c r="J15" s="42"/>
      <c r="K15" s="42"/>
      <c r="L15" s="12"/>
      <c r="M15" s="12"/>
      <c r="N15" s="12"/>
      <c r="O15" s="12"/>
      <c r="P15" s="12"/>
      <c r="Q15" s="12"/>
      <c r="R15" s="12"/>
      <c r="S15" s="42"/>
      <c r="T15" s="42"/>
      <c r="U15" s="12"/>
      <c r="V15" s="12"/>
      <c r="W15" s="12"/>
      <c r="AF15" s="6"/>
      <c r="AG15" s="6"/>
      <c r="AS15" s="6"/>
      <c r="AT15" s="6"/>
    </row>
    <row r="16" spans="1:46" ht="14.25" customHeight="1" x14ac:dyDescent="0.2">
      <c r="A16" s="43" t="s">
        <v>29</v>
      </c>
      <c r="B16" s="41"/>
      <c r="C16" s="36"/>
      <c r="D16" s="36"/>
      <c r="E16" s="36"/>
      <c r="F16" s="36"/>
      <c r="G16" s="42"/>
      <c r="H16" s="42"/>
      <c r="I16" s="42"/>
      <c r="J16" s="42"/>
      <c r="K16" s="42"/>
      <c r="L16" s="12"/>
      <c r="M16" s="12"/>
      <c r="N16" s="12"/>
      <c r="O16" s="12"/>
      <c r="P16" s="12"/>
      <c r="Q16" s="12"/>
      <c r="R16" s="12"/>
      <c r="S16" s="42"/>
      <c r="T16" s="42"/>
      <c r="U16" s="12"/>
      <c r="V16" s="12"/>
      <c r="W16" s="12"/>
      <c r="AF16" s="6"/>
      <c r="AG16" s="6"/>
      <c r="AS16" s="6"/>
      <c r="AT16" s="6"/>
    </row>
    <row r="17" spans="1:46" ht="14.25" customHeight="1" x14ac:dyDescent="0.2">
      <c r="A17" s="43" t="s">
        <v>30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46" ht="14.25" customHeight="1" x14ac:dyDescent="0.2">
      <c r="A18" s="43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46" ht="14.25" customHeight="1" x14ac:dyDescent="0.2">
      <c r="A19" s="44" t="s">
        <v>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46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46" ht="15" customHeight="1" x14ac:dyDescent="0.2">
      <c r="A21" s="45" t="s">
        <v>33</v>
      </c>
      <c r="B21" s="46"/>
      <c r="C21" s="42"/>
      <c r="D21" s="42"/>
      <c r="E21" s="42"/>
      <c r="F21" s="4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AF21" s="6"/>
      <c r="AG21" s="6"/>
      <c r="AS21" s="6"/>
      <c r="AT21" s="6"/>
    </row>
    <row r="22" spans="1:46" ht="15" customHeight="1" x14ac:dyDescent="0.2">
      <c r="A22" s="12" t="s">
        <v>34</v>
      </c>
      <c r="B22" s="47"/>
      <c r="C22" s="42"/>
      <c r="D22" s="42"/>
      <c r="E22" s="42"/>
      <c r="F22" s="4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AF22" s="6"/>
      <c r="AG22" s="6"/>
      <c r="AS22" s="6"/>
      <c r="AT22" s="6"/>
    </row>
    <row r="23" spans="1:46" x14ac:dyDescent="0.2">
      <c r="A23" s="48" t="s">
        <v>35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46" ht="15" customHeight="1" x14ac:dyDescent="0.2">
      <c r="A24" s="49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AF24" s="6"/>
      <c r="AG24" s="6"/>
      <c r="AS24" s="6"/>
      <c r="AT24" s="6"/>
    </row>
    <row r="25" spans="1:46" ht="15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46" ht="1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46" ht="15" customHeight="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46" ht="15" customHeight="1" x14ac:dyDescent="0.2">
      <c r="J28" s="4" t="s">
        <v>39</v>
      </c>
      <c r="L28" s="2">
        <f>2012-1915</f>
        <v>97</v>
      </c>
      <c r="M28" s="2">
        <f>2012-1940</f>
        <v>72</v>
      </c>
      <c r="N28" s="2">
        <f>2012-1958</f>
        <v>54</v>
      </c>
      <c r="O28" s="2">
        <f>2012-1971</f>
        <v>41</v>
      </c>
      <c r="P28" s="2">
        <f>2012-1979</f>
        <v>33</v>
      </c>
      <c r="Q28" s="2">
        <f>2012-1987</f>
        <v>25</v>
      </c>
      <c r="R28" s="2">
        <f>2012-1993</f>
        <v>19</v>
      </c>
      <c r="S28" s="2">
        <f>2012-1999</f>
        <v>13</v>
      </c>
      <c r="T28" s="2">
        <f>2012-2005</f>
        <v>7</v>
      </c>
      <c r="U28" s="2">
        <v>0</v>
      </c>
    </row>
    <row r="29" spans="1:46" ht="15" customHeight="1" x14ac:dyDescent="0.2"/>
    <row r="30" spans="1:46" ht="15" customHeight="1" x14ac:dyDescent="0.2">
      <c r="L30" s="23" t="s">
        <v>12</v>
      </c>
      <c r="M30" s="21" t="s">
        <v>13</v>
      </c>
      <c r="N30" s="21" t="s">
        <v>14</v>
      </c>
      <c r="O30" s="21" t="s">
        <v>15</v>
      </c>
      <c r="P30" s="23" t="s">
        <v>16</v>
      </c>
      <c r="Q30" s="21" t="s">
        <v>17</v>
      </c>
      <c r="R30" s="23" t="s">
        <v>18</v>
      </c>
      <c r="S30" s="21" t="s">
        <v>19</v>
      </c>
      <c r="T30" s="23" t="s">
        <v>20</v>
      </c>
      <c r="U30" s="52">
        <v>2012</v>
      </c>
      <c r="Y30" s="50"/>
      <c r="Z30" s="51" t="s">
        <v>40</v>
      </c>
      <c r="AA30" s="50">
        <v>2.1700000000000001E-2</v>
      </c>
    </row>
    <row r="31" spans="1:46" ht="15" customHeight="1" x14ac:dyDescent="0.2">
      <c r="K31" s="20" t="s">
        <v>4</v>
      </c>
      <c r="L31" s="2">
        <f>(B9+(L$28*AA$30))</f>
        <v>5.6032467491224498</v>
      </c>
      <c r="M31" s="2">
        <f>(B9+(M$28*AA$30))</f>
        <v>5.0607467491224503</v>
      </c>
      <c r="N31" s="2">
        <f>(B9+(N$28*AA$30))</f>
        <v>4.6701467491224502</v>
      </c>
      <c r="O31" s="2">
        <f>(B9+(O$28*AA$30))</f>
        <v>4.3880467491224504</v>
      </c>
      <c r="P31" s="2">
        <f>(B9+(P$28*AA$30))</f>
        <v>4.21444674912245</v>
      </c>
      <c r="Q31" s="2">
        <f>(B9+(Q$28*AA$30))</f>
        <v>4.0408467491224496</v>
      </c>
      <c r="R31" s="2">
        <f>(B9+(R$28*AA$30))</f>
        <v>3.9106467491224501</v>
      </c>
      <c r="S31" s="2">
        <f>(B9+(S$28*AA$30))</f>
        <v>3.7804467491224498</v>
      </c>
      <c r="T31" s="2">
        <f>(B9+(T$28*AA$30))</f>
        <v>3.65024674912245</v>
      </c>
      <c r="U31" s="52">
        <f>(B9+(U$28*AA$30))</f>
        <v>3.49834674912245</v>
      </c>
    </row>
    <row r="32" spans="1:46" ht="15" customHeight="1" x14ac:dyDescent="0.2">
      <c r="F32" s="4" t="s">
        <v>38</v>
      </c>
      <c r="H32" s="4"/>
      <c r="K32" s="21" t="s">
        <v>5</v>
      </c>
      <c r="L32" s="2">
        <f>(C9+(L$28*AA$30))</f>
        <v>5.5627407378921703</v>
      </c>
      <c r="M32" s="2">
        <f>(C9+(M$28*AA$30))</f>
        <v>5.0202407378921698</v>
      </c>
      <c r="N32" s="2">
        <f>(C9+(N$28*AA$30))</f>
        <v>4.6296407378921698</v>
      </c>
      <c r="O32" s="2">
        <f>(C9+(O$28*AA$30))</f>
        <v>4.34754073789217</v>
      </c>
      <c r="P32" s="2">
        <f>(C9+(P$28*AA$30))</f>
        <v>4.1739407378921705</v>
      </c>
      <c r="Q32" s="2">
        <f>(C9+(Q$28*AA$30))</f>
        <v>4.00034073789217</v>
      </c>
      <c r="R32" s="2">
        <f>(C9+(R$28*AA$30))</f>
        <v>3.8701407378921702</v>
      </c>
      <c r="S32" s="2">
        <f>(C9+(S$28*AA$30))</f>
        <v>3.7399407378921703</v>
      </c>
      <c r="T32" s="2">
        <f>(C9+(T$28*AA$30))</f>
        <v>3.60974073789217</v>
      </c>
      <c r="U32" s="52">
        <f>(C9+(U$28*AA$30))</f>
        <v>3.4578407378921701</v>
      </c>
    </row>
    <row r="33" spans="1:46" ht="15" customHeight="1" x14ac:dyDescent="0.2">
      <c r="G33" s="3"/>
      <c r="H33" s="3"/>
      <c r="K33" s="20" t="s">
        <v>6</v>
      </c>
      <c r="L33" s="2">
        <f>(D9+(L$28*AA$30))</f>
        <v>5.0903892156739001</v>
      </c>
      <c r="M33" s="2">
        <f>(D9+(M$28*AA$30))</f>
        <v>4.5478892156738997</v>
      </c>
      <c r="N33" s="2">
        <f>(D9+(N$28*AA$30))</f>
        <v>4.1572892156738996</v>
      </c>
      <c r="O33" s="2">
        <f>(D9+(O$28*AA$30))</f>
        <v>3.8751892156738998</v>
      </c>
      <c r="P33" s="2">
        <f>(D9+(P$28*AA$30))</f>
        <v>3.7015892156738999</v>
      </c>
      <c r="Q33" s="2">
        <f>(D9+(Q$28*AA$30))</f>
        <v>3.5279892156738999</v>
      </c>
      <c r="R33" s="2">
        <f>(D9+(R$28*AA$30))</f>
        <v>3.3977892156739</v>
      </c>
      <c r="S33" s="2">
        <f>(D9+(S$28*AA$30))</f>
        <v>3.2675892156739001</v>
      </c>
      <c r="T33" s="2">
        <f>(D9+(T$28*AA$30))</f>
        <v>3.1373892156738998</v>
      </c>
      <c r="U33" s="52"/>
      <c r="V33" s="10"/>
      <c r="AS33" s="3"/>
      <c r="AT33" s="3"/>
    </row>
    <row r="34" spans="1:46" ht="15" customHeight="1" x14ac:dyDescent="0.2">
      <c r="G34" s="6"/>
      <c r="H34" s="6"/>
      <c r="K34" s="20" t="s">
        <v>7</v>
      </c>
      <c r="L34" s="2">
        <f>(E9+(L$28*AA$30))</f>
        <v>5.6592416118989597</v>
      </c>
      <c r="M34" s="2">
        <f>(E9+(M$28*AA$30))</f>
        <v>5.1167416118989602</v>
      </c>
      <c r="N34" s="2">
        <f>(E9+(N$28*AA$30))</f>
        <v>4.7261416118989601</v>
      </c>
      <c r="O34" s="2">
        <f>(E9+(O$28*AA$30))</f>
        <v>4.4440416118989603</v>
      </c>
      <c r="P34" s="2">
        <f>(E9+(P$28*AA$30))</f>
        <v>4.2704416118989599</v>
      </c>
      <c r="Q34" s="2">
        <f>(E9+(Q$28*AA$30))</f>
        <v>4.0968416118989595</v>
      </c>
      <c r="R34" s="2">
        <f>(E9+(R$28*AA$30))</f>
        <v>3.96664161189896</v>
      </c>
      <c r="S34" s="2">
        <f>(E9+(S$28*AA$30))</f>
        <v>3.8364416118989597</v>
      </c>
      <c r="T34" s="2">
        <f>(E9+(T$28*AA$30))</f>
        <v>3.7062416118989598</v>
      </c>
      <c r="U34" s="52"/>
      <c r="AF34" s="6"/>
      <c r="AG34" s="6"/>
      <c r="AS34" s="6"/>
      <c r="AT34" s="6"/>
    </row>
    <row r="35" spans="1:46" ht="15" customHeight="1" x14ac:dyDescent="0.2">
      <c r="G35" s="6"/>
      <c r="H35" s="6"/>
      <c r="K35" s="20" t="s">
        <v>8</v>
      </c>
      <c r="L35" s="2">
        <f>(F9+(L$28*AA$30))</f>
        <v>5.5723811534072301</v>
      </c>
      <c r="M35" s="2">
        <f>(F9+(M$28*AA$30))</f>
        <v>5.0298811534072296</v>
      </c>
      <c r="N35" s="2">
        <f>(F9+(N$28*AA$30))</f>
        <v>4.6392811534072296</v>
      </c>
      <c r="O35" s="2">
        <f>(F9+(O$28*AA$30))</f>
        <v>4.3571811534072298</v>
      </c>
      <c r="P35" s="2">
        <f>(F9+(P$28*AA$30))</f>
        <v>4.1835811534072302</v>
      </c>
      <c r="Q35" s="2">
        <f>(F9+(Q$28*AA$30))</f>
        <v>4.0099811534072298</v>
      </c>
      <c r="R35" s="2">
        <f>(F9+(R$28*AA$30))</f>
        <v>3.87978115340723</v>
      </c>
      <c r="S35" s="2">
        <f>(F9+(S$28*AA$30))</f>
        <v>3.7495811534072301</v>
      </c>
      <c r="T35" s="2">
        <f>(F9+(T$28*AA$30))</f>
        <v>3.6193811534072298</v>
      </c>
      <c r="U35" s="52"/>
      <c r="AF35" s="6"/>
      <c r="AG35" s="6"/>
      <c r="AS35" s="6"/>
      <c r="AT35" s="6"/>
    </row>
    <row r="36" spans="1:46" x14ac:dyDescent="0.2">
      <c r="A36" s="7"/>
      <c r="B36" s="8"/>
      <c r="C36" s="6"/>
      <c r="D36" s="6"/>
      <c r="E36" s="6"/>
      <c r="F36" s="6"/>
      <c r="G36" s="6"/>
      <c r="H36" s="6"/>
      <c r="K36" s="20" t="s">
        <v>9</v>
      </c>
      <c r="L36" s="2">
        <f>(G9+(L$28*AA$30))</f>
        <v>4.3818557444824844</v>
      </c>
      <c r="M36" s="2">
        <f>(G9+(M$28*AA$30))</f>
        <v>3.839355744482484</v>
      </c>
      <c r="N36" s="2">
        <f>(G9+(N$28*AA$30))</f>
        <v>3.4487557444824839</v>
      </c>
      <c r="O36" s="2">
        <f>(G9+(O$28*AA$30))</f>
        <v>3.1666557444824841</v>
      </c>
      <c r="P36" s="2">
        <f>(G9+(P$28*AA$30))</f>
        <v>2.9930557444824841</v>
      </c>
      <c r="Q36" s="2">
        <f>(G9+(Q$28*AA$30))</f>
        <v>2.8194557444824841</v>
      </c>
      <c r="R36" s="2">
        <f>(G9+(R$28*AA$30))</f>
        <v>2.6892557444824843</v>
      </c>
      <c r="S36" s="2">
        <f>(G9+(S$28*AA$30))</f>
        <v>2.5590557444824844</v>
      </c>
      <c r="T36" s="2">
        <f>(G9+(T$28*AA$30))</f>
        <v>2.4288557444824841</v>
      </c>
      <c r="U36" s="52"/>
      <c r="AF36" s="6"/>
      <c r="AG36" s="6"/>
      <c r="AS36" s="6"/>
      <c r="AT36" s="6"/>
    </row>
    <row r="37" spans="1:46" x14ac:dyDescent="0.2">
      <c r="A37" s="7"/>
      <c r="B37" s="9"/>
      <c r="C37" s="6"/>
      <c r="D37" s="6"/>
      <c r="E37" s="6"/>
      <c r="F37" s="6"/>
      <c r="G37" s="6"/>
      <c r="H37" s="6"/>
      <c r="I37" s="6"/>
      <c r="J37" s="6"/>
      <c r="K37" s="21" t="s">
        <v>10</v>
      </c>
      <c r="L37" s="2">
        <f>(H9+(L$28*AA$30))</f>
        <v>4.2803704530419404</v>
      </c>
      <c r="M37" s="2">
        <f>(H9+(M$28*AA$30))</f>
        <v>3.73787045304194</v>
      </c>
      <c r="N37" s="2">
        <f>(H9+(N$28*AA$30))</f>
        <v>3.3472704530419399</v>
      </c>
      <c r="O37" s="2">
        <f>(H9+(O$28*AA$30))</f>
        <v>3.0651704530419401</v>
      </c>
      <c r="P37" s="2">
        <f>(H9+(P$28*AA$30))</f>
        <v>2.8915704530419402</v>
      </c>
      <c r="Q37" s="2">
        <f>(H9+(Q$28*AA$30))</f>
        <v>2.7179704530419402</v>
      </c>
      <c r="R37" s="2">
        <f>(H9+(R$28*AA$30))</f>
        <v>2.5877704530419403</v>
      </c>
      <c r="S37" s="2">
        <f>(H9+(S$28*AA$30))</f>
        <v>2.4575704530419404</v>
      </c>
      <c r="T37" s="2">
        <f>(H9+(T$28*AA$30))</f>
        <v>2.3273704530419401</v>
      </c>
      <c r="U37" s="52"/>
      <c r="AF37" s="6"/>
      <c r="AG37" s="6"/>
      <c r="AS37" s="6"/>
      <c r="AT37" s="6"/>
    </row>
    <row r="38" spans="1:46" x14ac:dyDescent="0.2">
      <c r="A38" s="7"/>
      <c r="B38" s="9"/>
      <c r="C38" s="6"/>
      <c r="D38" s="6"/>
      <c r="E38" s="6"/>
      <c r="F38" s="6"/>
      <c r="G38" s="6"/>
      <c r="H38" s="6"/>
      <c r="I38" s="6"/>
      <c r="J38" s="6"/>
      <c r="K38" s="6" t="s">
        <v>41</v>
      </c>
      <c r="L38" s="2">
        <f>(L36+L37)/2</f>
        <v>4.3311130987622128</v>
      </c>
      <c r="M38" s="2">
        <f t="shared" ref="M38:T38" si="0">(M36+M37)/2</f>
        <v>3.788613098762212</v>
      </c>
      <c r="N38" s="2">
        <f t="shared" si="0"/>
        <v>3.3980130987622119</v>
      </c>
      <c r="O38" s="2">
        <f t="shared" si="0"/>
        <v>3.1159130987622121</v>
      </c>
      <c r="P38" s="2">
        <f t="shared" si="0"/>
        <v>2.9423130987622121</v>
      </c>
      <c r="Q38" s="2">
        <f t="shared" si="0"/>
        <v>2.7687130987622122</v>
      </c>
      <c r="R38" s="2">
        <f t="shared" si="0"/>
        <v>2.6385130987622123</v>
      </c>
      <c r="S38" s="2">
        <f t="shared" si="0"/>
        <v>2.5083130987622124</v>
      </c>
      <c r="T38" s="2">
        <f t="shared" si="0"/>
        <v>2.3781130987622121</v>
      </c>
      <c r="U38" s="52"/>
      <c r="AF38" s="6"/>
      <c r="AG38" s="6"/>
      <c r="AS38" s="6"/>
      <c r="AT38" s="6"/>
    </row>
    <row r="39" spans="1:46" x14ac:dyDescent="0.2">
      <c r="K39" s="1" t="s">
        <v>42</v>
      </c>
      <c r="L39" s="2">
        <f>(L33+L34)/2</f>
        <v>5.3748154137864299</v>
      </c>
      <c r="M39" s="2">
        <f t="shared" ref="M39:T39" si="1">(M33+M34)/2</f>
        <v>4.8323154137864304</v>
      </c>
      <c r="N39" s="2">
        <f t="shared" si="1"/>
        <v>4.4417154137864294</v>
      </c>
      <c r="O39" s="2">
        <f t="shared" si="1"/>
        <v>4.1596154137864296</v>
      </c>
      <c r="P39" s="2">
        <f t="shared" si="1"/>
        <v>3.9860154137864301</v>
      </c>
      <c r="Q39" s="2">
        <f t="shared" si="1"/>
        <v>3.8124154137864297</v>
      </c>
      <c r="R39" s="2">
        <f t="shared" si="1"/>
        <v>3.6822154137864302</v>
      </c>
      <c r="S39" s="2">
        <f t="shared" si="1"/>
        <v>3.5520154137864299</v>
      </c>
      <c r="T39" s="2">
        <f t="shared" si="1"/>
        <v>3.4218154137864296</v>
      </c>
    </row>
  </sheetData>
  <mergeCells count="2">
    <mergeCell ref="B3:H3"/>
    <mergeCell ref="J3:S3"/>
  </mergeCells>
  <hyperlinks>
    <hyperlink ref="A2" location="Title!A1" display="Return to Title"/>
  </hyperlinks>
  <pageMargins left="0.7" right="0.7" top="0.75" bottom="0.75" header="0.3" footer="0.3"/>
  <pageSetup paperSize="9" scale="7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3.17</vt:lpstr>
      <vt:lpstr>'Table 3.17'!Print_Area</vt:lpstr>
    </vt:vector>
  </TitlesOfParts>
  <Company>DECC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Goodright Vicky (Statistics)</dc:creator>
  <cp:lastModifiedBy>Sven Eggimann</cp:lastModifiedBy>
  <dcterms:created xsi:type="dcterms:W3CDTF">2015-07-24T07:12:27Z</dcterms:created>
  <dcterms:modified xsi:type="dcterms:W3CDTF">2017-03-01T09:26:11Z</dcterms:modified>
</cp:coreProperties>
</file>