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/Project/MegaVX/po-ai/"/>
    </mc:Choice>
  </mc:AlternateContent>
  <xr:revisionPtr revIDLastSave="0" documentId="13_ncr:1_{1CE3C4B5-2A27-0846-AD40-B1F60BE09BF9}" xr6:coauthVersionLast="47" xr6:coauthVersionMax="47" xr10:uidLastSave="{00000000-0000-0000-0000-000000000000}"/>
  <bookViews>
    <workbookView xWindow="0" yWindow="500" windowWidth="38400" windowHeight="20000" xr2:uid="{00000000-000D-0000-FFFF-FFFF00000000}"/>
  </bookViews>
  <sheets>
    <sheet name="Test23-MAMA 2.2(Moz)" sheetId="24" r:id="rId1"/>
    <sheet name="Scaling" sheetId="20" r:id="rId2"/>
    <sheet name="Machines" sheetId="21" r:id="rId3"/>
  </sheets>
  <definedNames>
    <definedName name="_xlnm._FilterDatabase" localSheetId="0" hidden="1">'Test23-MAMA 2.2(Moz)'!$A$1:$AD$543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24" l="1"/>
  <c r="N4" i="24" s="1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N84" i="24" s="1"/>
  <c r="N85" i="24" s="1"/>
  <c r="N86" i="24" s="1"/>
  <c r="N87" i="24" s="1"/>
  <c r="N88" i="24" s="1"/>
  <c r="N89" i="24" s="1"/>
  <c r="N90" i="24" s="1"/>
  <c r="N91" i="24" s="1"/>
  <c r="N92" i="24" s="1"/>
  <c r="N93" i="24" s="1"/>
  <c r="N94" i="24" s="1"/>
  <c r="N95" i="24" s="1"/>
  <c r="N96" i="24" s="1"/>
  <c r="N97" i="24" s="1"/>
  <c r="N98" i="24" s="1"/>
  <c r="N99" i="24" s="1"/>
  <c r="N100" i="24" s="1"/>
  <c r="N101" i="24" s="1"/>
  <c r="N102" i="24" s="1"/>
  <c r="N103" i="24" s="1"/>
  <c r="N104" i="24" s="1"/>
  <c r="N105" i="24" s="1"/>
  <c r="N106" i="24" s="1"/>
  <c r="N107" i="24" s="1"/>
  <c r="N108" i="24" s="1"/>
  <c r="N109" i="24" s="1"/>
  <c r="N110" i="24" s="1"/>
  <c r="N111" i="24" s="1"/>
  <c r="N112" i="24" s="1"/>
  <c r="N113" i="24" s="1"/>
  <c r="N114" i="24" s="1"/>
  <c r="N115" i="24" s="1"/>
  <c r="N116" i="24" s="1"/>
  <c r="N117" i="24" s="1"/>
  <c r="N118" i="24" s="1"/>
  <c r="N119" i="24" s="1"/>
  <c r="N120" i="24" s="1"/>
  <c r="N121" i="24" s="1"/>
  <c r="N122" i="24" s="1"/>
  <c r="N123" i="24" s="1"/>
  <c r="N124" i="24" s="1"/>
  <c r="N125" i="24" s="1"/>
  <c r="N126" i="24" s="1"/>
  <c r="N127" i="24" s="1"/>
  <c r="N128" i="24" s="1"/>
  <c r="N129" i="24" s="1"/>
  <c r="N130" i="24" s="1"/>
  <c r="N131" i="24" s="1"/>
  <c r="N132" i="24" s="1"/>
  <c r="N133" i="24" s="1"/>
  <c r="N134" i="24" s="1"/>
  <c r="N135" i="24" s="1"/>
  <c r="N136" i="24" s="1"/>
  <c r="N137" i="24" s="1"/>
  <c r="N138" i="24" s="1"/>
  <c r="N139" i="24" s="1"/>
  <c r="N140" i="24" s="1"/>
  <c r="N141" i="24" s="1"/>
  <c r="N142" i="24" s="1"/>
  <c r="N143" i="24" s="1"/>
  <c r="N144" i="24" s="1"/>
  <c r="N145" i="24" s="1"/>
  <c r="N146" i="24" s="1"/>
  <c r="N147" i="24" s="1"/>
  <c r="N148" i="24" s="1"/>
  <c r="N149" i="24" s="1"/>
  <c r="N150" i="24" s="1"/>
  <c r="N151" i="24" s="1"/>
  <c r="N152" i="24" s="1"/>
  <c r="N153" i="24" s="1"/>
  <c r="N154" i="24" s="1"/>
  <c r="N155" i="24" s="1"/>
  <c r="N156" i="24" s="1"/>
  <c r="N157" i="24" s="1"/>
  <c r="N158" i="24" s="1"/>
  <c r="N159" i="24" s="1"/>
  <c r="N160" i="24" s="1"/>
  <c r="N161" i="24" s="1"/>
  <c r="N162" i="24" s="1"/>
  <c r="N163" i="24" s="1"/>
  <c r="N164" i="24" s="1"/>
  <c r="N165" i="24" s="1"/>
  <c r="N166" i="24" s="1"/>
  <c r="N167" i="24" s="1"/>
  <c r="N168" i="24" s="1"/>
  <c r="N169" i="24" s="1"/>
  <c r="N170" i="24" s="1"/>
  <c r="N171" i="24" s="1"/>
  <c r="N172" i="24" s="1"/>
  <c r="N173" i="24" s="1"/>
  <c r="N174" i="24" s="1"/>
  <c r="N175" i="24" s="1"/>
  <c r="N176" i="24" s="1"/>
  <c r="N177" i="24" s="1"/>
  <c r="N178" i="24" s="1"/>
  <c r="N179" i="24" s="1"/>
  <c r="N180" i="24" s="1"/>
  <c r="N181" i="24" s="1"/>
  <c r="N182" i="24" s="1"/>
  <c r="N183" i="24" s="1"/>
  <c r="N184" i="24" s="1"/>
  <c r="N185" i="24" s="1"/>
  <c r="N186" i="24" s="1"/>
  <c r="N187" i="24" s="1"/>
  <c r="R35" i="24"/>
  <c r="R34" i="24"/>
  <c r="P30" i="24"/>
  <c r="P29" i="24"/>
  <c r="P28" i="24"/>
  <c r="P27" i="24"/>
  <c r="P26" i="24"/>
  <c r="P25" i="24"/>
  <c r="P24" i="24"/>
  <c r="P23" i="24"/>
  <c r="P22" i="24"/>
  <c r="P21" i="24"/>
  <c r="Q10" i="24"/>
  <c r="S9" i="24"/>
  <c r="Q9" i="24"/>
  <c r="S8" i="24"/>
  <c r="Q8" i="24"/>
  <c r="Q7" i="24"/>
  <c r="S6" i="24"/>
  <c r="Q6" i="24"/>
  <c r="S5" i="24"/>
  <c r="Q5" i="24"/>
  <c r="S51" i="20"/>
  <c r="U51" i="20"/>
  <c r="X51" i="20"/>
  <c r="Y51" i="20"/>
  <c r="Z51" i="20"/>
  <c r="S52" i="20"/>
  <c r="U52" i="20"/>
  <c r="X52" i="20"/>
  <c r="Y52" i="20"/>
  <c r="Z52" i="20" s="1"/>
  <c r="S53" i="20"/>
  <c r="U53" i="20"/>
  <c r="X53" i="20"/>
  <c r="Y53" i="20"/>
  <c r="Z53" i="20"/>
  <c r="S54" i="20"/>
  <c r="U54" i="20"/>
  <c r="X54" i="20"/>
  <c r="Y54" i="20"/>
  <c r="Z54" i="20"/>
  <c r="S55" i="20"/>
  <c r="U55" i="20"/>
  <c r="X55" i="20"/>
  <c r="Y55" i="20"/>
  <c r="Z55" i="20" s="1"/>
  <c r="S56" i="20"/>
  <c r="U56" i="20"/>
  <c r="X56" i="20"/>
  <c r="Y56" i="20"/>
  <c r="Z56" i="20"/>
  <c r="S57" i="20"/>
  <c r="U57" i="20"/>
  <c r="X57" i="20"/>
  <c r="Y57" i="20" s="1"/>
  <c r="Z57" i="20" s="1"/>
  <c r="S58" i="20"/>
  <c r="U58" i="20"/>
  <c r="X58" i="20"/>
  <c r="Y58" i="20"/>
  <c r="Z58" i="20"/>
  <c r="S59" i="20"/>
  <c r="U59" i="20"/>
  <c r="X59" i="20"/>
  <c r="Y59" i="20"/>
  <c r="Z59" i="20"/>
  <c r="S60" i="20"/>
  <c r="U60" i="20"/>
  <c r="X60" i="20"/>
  <c r="Y60" i="20" s="1"/>
  <c r="Z60" i="20" s="1"/>
  <c r="S61" i="20"/>
  <c r="U61" i="20"/>
  <c r="X61" i="20"/>
  <c r="Y61" i="20"/>
  <c r="Z61" i="20"/>
  <c r="S62" i="20"/>
  <c r="U62" i="20"/>
  <c r="X62" i="20"/>
  <c r="Y62" i="20"/>
  <c r="Z62" i="20"/>
  <c r="S63" i="20"/>
  <c r="U63" i="20"/>
  <c r="X63" i="20"/>
  <c r="Y63" i="20"/>
  <c r="Z63" i="20"/>
  <c r="S64" i="20"/>
  <c r="U64" i="20"/>
  <c r="X64" i="20"/>
  <c r="Y64" i="20"/>
  <c r="Z64" i="20" s="1"/>
  <c r="S65" i="20"/>
  <c r="U65" i="20"/>
  <c r="X65" i="20"/>
  <c r="Y65" i="20"/>
  <c r="Z65" i="20"/>
  <c r="S66" i="20"/>
  <c r="U66" i="20"/>
  <c r="X66" i="20"/>
  <c r="Y66" i="20"/>
  <c r="Z66" i="20"/>
  <c r="S67" i="20"/>
  <c r="U67" i="20"/>
  <c r="X67" i="20"/>
  <c r="Y67" i="20"/>
  <c r="Z67" i="20" s="1"/>
  <c r="S68" i="20"/>
  <c r="U68" i="20"/>
  <c r="X68" i="20"/>
  <c r="Y68" i="20"/>
  <c r="Z68" i="20"/>
  <c r="S69" i="20"/>
  <c r="U69" i="20"/>
  <c r="X69" i="20"/>
  <c r="Y69" i="20" s="1"/>
  <c r="Z69" i="20" s="1"/>
  <c r="S70" i="20"/>
  <c r="U70" i="20"/>
  <c r="X70" i="20"/>
  <c r="Y70" i="20"/>
  <c r="Z70" i="20"/>
  <c r="S71" i="20"/>
  <c r="U71" i="20"/>
  <c r="X71" i="20"/>
  <c r="Y71" i="20"/>
  <c r="Z71" i="20"/>
  <c r="S72" i="20"/>
  <c r="U72" i="20"/>
  <c r="X72" i="20"/>
  <c r="Y72" i="20" s="1"/>
  <c r="Z72" i="20" s="1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7" i="20"/>
  <c r="U38" i="20"/>
  <c r="U39" i="20"/>
  <c r="U40" i="20"/>
  <c r="U41" i="20"/>
  <c r="U42" i="20"/>
  <c r="U43" i="20"/>
  <c r="U44" i="20"/>
  <c r="U45" i="20"/>
  <c r="U46" i="20"/>
  <c r="U47" i="20"/>
  <c r="U48" i="20"/>
  <c r="U49" i="20"/>
  <c r="U50" i="20"/>
  <c r="U5" i="20"/>
  <c r="H17" i="20"/>
  <c r="H18" i="20"/>
  <c r="H19" i="20"/>
  <c r="H20" i="20"/>
  <c r="H21" i="20"/>
  <c r="H16" i="20"/>
  <c r="H15" i="20"/>
  <c r="Q12" i="24"/>
  <c r="Q14" i="24" a="1"/>
  <c r="Q34" i="24"/>
  <c r="Q14" i="24" l="1"/>
  <c r="Q15" i="24"/>
  <c r="Q35" i="24"/>
  <c r="Q13" i="24"/>
  <c r="U2" i="24" a="1"/>
  <c r="U2" i="24" l="1"/>
  <c r="R13" i="24"/>
  <c r="Y8" i="24"/>
  <c r="X19" i="24"/>
  <c r="Y5" i="24"/>
  <c r="W71" i="24"/>
  <c r="W83" i="24"/>
  <c r="Y49" i="24"/>
  <c r="V75" i="24"/>
  <c r="V88" i="24"/>
  <c r="Z43" i="24"/>
  <c r="W99" i="24"/>
  <c r="X48" i="24"/>
  <c r="Y6" i="24"/>
  <c r="W9" i="24"/>
  <c r="X87" i="24"/>
  <c r="X77" i="24"/>
  <c r="W76" i="24"/>
  <c r="Y55" i="24"/>
  <c r="X93" i="24"/>
  <c r="W88" i="24"/>
  <c r="Z54" i="24"/>
  <c r="W33" i="24"/>
  <c r="W79" i="24"/>
  <c r="X28" i="24"/>
  <c r="W10" i="24"/>
  <c r="AA14" i="24"/>
  <c r="AA28" i="24"/>
  <c r="Y24" i="24"/>
  <c r="W39" i="24"/>
  <c r="Y13" i="24"/>
  <c r="V79" i="24"/>
  <c r="W28" i="24"/>
  <c r="W67" i="24"/>
  <c r="W19" i="24"/>
  <c r="AA35" i="24"/>
  <c r="AA47" i="24"/>
  <c r="V13" i="24"/>
  <c r="Z25" i="24"/>
  <c r="Z39" i="24"/>
  <c r="Z63" i="24"/>
  <c r="V49" i="24"/>
  <c r="Y52" i="24"/>
  <c r="V43" i="24"/>
  <c r="Y32" i="24"/>
  <c r="Y68" i="24"/>
  <c r="Y70" i="24"/>
  <c r="AA33" i="24"/>
  <c r="W56" i="24"/>
  <c r="Z38" i="24"/>
  <c r="V4" i="24"/>
  <c r="Z17" i="24"/>
  <c r="V15" i="24"/>
  <c r="X91" i="24"/>
  <c r="W44" i="24"/>
  <c r="AA69" i="24"/>
  <c r="V54" i="24"/>
  <c r="V63" i="24"/>
  <c r="Y42" i="24"/>
  <c r="X20" i="24"/>
  <c r="W82" i="24"/>
  <c r="W54" i="24"/>
  <c r="V23" i="24"/>
  <c r="Y26" i="24"/>
  <c r="V71" i="24"/>
  <c r="X65" i="24"/>
  <c r="X83" i="24"/>
  <c r="X96" i="24"/>
  <c r="W64" i="24"/>
  <c r="X75" i="24"/>
  <c r="X37" i="24"/>
  <c r="AA75" i="24"/>
  <c r="V85" i="24"/>
  <c r="AA42" i="24"/>
  <c r="X88" i="24"/>
  <c r="AA49" i="24"/>
  <c r="Y11" i="24"/>
  <c r="Z28" i="24"/>
  <c r="V62" i="24"/>
  <c r="V36" i="24"/>
  <c r="X58" i="24"/>
  <c r="AA66" i="24"/>
  <c r="Z27" i="24"/>
  <c r="X39" i="24"/>
  <c r="V30" i="24"/>
  <c r="V78" i="24"/>
  <c r="X22" i="24"/>
  <c r="Y91" i="24"/>
  <c r="Z82" i="24"/>
  <c r="Y64" i="24"/>
  <c r="Y65" i="24"/>
  <c r="X40" i="24"/>
  <c r="AA37" i="24"/>
  <c r="X34" i="24"/>
  <c r="Y33" i="24"/>
  <c r="W31" i="24"/>
  <c r="X81" i="24"/>
  <c r="Y80" i="24"/>
  <c r="V19" i="24"/>
  <c r="W23" i="24"/>
  <c r="AA45" i="24"/>
  <c r="AA74" i="24"/>
  <c r="W24" i="24"/>
  <c r="Z91" i="24"/>
  <c r="Z68" i="24"/>
  <c r="AA23" i="24"/>
  <c r="V14" i="24"/>
  <c r="Z6" i="24"/>
  <c r="V9" i="24"/>
  <c r="V46" i="24"/>
  <c r="Z86" i="24"/>
  <c r="X54" i="24"/>
  <c r="X30" i="24"/>
  <c r="AA6" i="24"/>
  <c r="V42" i="24"/>
  <c r="X51" i="24"/>
  <c r="Y25" i="24"/>
  <c r="W35" i="24"/>
  <c r="Z14" i="24"/>
  <c r="X63" i="24"/>
  <c r="W43" i="24"/>
  <c r="AA90" i="24"/>
  <c r="X92" i="24"/>
  <c r="X84" i="24"/>
  <c r="Z60" i="24"/>
  <c r="AA89" i="24"/>
  <c r="V65" i="24"/>
  <c r="X27" i="24"/>
  <c r="W87" i="24"/>
  <c r="Z22" i="24"/>
  <c r="X15" i="24"/>
  <c r="Z93" i="24"/>
  <c r="V57" i="24"/>
  <c r="AA67" i="24"/>
  <c r="X38" i="24"/>
  <c r="X18" i="24"/>
  <c r="W32" i="24"/>
  <c r="Z4" i="24"/>
  <c r="Y63" i="24"/>
  <c r="Y76" i="24"/>
  <c r="Z56" i="24"/>
  <c r="AA73" i="24"/>
  <c r="V33" i="24"/>
  <c r="Y94" i="24"/>
  <c r="AA53" i="24"/>
  <c r="W11" i="24"/>
  <c r="Z64" i="24"/>
  <c r="W96" i="24"/>
  <c r="AA48" i="24"/>
  <c r="Y43" i="24"/>
  <c r="Z31" i="24"/>
  <c r="W22" i="24"/>
  <c r="AA9" i="24"/>
  <c r="V76" i="24"/>
  <c r="W92" i="24"/>
  <c r="X26" i="24"/>
  <c r="W91" i="24"/>
  <c r="W85" i="24"/>
  <c r="X80" i="24"/>
  <c r="Z11" i="24"/>
  <c r="W93" i="24"/>
  <c r="W77" i="24"/>
  <c r="Z15" i="24"/>
  <c r="W81" i="24"/>
  <c r="AA43" i="24"/>
  <c r="X79" i="24"/>
  <c r="V47" i="24"/>
  <c r="X61" i="24"/>
  <c r="Y47" i="24"/>
  <c r="W97" i="24"/>
  <c r="AA64" i="24"/>
  <c r="V31" i="24"/>
  <c r="V37" i="24"/>
  <c r="W37" i="24"/>
  <c r="W13" i="24"/>
  <c r="Z99" i="24"/>
  <c r="AA27" i="24"/>
  <c r="X35" i="24"/>
  <c r="Y21" i="24"/>
  <c r="Y75" i="24"/>
  <c r="AA31" i="24"/>
  <c r="Z50" i="24"/>
  <c r="Y31" i="24"/>
  <c r="AA93" i="24"/>
  <c r="W48" i="24"/>
  <c r="W42" i="24"/>
  <c r="Y34" i="24"/>
  <c r="Z46" i="24"/>
  <c r="V83" i="24"/>
  <c r="Y15" i="24"/>
  <c r="Z76" i="24"/>
  <c r="AA88" i="24"/>
  <c r="Z26" i="24"/>
  <c r="Y83" i="24"/>
  <c r="Z87" i="24"/>
  <c r="Y19" i="24"/>
  <c r="Z3" i="24"/>
  <c r="X55" i="24"/>
  <c r="V64" i="24"/>
  <c r="V32" i="24"/>
  <c r="AA5" i="24"/>
  <c r="AA60" i="24"/>
  <c r="X68" i="24"/>
  <c r="V94" i="24"/>
  <c r="AA19" i="24"/>
  <c r="AA11" i="24"/>
  <c r="W57" i="24"/>
  <c r="W65" i="24"/>
  <c r="V69" i="24"/>
  <c r="W75" i="24"/>
  <c r="Z48" i="24"/>
  <c r="AA10" i="24"/>
  <c r="V21" i="24"/>
  <c r="V87" i="24"/>
  <c r="AA79" i="24"/>
  <c r="AA99" i="24"/>
  <c r="V82" i="24"/>
  <c r="AA65" i="24"/>
  <c r="X53" i="24"/>
  <c r="AA61" i="24"/>
  <c r="X36" i="24"/>
  <c r="X52" i="24"/>
  <c r="AA68" i="24"/>
  <c r="V29" i="24"/>
  <c r="Z44" i="24"/>
  <c r="Y77" i="24"/>
  <c r="Z52" i="24"/>
  <c r="Z72" i="24"/>
  <c r="Z45" i="24"/>
  <c r="W7" i="24"/>
  <c r="Y78" i="24"/>
  <c r="X3" i="24"/>
  <c r="AA81" i="24"/>
  <c r="W15" i="24"/>
  <c r="Y58" i="24"/>
  <c r="AA40" i="24"/>
  <c r="AA44" i="24"/>
  <c r="Y4" i="24"/>
  <c r="AA34" i="24"/>
  <c r="AA51" i="24"/>
  <c r="AA57" i="24"/>
  <c r="V16" i="24"/>
  <c r="AA21" i="24"/>
  <c r="V59" i="24"/>
  <c r="W90" i="24"/>
  <c r="Y29" i="24"/>
  <c r="X16" i="24"/>
  <c r="Y36" i="24"/>
  <c r="X44" i="24"/>
  <c r="V39" i="24"/>
  <c r="Y7" i="24"/>
  <c r="X24" i="24"/>
  <c r="X97" i="24"/>
  <c r="AA15" i="24"/>
  <c r="X45" i="24"/>
  <c r="X95" i="24"/>
  <c r="W63" i="24"/>
  <c r="W49" i="24"/>
  <c r="Y41" i="24"/>
  <c r="AA91" i="24"/>
  <c r="V26" i="24"/>
  <c r="W21" i="24"/>
  <c r="X74" i="24"/>
  <c r="X42" i="24"/>
  <c r="Y23" i="24"/>
  <c r="Z61" i="24"/>
  <c r="AA87" i="24"/>
  <c r="AA22" i="24"/>
  <c r="AA80" i="24"/>
  <c r="W84" i="24"/>
  <c r="Y95" i="24"/>
  <c r="AA97" i="24"/>
  <c r="V52" i="24"/>
  <c r="Y85" i="24"/>
  <c r="W12" i="24"/>
  <c r="V51" i="24"/>
  <c r="AA71" i="24"/>
  <c r="Z71" i="24"/>
  <c r="Y96" i="24"/>
  <c r="Z40" i="24"/>
  <c r="Z70" i="24"/>
  <c r="Y46" i="24"/>
  <c r="Y93" i="24"/>
  <c r="Y66" i="24"/>
  <c r="Z88" i="24"/>
  <c r="Y67" i="24"/>
  <c r="Z69" i="24"/>
  <c r="Y79" i="24"/>
  <c r="V66" i="24"/>
  <c r="W20" i="24"/>
  <c r="Y35" i="24"/>
  <c r="Z35" i="24"/>
  <c r="Z23" i="24"/>
  <c r="Z42" i="24"/>
  <c r="V60" i="24"/>
  <c r="Y71" i="24"/>
  <c r="X98" i="24"/>
  <c r="X85" i="24"/>
  <c r="Y88" i="24"/>
  <c r="AA39" i="24"/>
  <c r="Z77" i="24"/>
  <c r="AA63" i="24"/>
  <c r="Y14" i="24"/>
  <c r="Y20" i="24"/>
  <c r="V27" i="24"/>
  <c r="W94" i="24"/>
  <c r="W89" i="24"/>
  <c r="X70" i="24"/>
  <c r="V100" i="24"/>
  <c r="V3" i="24"/>
  <c r="AA12" i="24"/>
  <c r="W80" i="24"/>
  <c r="W14" i="24"/>
  <c r="V10" i="24"/>
  <c r="X78" i="24"/>
  <c r="Y12" i="24"/>
  <c r="X82" i="24"/>
  <c r="X86" i="24"/>
  <c r="Z13" i="24"/>
  <c r="X94" i="24"/>
  <c r="W86" i="24"/>
  <c r="V53" i="24"/>
  <c r="V68" i="24"/>
  <c r="W18" i="24"/>
  <c r="V5" i="24"/>
  <c r="V12" i="24"/>
  <c r="W40" i="24"/>
  <c r="AA55" i="24"/>
  <c r="V38" i="24"/>
  <c r="W5" i="24"/>
  <c r="V95" i="24"/>
  <c r="Y84" i="24"/>
  <c r="AA85" i="24"/>
  <c r="W53" i="24"/>
  <c r="Y98" i="24"/>
  <c r="AA96" i="24"/>
  <c r="V35" i="24"/>
  <c r="V11" i="24"/>
  <c r="V99" i="24"/>
  <c r="AA86" i="24"/>
  <c r="AA41" i="24"/>
  <c r="Y90" i="24"/>
  <c r="Y57" i="24"/>
  <c r="AA29" i="24"/>
  <c r="Y99" i="24"/>
  <c r="Y72" i="24"/>
  <c r="X73" i="24"/>
  <c r="Z97" i="24"/>
  <c r="AA78" i="24"/>
  <c r="Y54" i="24"/>
  <c r="Y100" i="24"/>
  <c r="Y81" i="24"/>
  <c r="Y74" i="24"/>
  <c r="Y87" i="24"/>
  <c r="Z12" i="24"/>
  <c r="AA94" i="24"/>
  <c r="W62" i="24"/>
  <c r="X11" i="24"/>
  <c r="Z18" i="24"/>
  <c r="W4" i="24"/>
  <c r="X33" i="24"/>
  <c r="Z20" i="24"/>
  <c r="Y59" i="24"/>
  <c r="X50" i="24"/>
  <c r="V45" i="24"/>
  <c r="AA4" i="24"/>
  <c r="AA3" i="24"/>
  <c r="X100" i="24"/>
  <c r="W68" i="24"/>
  <c r="W46" i="24"/>
  <c r="Z21" i="24"/>
  <c r="X66" i="24"/>
  <c r="V70" i="24"/>
  <c r="X9" i="24"/>
  <c r="W45" i="24"/>
  <c r="V80" i="24"/>
  <c r="X6" i="24"/>
  <c r="X10" i="24"/>
  <c r="Z24" i="24"/>
  <c r="Y22" i="24"/>
  <c r="X59" i="24"/>
  <c r="Z89" i="24"/>
  <c r="V58" i="24"/>
  <c r="Y60" i="24"/>
  <c r="X67" i="24"/>
  <c r="Z53" i="24"/>
  <c r="V92" i="24"/>
  <c r="Z92" i="24"/>
  <c r="X47" i="24"/>
  <c r="Y89" i="24"/>
  <c r="V34" i="24"/>
  <c r="X31" i="24"/>
  <c r="Z32" i="24"/>
  <c r="W38" i="24"/>
  <c r="Z83" i="24"/>
  <c r="AA58" i="24"/>
  <c r="V74" i="24"/>
  <c r="W100" i="24"/>
  <c r="W25" i="24"/>
  <c r="Z65" i="24"/>
  <c r="Z34" i="24"/>
  <c r="Y69" i="24"/>
  <c r="Y39" i="24"/>
  <c r="AA100" i="24"/>
  <c r="AA16" i="24"/>
  <c r="Z78" i="24"/>
  <c r="Z94" i="24"/>
  <c r="V91" i="24"/>
  <c r="Z67" i="24"/>
  <c r="W66" i="24"/>
  <c r="Z47" i="24"/>
  <c r="Z98" i="24"/>
  <c r="AA46" i="24"/>
  <c r="Y30" i="24"/>
  <c r="Y38" i="24"/>
  <c r="W8" i="24"/>
  <c r="Z5" i="24"/>
  <c r="Z10" i="24"/>
  <c r="V93" i="24"/>
  <c r="W30" i="24"/>
  <c r="X4" i="24"/>
  <c r="V86" i="24"/>
  <c r="Z16" i="24"/>
  <c r="Y18" i="24"/>
  <c r="X17" i="24"/>
  <c r="X25" i="24"/>
  <c r="AA56" i="24"/>
  <c r="W26" i="24"/>
  <c r="V50" i="24"/>
  <c r="W17" i="24"/>
  <c r="V89" i="24"/>
  <c r="AA20" i="24"/>
  <c r="W50" i="24"/>
  <c r="X29" i="24"/>
  <c r="X13" i="24"/>
  <c r="Y61" i="24"/>
  <c r="V67" i="24"/>
  <c r="X21" i="24"/>
  <c r="W98" i="24"/>
  <c r="Y53" i="24"/>
  <c r="X43" i="24"/>
  <c r="W95" i="24"/>
  <c r="Y92" i="24"/>
  <c r="W73" i="24"/>
  <c r="X5" i="24"/>
  <c r="X62" i="24"/>
  <c r="Z59" i="24"/>
  <c r="W47" i="24"/>
  <c r="AA95" i="24"/>
  <c r="V40" i="24"/>
  <c r="Z58" i="24"/>
  <c r="Z62" i="24"/>
  <c r="V96" i="24"/>
  <c r="Z51" i="24"/>
  <c r="W52" i="24"/>
  <c r="AA52" i="24"/>
  <c r="Z37" i="24"/>
  <c r="Y40" i="24"/>
  <c r="AA30" i="24"/>
  <c r="Y82" i="24"/>
  <c r="Z80" i="24"/>
  <c r="AA59" i="24"/>
  <c r="W55" i="24"/>
  <c r="Z29" i="24"/>
  <c r="Z79" i="24"/>
  <c r="AA32" i="24"/>
  <c r="V56" i="24"/>
  <c r="W27" i="24"/>
  <c r="Y44" i="24"/>
  <c r="Y27" i="24"/>
  <c r="AA26" i="24"/>
  <c r="V6" i="24"/>
  <c r="X71" i="24"/>
  <c r="AA8" i="24"/>
  <c r="W29" i="24"/>
  <c r="W70" i="24"/>
  <c r="W58" i="24"/>
  <c r="AA50" i="24"/>
  <c r="AA72" i="24"/>
  <c r="W78" i="24"/>
  <c r="X90" i="24"/>
  <c r="X76" i="24"/>
  <c r="V72" i="24"/>
  <c r="V18" i="24"/>
  <c r="AA76" i="24"/>
  <c r="AA13" i="24"/>
  <c r="X49" i="24"/>
  <c r="Z41" i="24"/>
  <c r="W6" i="24"/>
  <c r="V98" i="24"/>
  <c r="AA54" i="24"/>
  <c r="V7" i="24"/>
  <c r="W16" i="24"/>
  <c r="W72" i="24"/>
  <c r="Z9" i="24"/>
  <c r="X89" i="24"/>
  <c r="Z95" i="24"/>
  <c r="W41" i="24"/>
  <c r="V84" i="24"/>
  <c r="Y97" i="24"/>
  <c r="Y51" i="24"/>
  <c r="Z75" i="24"/>
  <c r="V41" i="24"/>
  <c r="Z73" i="24"/>
  <c r="Y86" i="24"/>
  <c r="AA82" i="24"/>
  <c r="Y62" i="24"/>
  <c r="Z66" i="24"/>
  <c r="Y45" i="24"/>
  <c r="AA36" i="24"/>
  <c r="Z100" i="24"/>
  <c r="AA92" i="24"/>
  <c r="Z8" i="24"/>
  <c r="AA84" i="24"/>
  <c r="V77" i="24"/>
  <c r="Z74" i="24"/>
  <c r="V24" i="24"/>
  <c r="X23" i="24"/>
  <c r="Y3" i="24"/>
  <c r="V55" i="24"/>
  <c r="X46" i="24"/>
  <c r="W36" i="24"/>
  <c r="Y9" i="24"/>
  <c r="X32" i="24"/>
  <c r="AA70" i="24"/>
  <c r="V73" i="24"/>
  <c r="W59" i="24"/>
  <c r="Z96" i="24"/>
  <c r="X99" i="24"/>
  <c r="Y10" i="24"/>
  <c r="W51" i="24"/>
  <c r="X64" i="24"/>
  <c r="W61" i="24"/>
  <c r="Y16" i="24"/>
  <c r="W34" i="24"/>
  <c r="X12" i="24"/>
  <c r="AA62" i="24"/>
  <c r="X7" i="24"/>
  <c r="X69" i="24"/>
  <c r="AA25" i="24"/>
  <c r="Z19" i="24"/>
  <c r="V61" i="24"/>
  <c r="Z84" i="24"/>
  <c r="Z57" i="24"/>
  <c r="V28" i="24"/>
  <c r="V22" i="24"/>
  <c r="V90" i="24"/>
  <c r="AA17" i="24"/>
  <c r="W3" i="24"/>
  <c r="V8" i="24"/>
  <c r="X41" i="24"/>
  <c r="Z90" i="24"/>
  <c r="V48" i="24"/>
  <c r="X57" i="24"/>
  <c r="Z55" i="24"/>
  <c r="V20" i="24"/>
  <c r="X14" i="24"/>
  <c r="AA24" i="24"/>
  <c r="X8" i="24"/>
  <c r="V25" i="24"/>
  <c r="AA7" i="24"/>
  <c r="Y48" i="24"/>
  <c r="V97" i="24"/>
  <c r="AA77" i="24"/>
  <c r="X72" i="24"/>
  <c r="V17" i="24"/>
  <c r="W74" i="24"/>
  <c r="AA18" i="24"/>
  <c r="V81" i="24"/>
  <c r="Z7" i="24"/>
  <c r="V44" i="24"/>
  <c r="Y28" i="24"/>
  <c r="W69" i="24"/>
  <c r="Y17" i="24"/>
  <c r="X56" i="24"/>
  <c r="W60" i="24"/>
  <c r="Z81" i="24"/>
  <c r="X60" i="24"/>
  <c r="AA38" i="24"/>
  <c r="Z30" i="24"/>
  <c r="Y50" i="24"/>
  <c r="Y73" i="24"/>
  <c r="Z49" i="24"/>
  <c r="Z33" i="24"/>
  <c r="Z36" i="24"/>
  <c r="AA83" i="24"/>
  <c r="Y56" i="24"/>
  <c r="AA98" i="24"/>
  <c r="Y37" i="24"/>
  <c r="Z85" i="24"/>
  <c r="AB85" i="24" l="1"/>
  <c r="AD37" i="24"/>
  <c r="AC37" i="24"/>
  <c r="AD56" i="24"/>
  <c r="AC56" i="24"/>
  <c r="AB36" i="24"/>
  <c r="AB33" i="24"/>
  <c r="AB49" i="24"/>
  <c r="AD73" i="24"/>
  <c r="AC73" i="24"/>
  <c r="AD50" i="24"/>
  <c r="AC50" i="24"/>
  <c r="AB30" i="24"/>
  <c r="AB81" i="24"/>
  <c r="AD17" i="24"/>
  <c r="AC17" i="24"/>
  <c r="AD28" i="24"/>
  <c r="AC28" i="24"/>
  <c r="AB7" i="24"/>
  <c r="AD48" i="24"/>
  <c r="AC48" i="24"/>
  <c r="AB55" i="24"/>
  <c r="AB90" i="24"/>
  <c r="AB57" i="24"/>
  <c r="AB84" i="24"/>
  <c r="AB19" i="24"/>
  <c r="AC16" i="24"/>
  <c r="AD16" i="24"/>
  <c r="AD10" i="24"/>
  <c r="AC10" i="24"/>
  <c r="AB96" i="24"/>
  <c r="AD9" i="24"/>
  <c r="AC9" i="24"/>
  <c r="AC3" i="24"/>
  <c r="AD3" i="24"/>
  <c r="AB74" i="24"/>
  <c r="AB8" i="24"/>
  <c r="AB100" i="24"/>
  <c r="AD45" i="24"/>
  <c r="AC45" i="24"/>
  <c r="AB66" i="24"/>
  <c r="AD62" i="24"/>
  <c r="AC62" i="24"/>
  <c r="AD86" i="24"/>
  <c r="AC86" i="24"/>
  <c r="AB73" i="24"/>
  <c r="AB75" i="24"/>
  <c r="AD51" i="24"/>
  <c r="AC51" i="24"/>
  <c r="AD97" i="24"/>
  <c r="AC97" i="24"/>
  <c r="AB95" i="24"/>
  <c r="AB9" i="24"/>
  <c r="AB41" i="24"/>
  <c r="AD27" i="24"/>
  <c r="AC27" i="24"/>
  <c r="AD44" i="24"/>
  <c r="AC44" i="24"/>
  <c r="AB79" i="24"/>
  <c r="AB29" i="24"/>
  <c r="AB80" i="24"/>
  <c r="AD82" i="24"/>
  <c r="AC82" i="24"/>
  <c r="AD40" i="24"/>
  <c r="AC40" i="24"/>
  <c r="AB37" i="24"/>
  <c r="AB51" i="24"/>
  <c r="AB62" i="24"/>
  <c r="AB58" i="24"/>
  <c r="AB59" i="24"/>
  <c r="AD92" i="24"/>
  <c r="AC92" i="24"/>
  <c r="AD53" i="24"/>
  <c r="AC53" i="24"/>
  <c r="AD61" i="24"/>
  <c r="AC61" i="24"/>
  <c r="AC18" i="24"/>
  <c r="AD18" i="24"/>
  <c r="AB16" i="24"/>
  <c r="AB10" i="24"/>
  <c r="AB5" i="24"/>
  <c r="AC38" i="24"/>
  <c r="AD38" i="24"/>
  <c r="AC30" i="24"/>
  <c r="AD30" i="24"/>
  <c r="AB98" i="24"/>
  <c r="AB47" i="24"/>
  <c r="AB67" i="24"/>
  <c r="AB94" i="24"/>
  <c r="AB78" i="24"/>
  <c r="AD39" i="24"/>
  <c r="AC39" i="24"/>
  <c r="AD69" i="24"/>
  <c r="AC69" i="24"/>
  <c r="AB34" i="24"/>
  <c r="AB65" i="24"/>
  <c r="AB83" i="24"/>
  <c r="AB32" i="24"/>
  <c r="AD89" i="24"/>
  <c r="AC89" i="24"/>
  <c r="AB92" i="24"/>
  <c r="AB53" i="24"/>
  <c r="AD60" i="24"/>
  <c r="AC60" i="24"/>
  <c r="AB89" i="24"/>
  <c r="AD22" i="24"/>
  <c r="AC22" i="24"/>
  <c r="AB24" i="24"/>
  <c r="AB21" i="24"/>
  <c r="AD59" i="24"/>
  <c r="AC59" i="24"/>
  <c r="AB20" i="24"/>
  <c r="AB18" i="24"/>
  <c r="AB12" i="24"/>
  <c r="AD87" i="24"/>
  <c r="AC87" i="24"/>
  <c r="AD74" i="24"/>
  <c r="AC74" i="24"/>
  <c r="AD81" i="24"/>
  <c r="AC81" i="24"/>
  <c r="AD100" i="24"/>
  <c r="AC100" i="24"/>
  <c r="AD54" i="24"/>
  <c r="AC54" i="24"/>
  <c r="AB97" i="24"/>
  <c r="AD72" i="24"/>
  <c r="AC72" i="24"/>
  <c r="AD99" i="24"/>
  <c r="AC99" i="24"/>
  <c r="AD57" i="24"/>
  <c r="AC57" i="24"/>
  <c r="AD90" i="24"/>
  <c r="AC90" i="24"/>
  <c r="AD98" i="24"/>
  <c r="AC98" i="24"/>
  <c r="AD84" i="24"/>
  <c r="AC84" i="24"/>
  <c r="AB13" i="24"/>
  <c r="AD12" i="24"/>
  <c r="AC12" i="24"/>
  <c r="AD20" i="24"/>
  <c r="AC20" i="24"/>
  <c r="AD14" i="24"/>
  <c r="AC14" i="24"/>
  <c r="AB77" i="24"/>
  <c r="AD88" i="24"/>
  <c r="AC88" i="24"/>
  <c r="AD71" i="24"/>
  <c r="AC71" i="24"/>
  <c r="AB42" i="24"/>
  <c r="AB23" i="24"/>
  <c r="AB35" i="24"/>
  <c r="AC35" i="24"/>
  <c r="AD35" i="24"/>
  <c r="AD79" i="24"/>
  <c r="AC79" i="24"/>
  <c r="AB69" i="24"/>
  <c r="AD67" i="24"/>
  <c r="AC67" i="24"/>
  <c r="AB88" i="24"/>
  <c r="AD66" i="24"/>
  <c r="AC66" i="24"/>
  <c r="AD93" i="24"/>
  <c r="AC93" i="24"/>
  <c r="AD46" i="24"/>
  <c r="AC46" i="24"/>
  <c r="AB70" i="24"/>
  <c r="AB40" i="24"/>
  <c r="AD96" i="24"/>
  <c r="AC96" i="24"/>
  <c r="AB71" i="24"/>
  <c r="AD85" i="24"/>
  <c r="AC85" i="24"/>
  <c r="AD95" i="24"/>
  <c r="AC95" i="24"/>
  <c r="AB61" i="24"/>
  <c r="AD23" i="24"/>
  <c r="AC23" i="24"/>
  <c r="AD41" i="24"/>
  <c r="AC41" i="24"/>
  <c r="AC7" i="24"/>
  <c r="AD7" i="24"/>
  <c r="AD36" i="24"/>
  <c r="AC36" i="24"/>
  <c r="AD29" i="24"/>
  <c r="AC29" i="24"/>
  <c r="AD4" i="24"/>
  <c r="AC4" i="24"/>
  <c r="AD58" i="24"/>
  <c r="AC58" i="24"/>
  <c r="AD78" i="24"/>
  <c r="AC78" i="24"/>
  <c r="AB45" i="24"/>
  <c r="AB72" i="24"/>
  <c r="AB52" i="24"/>
  <c r="AD77" i="24"/>
  <c r="AC77" i="24"/>
  <c r="AB44" i="24"/>
  <c r="AB48" i="24"/>
  <c r="AB3" i="24"/>
  <c r="AD19" i="24"/>
  <c r="AC19" i="24"/>
  <c r="AB87" i="24"/>
  <c r="AD83" i="24"/>
  <c r="AC83" i="24"/>
  <c r="AB26" i="24"/>
  <c r="AB76" i="24"/>
  <c r="AC15" i="24"/>
  <c r="AD15" i="24"/>
  <c r="AB46" i="24"/>
  <c r="AC34" i="24"/>
  <c r="AD34" i="24"/>
  <c r="AC31" i="24"/>
  <c r="AD31" i="24"/>
  <c r="AB50" i="24"/>
  <c r="AD75" i="24"/>
  <c r="AC75" i="24"/>
  <c r="AD21" i="24"/>
  <c r="AC21" i="24"/>
  <c r="AB99" i="24"/>
  <c r="AD47" i="24"/>
  <c r="AC47" i="24"/>
  <c r="AB15" i="24"/>
  <c r="AB11" i="24"/>
  <c r="AB31" i="24"/>
  <c r="AD43" i="24"/>
  <c r="AC43" i="24"/>
  <c r="AB64" i="24"/>
  <c r="AD94" i="24"/>
  <c r="AC94" i="24"/>
  <c r="AB56" i="24"/>
  <c r="AD76" i="24"/>
  <c r="AC76" i="24"/>
  <c r="AD63" i="24"/>
  <c r="AC63" i="24"/>
  <c r="AB4" i="24"/>
  <c r="AB93" i="24"/>
  <c r="AB22" i="24"/>
  <c r="AB60" i="24"/>
  <c r="AB14" i="24"/>
  <c r="AD25" i="24"/>
  <c r="AC25" i="24"/>
  <c r="AB86" i="24"/>
  <c r="AB6" i="24"/>
  <c r="AB68" i="24"/>
  <c r="AB91" i="24"/>
  <c r="AD80" i="24"/>
  <c r="AC80" i="24"/>
  <c r="AC33" i="24"/>
  <c r="AD33" i="24"/>
  <c r="AD65" i="24"/>
  <c r="AC65" i="24"/>
  <c r="AD64" i="24"/>
  <c r="AC64" i="24"/>
  <c r="AB82" i="24"/>
  <c r="AD91" i="24"/>
  <c r="AC91" i="24"/>
  <c r="AB27" i="24"/>
  <c r="AB28" i="24"/>
  <c r="AD11" i="24"/>
  <c r="AC11" i="24"/>
  <c r="AD26" i="24"/>
  <c r="AC26" i="24"/>
  <c r="AD42" i="24"/>
  <c r="AC42" i="24"/>
  <c r="AB17" i="24"/>
  <c r="AB38" i="24"/>
  <c r="AD70" i="24"/>
  <c r="AC70" i="24"/>
  <c r="AD68" i="24"/>
  <c r="AC68" i="24"/>
  <c r="AD32" i="24"/>
  <c r="AC32" i="24"/>
  <c r="AD52" i="24"/>
  <c r="AC52" i="24"/>
  <c r="AB63" i="24"/>
  <c r="AB39" i="24"/>
  <c r="AB25" i="24"/>
  <c r="AD13" i="24"/>
  <c r="AC13" i="24"/>
  <c r="AC24" i="24"/>
  <c r="AD24" i="24"/>
  <c r="AB54" i="24"/>
  <c r="AD55" i="24"/>
  <c r="AC55" i="24"/>
  <c r="AD6" i="24"/>
  <c r="AC6" i="24"/>
  <c r="AB43" i="24"/>
  <c r="AD49" i="24"/>
  <c r="AC49" i="24"/>
  <c r="AD5" i="24"/>
  <c r="AC5" i="24"/>
  <c r="AD8" i="24"/>
  <c r="AC8" i="24"/>
  <c r="O1" i="24"/>
  <c r="P1" i="24"/>
  <c r="Q1" i="24"/>
  <c r="AA2" i="24"/>
  <c r="Z2" i="24"/>
  <c r="V2" i="24"/>
  <c r="Y2" i="24"/>
  <c r="W2" i="24"/>
  <c r="X2" i="24"/>
  <c r="Q17" i="24" l="1"/>
  <c r="R39" i="24"/>
  <c r="R37" i="24"/>
  <c r="Q37" i="24"/>
  <c r="Q19" i="24"/>
  <c r="Q18" i="24"/>
  <c r="AC2" i="24"/>
  <c r="AD2" i="24"/>
  <c r="Q29" i="24"/>
  <c r="R28" i="24"/>
  <c r="R22" i="24"/>
  <c r="S27" i="24"/>
  <c r="S21" i="24"/>
  <c r="Q28" i="24"/>
  <c r="Q22" i="24"/>
  <c r="R27" i="24"/>
  <c r="R21" i="24"/>
  <c r="S26" i="24"/>
  <c r="Q27" i="24"/>
  <c r="R26" i="24"/>
  <c r="Q26" i="24"/>
  <c r="S25" i="24"/>
  <c r="S32" i="24"/>
  <c r="R32" i="24"/>
  <c r="S31" i="24"/>
  <c r="S23" i="24"/>
  <c r="R23" i="24"/>
  <c r="R31" i="24"/>
  <c r="Q31" i="24"/>
  <c r="R29" i="24"/>
  <c r="Q23" i="24"/>
  <c r="S24" i="24"/>
  <c r="S28" i="24"/>
  <c r="R24" i="24"/>
  <c r="Q25" i="24"/>
  <c r="Q24" i="24"/>
  <c r="S30" i="24"/>
  <c r="Q21" i="24"/>
  <c r="R30" i="24"/>
  <c r="R25" i="24"/>
  <c r="Q30" i="24"/>
  <c r="Q32" i="24"/>
  <c r="S22" i="24"/>
  <c r="S29" i="24"/>
  <c r="AB2" i="24"/>
  <c r="R38" i="24" l="1"/>
  <c r="Q38" i="24"/>
  <c r="S38" i="24" s="1"/>
  <c r="S37" i="24"/>
  <c r="Q39" i="24"/>
  <c r="S39" i="24" s="1"/>
  <c r="S40" i="20" l="1"/>
  <c r="S41" i="20"/>
  <c r="S42" i="20"/>
  <c r="S43" i="20"/>
  <c r="S44" i="20"/>
  <c r="S45" i="20"/>
  <c r="S46" i="20"/>
  <c r="S47" i="20"/>
  <c r="S48" i="20"/>
  <c r="S49" i="20"/>
  <c r="S50" i="20"/>
  <c r="S30" i="20"/>
  <c r="S31" i="20"/>
  <c r="S32" i="20"/>
  <c r="S33" i="20"/>
  <c r="S34" i="20"/>
  <c r="S35" i="20"/>
  <c r="S36" i="20"/>
  <c r="S37" i="20"/>
  <c r="S38" i="20"/>
  <c r="S39" i="20"/>
  <c r="H38" i="20"/>
  <c r="H39" i="20"/>
  <c r="H40" i="20"/>
  <c r="H41" i="20"/>
  <c r="H42" i="20"/>
  <c r="H43" i="20"/>
  <c r="H37" i="20"/>
  <c r="H49" i="20"/>
  <c r="H50" i="20"/>
  <c r="H51" i="20"/>
  <c r="H52" i="20"/>
  <c r="H53" i="20"/>
  <c r="H54" i="20"/>
  <c r="C49" i="20"/>
  <c r="C50" i="20"/>
  <c r="C51" i="20"/>
  <c r="C52" i="20"/>
  <c r="G52" i="20" s="1"/>
  <c r="C53" i="20"/>
  <c r="C54" i="20"/>
  <c r="D54" i="20" s="1"/>
  <c r="C48" i="20"/>
  <c r="H48" i="20"/>
  <c r="C38" i="20"/>
  <c r="C39" i="20"/>
  <c r="C40" i="20"/>
  <c r="C41" i="20"/>
  <c r="C42" i="20"/>
  <c r="C43" i="20"/>
  <c r="E43" i="20" s="1"/>
  <c r="C37" i="20"/>
  <c r="G54" i="20"/>
  <c r="G53" i="20"/>
  <c r="E53" i="20"/>
  <c r="D53" i="20"/>
  <c r="D52" i="20"/>
  <c r="G51" i="20"/>
  <c r="E51" i="20"/>
  <c r="D51" i="20"/>
  <c r="G50" i="20"/>
  <c r="G49" i="20"/>
  <c r="E49" i="20"/>
  <c r="D49" i="20"/>
  <c r="D48" i="20"/>
  <c r="G48" i="20"/>
  <c r="S2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H27" i="20"/>
  <c r="H28" i="20"/>
  <c r="H29" i="20"/>
  <c r="H30" i="20"/>
  <c r="H31" i="20"/>
  <c r="H32" i="20"/>
  <c r="H26" i="20"/>
  <c r="C27" i="20"/>
  <c r="C28" i="20"/>
  <c r="C29" i="20"/>
  <c r="C30" i="20"/>
  <c r="D30" i="20" s="1"/>
  <c r="C31" i="20"/>
  <c r="G31" i="20" s="1"/>
  <c r="C32" i="20"/>
  <c r="C26" i="20"/>
  <c r="D26" i="20"/>
  <c r="D27" i="20"/>
  <c r="G32" i="20"/>
  <c r="E32" i="20"/>
  <c r="D32" i="20"/>
  <c r="G30" i="20"/>
  <c r="E30" i="20"/>
  <c r="G29" i="20"/>
  <c r="E29" i="20"/>
  <c r="D29" i="20"/>
  <c r="G28" i="20"/>
  <c r="E28" i="20"/>
  <c r="D28" i="20"/>
  <c r="G27" i="20"/>
  <c r="E27" i="20"/>
  <c r="G26" i="20"/>
  <c r="E26" i="20"/>
  <c r="F26" i="20" s="1"/>
  <c r="P3" i="20"/>
  <c r="Q3" i="20"/>
  <c r="R3" i="20"/>
  <c r="O3" i="20"/>
  <c r="G38" i="20"/>
  <c r="G39" i="20"/>
  <c r="D40" i="20"/>
  <c r="G41" i="20"/>
  <c r="E42" i="20"/>
  <c r="D43" i="20"/>
  <c r="G37" i="20"/>
  <c r="G43" i="20"/>
  <c r="D20" i="20"/>
  <c r="E20" i="20"/>
  <c r="G20" i="20"/>
  <c r="D21" i="20"/>
  <c r="E21" i="20"/>
  <c r="G21" i="20"/>
  <c r="G15" i="20"/>
  <c r="S6" i="20"/>
  <c r="S7" i="20"/>
  <c r="S8" i="20"/>
  <c r="S9" i="20"/>
  <c r="S5" i="20"/>
  <c r="C11" i="20"/>
  <c r="C3" i="20"/>
  <c r="C5" i="20" s="1"/>
  <c r="G16" i="20"/>
  <c r="G17" i="20"/>
  <c r="G18" i="20"/>
  <c r="G19" i="20"/>
  <c r="E16" i="20"/>
  <c r="E17" i="20"/>
  <c r="E18" i="20"/>
  <c r="E19" i="20"/>
  <c r="E15" i="20"/>
  <c r="D16" i="20"/>
  <c r="D17" i="20"/>
  <c r="D18" i="20"/>
  <c r="D19" i="20"/>
  <c r="D15" i="20"/>
  <c r="F27" i="20" l="1"/>
  <c r="F28" i="20" s="1"/>
  <c r="F29" i="20" s="1"/>
  <c r="F30" i="20" s="1"/>
  <c r="D56" i="20"/>
  <c r="D50" i="20"/>
  <c r="E48" i="20"/>
  <c r="F48" i="20" s="1"/>
  <c r="F49" i="20" s="1"/>
  <c r="E50" i="20"/>
  <c r="E52" i="20"/>
  <c r="E54" i="20"/>
  <c r="D31" i="20"/>
  <c r="D34" i="20" s="1"/>
  <c r="E31" i="20"/>
  <c r="E34" i="20" s="1"/>
  <c r="S3" i="20"/>
  <c r="D37" i="20"/>
  <c r="E37" i="20"/>
  <c r="F37" i="20" s="1"/>
  <c r="D41" i="20"/>
  <c r="E41" i="20"/>
  <c r="G42" i="20"/>
  <c r="G40" i="20"/>
  <c r="D38" i="20"/>
  <c r="E40" i="20"/>
  <c r="E38" i="20"/>
  <c r="D39" i="20"/>
  <c r="E39" i="20"/>
  <c r="D42" i="20"/>
  <c r="E23" i="20"/>
  <c r="C6" i="20" s="1"/>
  <c r="D23" i="20"/>
  <c r="C4" i="20"/>
  <c r="F31" i="20" l="1"/>
  <c r="F32" i="20" s="1"/>
  <c r="E45" i="20"/>
  <c r="F50" i="20"/>
  <c r="F51" i="20" s="1"/>
  <c r="F52" i="20" s="1"/>
  <c r="F53" i="20" s="1"/>
  <c r="F54" i="20" s="1"/>
  <c r="E56" i="20"/>
  <c r="F38" i="20"/>
  <c r="F39" i="20" s="1"/>
  <c r="F40" i="20" s="1"/>
  <c r="F41" i="20" s="1"/>
  <c r="F42" i="20" s="1"/>
  <c r="F43" i="20" s="1"/>
  <c r="D45" i="20"/>
  <c r="F15" i="20"/>
  <c r="F16" i="20" s="1"/>
  <c r="F17" i="20" s="1"/>
  <c r="F18" i="20" s="1"/>
  <c r="F19" i="20" s="1"/>
  <c r="F20" i="20" s="1"/>
  <c r="F21" i="20" s="1"/>
  <c r="C7" i="20" l="1"/>
  <c r="X43" i="20" l="1"/>
  <c r="Y43" i="20" s="1"/>
  <c r="Z43" i="20" s="1"/>
  <c r="X47" i="20"/>
  <c r="Y47" i="20" s="1"/>
  <c r="Z47" i="20" s="1"/>
  <c r="X30" i="20"/>
  <c r="Y30" i="20" s="1"/>
  <c r="Z30" i="20" s="1"/>
  <c r="X33" i="20"/>
  <c r="Y33" i="20" s="1"/>
  <c r="Z33" i="20" s="1"/>
  <c r="X36" i="20"/>
  <c r="Y36" i="20" s="1"/>
  <c r="Z36" i="20" s="1"/>
  <c r="X39" i="20"/>
  <c r="Y39" i="20" s="1"/>
  <c r="Z39" i="20" s="1"/>
  <c r="X41" i="20"/>
  <c r="Y41" i="20" s="1"/>
  <c r="Z41" i="20" s="1"/>
  <c r="X40" i="20"/>
  <c r="Y40" i="20" s="1"/>
  <c r="Z40" i="20" s="1"/>
  <c r="X44" i="20"/>
  <c r="Y44" i="20" s="1"/>
  <c r="Z44" i="20" s="1"/>
  <c r="X48" i="20"/>
  <c r="Y48" i="20" s="1"/>
  <c r="Z48" i="20" s="1"/>
  <c r="X31" i="20"/>
  <c r="Y31" i="20" s="1"/>
  <c r="Z31" i="20" s="1"/>
  <c r="X34" i="20"/>
  <c r="Y34" i="20" s="1"/>
  <c r="Z34" i="20" s="1"/>
  <c r="X37" i="20"/>
  <c r="Y37" i="20" s="1"/>
  <c r="Z37" i="20" s="1"/>
  <c r="X45" i="20"/>
  <c r="Y45" i="20" s="1"/>
  <c r="Z45" i="20" s="1"/>
  <c r="X42" i="20"/>
  <c r="Y42" i="20" s="1"/>
  <c r="Z42" i="20" s="1"/>
  <c r="X49" i="20"/>
  <c r="Y49" i="20" s="1"/>
  <c r="Z49" i="20" s="1"/>
  <c r="X32" i="20"/>
  <c r="Y32" i="20" s="1"/>
  <c r="Z32" i="20" s="1"/>
  <c r="X35" i="20"/>
  <c r="Y35" i="20" s="1"/>
  <c r="Z35" i="20" s="1"/>
  <c r="X38" i="20"/>
  <c r="Y38" i="20" s="1"/>
  <c r="Z38" i="20" s="1"/>
  <c r="X46" i="20"/>
  <c r="Y46" i="20" s="1"/>
  <c r="Z46" i="20" s="1"/>
  <c r="X50" i="20"/>
  <c r="Y50" i="20" s="1"/>
  <c r="Z50" i="20" s="1"/>
  <c r="X29" i="20"/>
  <c r="Y29" i="20" s="1"/>
  <c r="Z29" i="20" s="1"/>
  <c r="C8" i="20"/>
  <c r="C12" i="20" s="1"/>
  <c r="X11" i="20"/>
  <c r="Y11" i="20" s="1"/>
  <c r="Z11" i="20" s="1"/>
  <c r="X23" i="20"/>
  <c r="Y23" i="20" s="1"/>
  <c r="Z23" i="20" s="1"/>
  <c r="X12" i="20"/>
  <c r="Y12" i="20" s="1"/>
  <c r="Z12" i="20" s="1"/>
  <c r="X24" i="20"/>
  <c r="Y24" i="20" s="1"/>
  <c r="Z24" i="20" s="1"/>
  <c r="X16" i="20"/>
  <c r="Y16" i="20" s="1"/>
  <c r="Z16" i="20" s="1"/>
  <c r="X13" i="20"/>
  <c r="Y13" i="20" s="1"/>
  <c r="Z13" i="20" s="1"/>
  <c r="X25" i="20"/>
  <c r="Y25" i="20" s="1"/>
  <c r="Z25" i="20" s="1"/>
  <c r="X10" i="20"/>
  <c r="Y10" i="20" s="1"/>
  <c r="Z10" i="20" s="1"/>
  <c r="X14" i="20"/>
  <c r="Y14" i="20" s="1"/>
  <c r="Z14" i="20" s="1"/>
  <c r="X26" i="20"/>
  <c r="Y26" i="20" s="1"/>
  <c r="Z26" i="20" s="1"/>
  <c r="X28" i="20"/>
  <c r="Y28" i="20" s="1"/>
  <c r="Z28" i="20" s="1"/>
  <c r="X15" i="20"/>
  <c r="Y15" i="20" s="1"/>
  <c r="Z15" i="20" s="1"/>
  <c r="X27" i="20"/>
  <c r="Y27" i="20" s="1"/>
  <c r="Z27" i="20" s="1"/>
  <c r="X17" i="20"/>
  <c r="Y17" i="20" s="1"/>
  <c r="Z17" i="20" s="1"/>
  <c r="X6" i="20"/>
  <c r="Y6" i="20" s="1"/>
  <c r="Z6" i="20" s="1"/>
  <c r="X18" i="20"/>
  <c r="Y18" i="20" s="1"/>
  <c r="Z18" i="20" s="1"/>
  <c r="X5" i="20"/>
  <c r="X7" i="20"/>
  <c r="Y7" i="20" s="1"/>
  <c r="Z7" i="20" s="1"/>
  <c r="X19" i="20"/>
  <c r="Y19" i="20" s="1"/>
  <c r="Z19" i="20" s="1"/>
  <c r="X8" i="20"/>
  <c r="Y8" i="20" s="1"/>
  <c r="Z8" i="20" s="1"/>
  <c r="X20" i="20"/>
  <c r="Y20" i="20" s="1"/>
  <c r="Z20" i="20" s="1"/>
  <c r="X22" i="20"/>
  <c r="Y22" i="20" s="1"/>
  <c r="Z22" i="20" s="1"/>
  <c r="X9" i="20"/>
  <c r="Y9" i="20" s="1"/>
  <c r="Z9" i="20" s="1"/>
  <c r="X21" i="20"/>
  <c r="Y21" i="20" s="1"/>
  <c r="Z21" i="20" s="1"/>
  <c r="X3" i="20" l="1"/>
  <c r="Y5" i="20"/>
  <c r="Y3" i="20" s="1"/>
  <c r="Z5" i="20" l="1"/>
  <c r="Z3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<sst xmlns="http://schemas.openxmlformats.org/spreadsheetml/2006/main" count="1570" uniqueCount="652">
  <si>
    <t>Direction</t>
  </si>
  <si>
    <t>Order</t>
  </si>
  <si>
    <t>Expiration</t>
  </si>
  <si>
    <t>Asset</t>
  </si>
  <si>
    <t>Open time</t>
  </si>
  <si>
    <t>Close time</t>
  </si>
  <si>
    <t>Open price</t>
  </si>
  <si>
    <t>Close price</t>
  </si>
  <si>
    <t>Trade amount</t>
  </si>
  <si>
    <t>Profit</t>
  </si>
  <si>
    <t>Currency</t>
  </si>
  <si>
    <t>call</t>
  </si>
  <si>
    <t>USD</t>
  </si>
  <si>
    <t>put</t>
  </si>
  <si>
    <t>EUR/USD OTC</t>
  </si>
  <si>
    <t>Total Session</t>
  </si>
  <si>
    <t>Total Amount</t>
  </si>
  <si>
    <t>Total Profit</t>
  </si>
  <si>
    <t>Unique Close time</t>
  </si>
  <si>
    <t>Positions</t>
  </si>
  <si>
    <t>Amount</t>
  </si>
  <si>
    <t>AUD/CAD</t>
  </si>
  <si>
    <t>S658</t>
  </si>
  <si>
    <t>S659</t>
  </si>
  <si>
    <t>S464</t>
  </si>
  <si>
    <t>S235</t>
  </si>
  <si>
    <t>S208</t>
  </si>
  <si>
    <t>END ROW</t>
  </si>
  <si>
    <t>RANGE: CLOSE TIME</t>
  </si>
  <si>
    <t>START ROW</t>
  </si>
  <si>
    <t>RANGE: TRADE AMOUNT</t>
  </si>
  <si>
    <t>RANGE: PROFIT</t>
  </si>
  <si>
    <t>S188</t>
  </si>
  <si>
    <t>S77</t>
  </si>
  <si>
    <t>S198</t>
  </si>
  <si>
    <t>S178</t>
  </si>
  <si>
    <t>S158</t>
  </si>
  <si>
    <t>S99</t>
  </si>
  <si>
    <t>S298</t>
  </si>
  <si>
    <t>Avg Amount</t>
  </si>
  <si>
    <t>RANGE: OPEN TIME</t>
  </si>
  <si>
    <t>Avg Position</t>
  </si>
  <si>
    <t>Avg Profit</t>
  </si>
  <si>
    <t>Total Time</t>
  </si>
  <si>
    <t>Total CALL</t>
  </si>
  <si>
    <t>Total PUT</t>
  </si>
  <si>
    <t>Balance</t>
  </si>
  <si>
    <t>Win</t>
  </si>
  <si>
    <t>Close Price</t>
  </si>
  <si>
    <t>RANGE: OPEN PRICE</t>
  </si>
  <si>
    <t>RANGE: CLOSE PRICE</t>
  </si>
  <si>
    <t>Max Price</t>
  </si>
  <si>
    <t>Min Price</t>
  </si>
  <si>
    <t>Perfect</t>
  </si>
  <si>
    <t>Fail</t>
  </si>
  <si>
    <t>Finished Up</t>
  </si>
  <si>
    <t>Finished Down</t>
  </si>
  <si>
    <t>D</t>
  </si>
  <si>
    <t>S398</t>
  </si>
  <si>
    <t>S389</t>
  </si>
  <si>
    <t>S348</t>
  </si>
  <si>
    <t>S369</t>
  </si>
  <si>
    <t>S359</t>
  </si>
  <si>
    <t>S449</t>
  </si>
  <si>
    <t>S399</t>
  </si>
  <si>
    <t>S479</t>
  </si>
  <si>
    <t>S657</t>
  </si>
  <si>
    <t>S238</t>
  </si>
  <si>
    <t>S138</t>
  </si>
  <si>
    <t>S228</t>
  </si>
  <si>
    <t>S409</t>
  </si>
  <si>
    <t>S358</t>
  </si>
  <si>
    <t>S388</t>
  </si>
  <si>
    <t>S419</t>
  </si>
  <si>
    <t>S459</t>
  </si>
  <si>
    <t>S429</t>
  </si>
  <si>
    <t>S469</t>
  </si>
  <si>
    <t>S378</t>
  </si>
  <si>
    <t>S338</t>
  </si>
  <si>
    <t>S329</t>
  </si>
  <si>
    <t>S339</t>
  </si>
  <si>
    <t>S328</t>
  </si>
  <si>
    <t>S408</t>
  </si>
  <si>
    <t>S168</t>
  </si>
  <si>
    <t>S319</t>
  </si>
  <si>
    <t>S308</t>
  </si>
  <si>
    <t>S248</t>
  </si>
  <si>
    <t>Default Amount</t>
  </si>
  <si>
    <t>Profit (Trade)</t>
  </si>
  <si>
    <t>Risk Depth</t>
  </si>
  <si>
    <t>Deposit</t>
  </si>
  <si>
    <t>Bonus (100%)</t>
  </si>
  <si>
    <t>Required TradV</t>
  </si>
  <si>
    <t>Estimated Profit</t>
  </si>
  <si>
    <t>Final Balance</t>
  </si>
  <si>
    <t>Final Profit</t>
  </si>
  <si>
    <t>Balance Est.</t>
  </si>
  <si>
    <t>Min Capital</t>
  </si>
  <si>
    <t>Expense (KYC)</t>
  </si>
  <si>
    <t>Expense (VPS)</t>
  </si>
  <si>
    <t>Net Profit</t>
  </si>
  <si>
    <t>Expense Total</t>
  </si>
  <si>
    <t>Vol (1d=20h)</t>
  </si>
  <si>
    <t>Sesson #</t>
  </si>
  <si>
    <t>Account</t>
  </si>
  <si>
    <t>Created At</t>
  </si>
  <si>
    <t>Verified At</t>
  </si>
  <si>
    <t>Bonus</t>
  </si>
  <si>
    <t>Withdraw</t>
  </si>
  <si>
    <t>Start Bal</t>
  </si>
  <si>
    <t>Final Bal</t>
  </si>
  <si>
    <t>Exp (VPS)</t>
  </si>
  <si>
    <t>Exp (Other)</t>
  </si>
  <si>
    <t>End At</t>
  </si>
  <si>
    <t>Start At</t>
  </si>
  <si>
    <t>Moz</t>
  </si>
  <si>
    <t>Status</t>
  </si>
  <si>
    <t>Trading</t>
  </si>
  <si>
    <t>On Setup</t>
  </si>
  <si>
    <t>A</t>
  </si>
  <si>
    <t>B</t>
  </si>
  <si>
    <t>C</t>
  </si>
  <si>
    <t>E</t>
  </si>
  <si>
    <t>F</t>
  </si>
  <si>
    <t>IP</t>
  </si>
  <si>
    <t>User/Pass</t>
  </si>
  <si>
    <t>Current Session #</t>
  </si>
  <si>
    <t>Max Pos Amount</t>
  </si>
  <si>
    <t>Max Pos Limit</t>
  </si>
  <si>
    <t>Last Session #</t>
  </si>
  <si>
    <t>10.10.10.10</t>
  </si>
  <si>
    <t>Administrator/BlahBlah</t>
  </si>
  <si>
    <t>Idle</t>
  </si>
  <si>
    <t>Last Invoice Paid At</t>
  </si>
  <si>
    <t>PO User/Pass</t>
  </si>
  <si>
    <t>Wallet</t>
  </si>
  <si>
    <t>Last Deposit At</t>
  </si>
  <si>
    <t>Last Withdraw At</t>
  </si>
  <si>
    <t>Region</t>
  </si>
  <si>
    <t>Withdrawing</t>
  </si>
  <si>
    <t>Complete</t>
  </si>
  <si>
    <t>Email / Name / Password</t>
  </si>
  <si>
    <t>Slack Channel</t>
  </si>
  <si>
    <t>Day / Stage</t>
  </si>
  <si>
    <t>10/10/10/10</t>
  </si>
  <si>
    <t>DEPOSIT: 200</t>
  </si>
  <si>
    <t>DEPOSIT: 400</t>
  </si>
  <si>
    <t>DEPOSIT: 600</t>
  </si>
  <si>
    <t>DEPOSIT: 1000</t>
  </si>
  <si>
    <t>Session (days)</t>
  </si>
  <si>
    <t>Default (Amount: 1, Deposit: 200)</t>
  </si>
  <si>
    <t>MAMA 2.1</t>
  </si>
  <si>
    <t>Strategy</t>
  </si>
  <si>
    <t>AUD/JPY</t>
  </si>
  <si>
    <t>S318</t>
  </si>
  <si>
    <t>S278</t>
  </si>
  <si>
    <t>68fe49c0-ba15-4602-858e-fcbdf0192c1b</t>
  </si>
  <si>
    <t>EUR/CAD</t>
  </si>
  <si>
    <t>2025-06-20 21:49:58</t>
  </si>
  <si>
    <t>2025-06-20 22:00:56</t>
  </si>
  <si>
    <t>3648e74f-b8be-4797-90e3-2bf6384f963b</t>
  </si>
  <si>
    <t>2025-06-20 21:38:25</t>
  </si>
  <si>
    <t>2025-06-20 21:49:23</t>
  </si>
  <si>
    <t>155b8f4e-f5d7-4bfd-980d-a1c86cc5e7bb</t>
  </si>
  <si>
    <t>2025-06-20 21:47:44</t>
  </si>
  <si>
    <t>ea4f1dd1-726b-48d9-a454-7ca540dd6221</t>
  </si>
  <si>
    <t>2025-06-20 21:35:12</t>
  </si>
  <si>
    <t>2025-06-20 21:38:20</t>
  </si>
  <si>
    <t>63a40c17-b679-4674-be77-392188b668ec</t>
  </si>
  <si>
    <t>2025-06-20 21:27:22</t>
  </si>
  <si>
    <t>4cf8bc97-e6c4-490d-94d0-749958964b85</t>
  </si>
  <si>
    <t>2025-06-20 21:30:21</t>
  </si>
  <si>
    <t>b20b7820-a9d9-4381-8e62-56319563480b</t>
  </si>
  <si>
    <t>2025-06-20 21:16:19</t>
  </si>
  <si>
    <t>2025-06-20 21:27:18</t>
  </si>
  <si>
    <t>149ec16c-5c1f-4fbb-b9c9-a9ca3807e3ef</t>
  </si>
  <si>
    <t>2025-06-20 21:05:17</t>
  </si>
  <si>
    <t>2025-06-20 21:16:15</t>
  </si>
  <si>
    <t>9f6be471-bdcb-4e1e-83d8-858c47b26e7d</t>
  </si>
  <si>
    <t>2025-06-20 20:54:14</t>
  </si>
  <si>
    <t>2025-06-20 21:05:12</t>
  </si>
  <si>
    <t>d50daaaf-170f-4172-95e6-8ac976095e32</t>
  </si>
  <si>
    <t>2025-06-20 20:43:12</t>
  </si>
  <si>
    <t>2025-06-20 20:54:10</t>
  </si>
  <si>
    <t>e9e3b330-94d0-41bf-9065-d547e7ceec6e</t>
  </si>
  <si>
    <t>2025-06-20 20:24:37</t>
  </si>
  <si>
    <t>2025-06-20 20:31:26</t>
  </si>
  <si>
    <t>e72bfa0d-11ba-4639-aa1c-e628bee94afe</t>
  </si>
  <si>
    <t>2025-06-20 20:20:28</t>
  </si>
  <si>
    <t>d188bd78-b11f-442f-808a-060b777ad5af</t>
  </si>
  <si>
    <t>2025-06-20 20:09:25</t>
  </si>
  <si>
    <t>2025-06-20 20:20:23</t>
  </si>
  <si>
    <t>c693b13c-f1df-4be6-bfa1-605fc26b7844</t>
  </si>
  <si>
    <t>2025-06-20 20:05:12</t>
  </si>
  <si>
    <t>2025-06-20 20:09:20</t>
  </si>
  <si>
    <t>80d84d5c-270a-4a9f-8e04-d712ca221dbb</t>
  </si>
  <si>
    <t>2025-06-20 19:58:22</t>
  </si>
  <si>
    <t>f972592b-a580-49bc-ad07-23bf560fa04b</t>
  </si>
  <si>
    <t>2025-06-20 19:47:20</t>
  </si>
  <si>
    <t>2025-06-20 19:58:18</t>
  </si>
  <si>
    <t>5074ea28-bc4f-4261-82ef-fab158f0fc91</t>
  </si>
  <si>
    <t>2025-06-20 19:52:19</t>
  </si>
  <si>
    <t>71877179-69ed-4b0e-b05a-89abf322f02d</t>
  </si>
  <si>
    <t>2025-06-20 19:36:17</t>
  </si>
  <si>
    <t>2025-06-20 19:47:15</t>
  </si>
  <si>
    <t>4df12c90-2be1-4c61-a7ef-287b063114c6</t>
  </si>
  <si>
    <t>2025-06-20 19:25:14</t>
  </si>
  <si>
    <t>2025-06-20 19:36:12</t>
  </si>
  <si>
    <t>c595016d-eb4a-45de-809b-81812051883d</t>
  </si>
  <si>
    <t>S106</t>
  </si>
  <si>
    <t>2025-06-20 19:22:51</t>
  </si>
  <si>
    <t>2025-06-20 19:24:37</t>
  </si>
  <si>
    <t>999a4270-747b-4926-b862-be088cb2fa71</t>
  </si>
  <si>
    <t>2025-06-20 19:13:39</t>
  </si>
  <si>
    <t>38c47fe5-f0af-4de5-b376-ccdc12476005</t>
  </si>
  <si>
    <t>S397</t>
  </si>
  <si>
    <t>2025-06-20 19:18:00</t>
  </si>
  <si>
    <t>cf9d4606-5ece-4c06-bebe-8d840e7afcc6</t>
  </si>
  <si>
    <t>2025-06-20 19:06:56</t>
  </si>
  <si>
    <t>2025-06-20 19:13:34</t>
  </si>
  <si>
    <t>3c4f96c9-93ef-4df5-b1a8-2b08d488f772</t>
  </si>
  <si>
    <t>2025-06-20 19:02:36</t>
  </si>
  <si>
    <t>8f21ce3c-7ee1-46a0-ae2e-1ee2db67f9cf</t>
  </si>
  <si>
    <t>2025-06-20 18:57:33</t>
  </si>
  <si>
    <t>2025-06-20 19:02:31</t>
  </si>
  <si>
    <t>6eaf10c3-8f8d-4f2d-9b00-68a79d535a3f</t>
  </si>
  <si>
    <t>2025-06-20 18:51:33</t>
  </si>
  <si>
    <t>0c79fda4-ee6b-4081-9665-81882491817d</t>
  </si>
  <si>
    <t>2025-06-20 19:01:14</t>
  </si>
  <si>
    <t>88591968-706c-43b3-b038-bf226e2b11b5</t>
  </si>
  <si>
    <t>S279</t>
  </si>
  <si>
    <t>2025-06-20 18:46:50</t>
  </si>
  <si>
    <t>2025-06-20 18:51:29</t>
  </si>
  <si>
    <t>7dbd0496-e990-4c5b-9b93-fa85207ed32f</t>
  </si>
  <si>
    <t>S299</t>
  </si>
  <si>
    <t>2025-06-20 18:46:30</t>
  </si>
  <si>
    <t>259da02e-d1df-48e8-85b8-90ee15a278ce</t>
  </si>
  <si>
    <t>2025-06-20 18:40:30</t>
  </si>
  <si>
    <t>0e4a176e-69e3-4241-b82c-6411a3daaa0f</t>
  </si>
  <si>
    <t>S249</t>
  </si>
  <si>
    <t>2025-06-20 18:47:20</t>
  </si>
  <si>
    <t>935fa4aa-6fe3-4179-8e76-5dfa06573871</t>
  </si>
  <si>
    <t>2025-06-20 18:29:28</t>
  </si>
  <si>
    <t>2025-06-20 18:40:26</t>
  </si>
  <si>
    <t>acd23b7d-9f09-44e8-9f3d-5b29643b04f4</t>
  </si>
  <si>
    <t>2025-06-20 18:18:25</t>
  </si>
  <si>
    <t>2025-06-20 18:29:23</t>
  </si>
  <si>
    <t>a1fbb8ca-ed39-493c-bb4f-25821dff5511</t>
  </si>
  <si>
    <t>2025-06-20 18:22:55</t>
  </si>
  <si>
    <t>99d4c442-9914-4127-84bb-01b526dcf383</t>
  </si>
  <si>
    <t>2025-06-20 18:21:54</t>
  </si>
  <si>
    <t>7b3e9182-9cd2-4f45-8ff4-b7032c728533</t>
  </si>
  <si>
    <t>2025-06-20 18:22:35</t>
  </si>
  <si>
    <t>e29911ed-e096-4d35-965e-b88faed13128</t>
  </si>
  <si>
    <t>2025-06-20 18:06:50</t>
  </si>
  <si>
    <t>2025-06-20 18:17:47</t>
  </si>
  <si>
    <t>126a6f53-ff38-46a1-a63c-278b2ec251a2</t>
  </si>
  <si>
    <t>2025-06-20 18:11:49</t>
  </si>
  <si>
    <t>800002ee-74d0-4f24-b0e8-0b0bffda654d</t>
  </si>
  <si>
    <t>2025-06-20 17:55:47</t>
  </si>
  <si>
    <t>2025-06-20 18:06:45</t>
  </si>
  <si>
    <t>75b5a563-f1ff-4494-b128-5b4ec6869dba</t>
  </si>
  <si>
    <t>2025-06-20 17:44:44</t>
  </si>
  <si>
    <t>2025-06-20 17:55:42</t>
  </si>
  <si>
    <t>ede185d1-39e2-4d79-9a75-da7ff2b95333</t>
  </si>
  <si>
    <t>2025-06-20 17:37:47</t>
  </si>
  <si>
    <t>2025-06-20 17:44:36</t>
  </si>
  <si>
    <t>e5698948-f8bb-4404-a357-205cccda52b0</t>
  </si>
  <si>
    <t>2025-06-20 17:33:38</t>
  </si>
  <si>
    <t>c90db015-cd8f-41b7-9a13-9c3cd4ffdfbd</t>
  </si>
  <si>
    <t>2025-06-20 17:39:18</t>
  </si>
  <si>
    <t>19d0fd77-7460-4537-ba25-9912ff603acf</t>
  </si>
  <si>
    <t>2025-06-20 17:36:57</t>
  </si>
  <si>
    <t>4ffbe779-d1f9-4c23-bbed-834a2e332c56</t>
  </si>
  <si>
    <t>2025-06-20 17:22:36</t>
  </si>
  <si>
    <t>2025-06-20 17:33:34</t>
  </si>
  <si>
    <t>62b1de77-a7c8-4c78-ba23-b548b67f3a1f</t>
  </si>
  <si>
    <t>2025-06-20 17:11:33</t>
  </si>
  <si>
    <t>2025-06-20 17:22:31</t>
  </si>
  <si>
    <t>13bf0b41-2a44-4d09-9e99-b3c35012878f</t>
  </si>
  <si>
    <t>2025-06-20 17:16:02</t>
  </si>
  <si>
    <t>b3afa655-6115-47e2-94e6-517dd3e661d0</t>
  </si>
  <si>
    <t>2025-06-20 17:03:56</t>
  </si>
  <si>
    <t>2025-06-20 17:10:55</t>
  </si>
  <si>
    <t>72c3a8d3-7fc7-4164-aff7-f1be2d14472d</t>
  </si>
  <si>
    <t>2025-06-20 16:59:57</t>
  </si>
  <si>
    <t>baacabd5-9701-48e9-85d5-94518eea7cdd</t>
  </si>
  <si>
    <t>2025-06-20 16:48:54</t>
  </si>
  <si>
    <t>2025-06-20 16:59:53</t>
  </si>
  <si>
    <t>a30cf8a0-c53b-4788-8513-740d665251d6</t>
  </si>
  <si>
    <t>2025-06-20 16:54:24</t>
  </si>
  <si>
    <t>23013b42-0748-4ba2-8a88-82f7d7fcda68</t>
  </si>
  <si>
    <t>2025-06-20 16:57:05</t>
  </si>
  <si>
    <t>20028488-9ff7-4816-acf0-3d5175fe6326</t>
  </si>
  <si>
    <t>2025-06-20 16:55:15</t>
  </si>
  <si>
    <t>ee280f7d-47cd-4c8e-8f70-decd01d42a6d</t>
  </si>
  <si>
    <t>2025-06-20 16:37:52</t>
  </si>
  <si>
    <t>2025-06-20 16:48:50</t>
  </si>
  <si>
    <t>1b7c7a86-6292-4eb4-b2bb-d6661cb87a8c</t>
  </si>
  <si>
    <t>2025-06-20 16:26:49</t>
  </si>
  <si>
    <t>2025-06-20 16:37:47</t>
  </si>
  <si>
    <t>d007723d-8487-4a66-8100-2ef2f3722ffc</t>
  </si>
  <si>
    <t>2025-06-20 16:15:46</t>
  </si>
  <si>
    <t>2025-06-20 16:26:44</t>
  </si>
  <si>
    <t>e6339e6c-7990-4859-bc9e-70ce0d5b14a0</t>
  </si>
  <si>
    <t>2025-06-20 16:11:44</t>
  </si>
  <si>
    <t>2025-06-20 16:15:39</t>
  </si>
  <si>
    <t>8e7be4b7-2e92-46e8-82cd-b03938bb3cf4</t>
  </si>
  <si>
    <t>2025-06-20 16:04:41</t>
  </si>
  <si>
    <t>b9c8eaf0-4774-4b31-ac20-2b2209de6f1c</t>
  </si>
  <si>
    <t>S218</t>
  </si>
  <si>
    <t>2025-06-20 16:00:26</t>
  </si>
  <si>
    <t>2025-06-20 16:04:04</t>
  </si>
  <si>
    <t>844bb86e-cab1-48a4-aff2-2bdfd41833f5</t>
  </si>
  <si>
    <t>2025-06-20 15:53:06</t>
  </si>
  <si>
    <t>a32fd439-072b-49f3-99ac-5a43dca766be</t>
  </si>
  <si>
    <t>CHF/JPY</t>
  </si>
  <si>
    <t>2025-06-20 15:36:16</t>
  </si>
  <si>
    <t>2025-06-20 15:41:55</t>
  </si>
  <si>
    <t>5f31500f-25b0-460c-ab5a-5a39cf4efba4</t>
  </si>
  <si>
    <t>2025-06-20 15:34:56</t>
  </si>
  <si>
    <t>030a3f08-c54c-4132-813a-5238988bb83e</t>
  </si>
  <si>
    <t>2025-06-20 15:30:57</t>
  </si>
  <si>
    <t>d54da4dd-2c15-4598-afdf-c63ce11383ce</t>
  </si>
  <si>
    <t>2025-06-20 15:19:54</t>
  </si>
  <si>
    <t>2025-06-20 15:30:52</t>
  </si>
  <si>
    <t>c5e97512-5e4d-41ab-a498-a2c1bcb097a5</t>
  </si>
  <si>
    <t>2025-06-20 15:08:52</t>
  </si>
  <si>
    <t>2025-06-20 15:19:50</t>
  </si>
  <si>
    <t>4cc07a85-d6a5-4cd0-9deb-be111e55b60b</t>
  </si>
  <si>
    <t>2025-06-20 14:57:49</t>
  </si>
  <si>
    <t>2025-06-20 15:08:47</t>
  </si>
  <si>
    <t>afc54592-0974-418e-bf44-3f6d8bca862c</t>
  </si>
  <si>
    <t>2025-06-20 14:46:15</t>
  </si>
  <si>
    <t>2025-06-20 14:57:12</t>
  </si>
  <si>
    <t>d435f182-68e1-4782-802f-d91c8ad5a397</t>
  </si>
  <si>
    <t>2025-06-20 14:43:52</t>
  </si>
  <si>
    <t>2025-06-20 14:46:10</t>
  </si>
  <si>
    <t>81841f93-4eca-48cb-b717-8a4e719e50e8</t>
  </si>
  <si>
    <t>2025-06-20 14:35:12</t>
  </si>
  <si>
    <t>9426646c-eb8f-43d8-a883-7648322c6a89</t>
  </si>
  <si>
    <t>2025-06-20 14:28:28</t>
  </si>
  <si>
    <t>2025-06-20 14:35:07</t>
  </si>
  <si>
    <t>7bff7499-a6ab-48b6-af82-a51a56c19970</t>
  </si>
  <si>
    <t>2025-06-20 14:29:19</t>
  </si>
  <si>
    <t>6ae1d5fa-d441-4085-a1d7-0f952ada4980</t>
  </si>
  <si>
    <t>2025-06-20 14:31:19</t>
  </si>
  <si>
    <t>3322b718-ccab-4339-a12d-8d68f4aa3461</t>
  </si>
  <si>
    <t>2025-06-20 14:24:09</t>
  </si>
  <si>
    <t>0566f797-4614-45ae-a5bf-87617853db07</t>
  </si>
  <si>
    <t>2025-06-20 14:13:06</t>
  </si>
  <si>
    <t>2025-06-20 14:24:04</t>
  </si>
  <si>
    <t>b4649d07-82c2-4116-98c5-61d09accf790</t>
  </si>
  <si>
    <t>2025-06-20 14:05:23</t>
  </si>
  <si>
    <t>2025-06-20 14:13:02</t>
  </si>
  <si>
    <t>7b503ba0-ce11-435c-b013-dce04ddd7b2b</t>
  </si>
  <si>
    <t>2025-06-20 14:02:04</t>
  </si>
  <si>
    <t>5a98706c-9687-417a-a8da-98f607d2bc50</t>
  </si>
  <si>
    <t>2025-06-20 13:51:02</t>
  </si>
  <si>
    <t>2025-06-20 14:02:00</t>
  </si>
  <si>
    <t>e75628db-8479-414b-9508-25dfc17dae46</t>
  </si>
  <si>
    <t>S446</t>
  </si>
  <si>
    <t>2025-06-20 13:42:57</t>
  </si>
  <si>
    <t>2025-06-20 13:50:23</t>
  </si>
  <si>
    <t>bebc43d4-27ff-4913-be84-b555ae2251ce</t>
  </si>
  <si>
    <t>2025-06-20 13:39:24</t>
  </si>
  <si>
    <t>c0e7adfb-97dd-4e69-9c0b-4edf9e496968</t>
  </si>
  <si>
    <t>2025-06-20 13:32:41</t>
  </si>
  <si>
    <t>2025-06-20 13:39:19</t>
  </si>
  <si>
    <t>b03edad3-755a-401f-985c-b812e5a76d1e</t>
  </si>
  <si>
    <t>2025-06-20 13:28:21</t>
  </si>
  <si>
    <t>ba92e5c9-1986-40bc-8d51-bf8fdccfc83b</t>
  </si>
  <si>
    <t>2025-06-20 13:06:14</t>
  </si>
  <si>
    <t>2025-06-20 13:17:12</t>
  </si>
  <si>
    <t>b92f5052-7f80-4134-a05b-b04b99f24737</t>
  </si>
  <si>
    <t>S288</t>
  </si>
  <si>
    <t>2025-06-20 13:12:24</t>
  </si>
  <si>
    <t>40e740ae-d84b-481d-a6ed-04fdd28e0955</t>
  </si>
  <si>
    <t>2025-06-20 13:13:14</t>
  </si>
  <si>
    <t>bf250f87-9699-4cc1-a034-2b55c960bacb</t>
  </si>
  <si>
    <t>2025-06-20 13:03:01</t>
  </si>
  <si>
    <t>2025-06-20 13:06:09</t>
  </si>
  <si>
    <t>8241d904-4f7d-4e34-921c-b02cf78f69fc</t>
  </si>
  <si>
    <t>2025-06-20 12:55:11</t>
  </si>
  <si>
    <t>24886383-e17c-48cb-8b99-30c27f334f7f</t>
  </si>
  <si>
    <t>S207</t>
  </si>
  <si>
    <t>2025-06-20 13:02:42</t>
  </si>
  <si>
    <t>0e291d21-82d5-44e5-862e-54e7d8ce802c</t>
  </si>
  <si>
    <t>2025-06-20 12:44:08</t>
  </si>
  <si>
    <t>2025-06-20 12:55:06</t>
  </si>
  <si>
    <t>0a21c445-0a9a-4514-bdca-07c17fc2c991</t>
  </si>
  <si>
    <t>S167</t>
  </si>
  <si>
    <t>2025-06-20 12:52:19</t>
  </si>
  <si>
    <t>3d36712a-9ff9-4220-bbc8-65f200e8a2f6</t>
  </si>
  <si>
    <t>S258</t>
  </si>
  <si>
    <t>2025-06-20 12:39:15</t>
  </si>
  <si>
    <t>2025-06-20 12:43:33</t>
  </si>
  <si>
    <t>07042b09-d229-4ada-adfb-a7689b1af6c0</t>
  </si>
  <si>
    <t>2025-06-20 12:35:34</t>
  </si>
  <si>
    <t>0313a710-feca-4188-ab77-1bb94f9ab8bd</t>
  </si>
  <si>
    <t>2025-06-20 12:32:35</t>
  </si>
  <si>
    <t>54b52b7b-c8ea-4629-95cd-d88e3516ad83</t>
  </si>
  <si>
    <t>2025-06-20 12:21:32</t>
  </si>
  <si>
    <t>2025-06-20 12:32:30</t>
  </si>
  <si>
    <t>c8c44662-1ee6-416c-a143-cbb45a303431</t>
  </si>
  <si>
    <t>2025-06-20 12:13:48</t>
  </si>
  <si>
    <t>2025-06-20 12:21:27</t>
  </si>
  <si>
    <t>c73bdbf6-1eb1-405d-90aa-1ecc945e7ef6</t>
  </si>
  <si>
    <t>2025-06-20 12:10:29</t>
  </si>
  <si>
    <t>e91f8fe6-1fc5-4d24-ade7-f13d6ff6e1f8</t>
  </si>
  <si>
    <t>2025-06-20 11:59:26</t>
  </si>
  <si>
    <t>2025-06-20 12:10:25</t>
  </si>
  <si>
    <t>4b791e92-1897-42d0-88a7-714260609295</t>
  </si>
  <si>
    <t>S410</t>
  </si>
  <si>
    <t>2025-06-20 12:03:35</t>
  </si>
  <si>
    <t>5c4241fd-024e-4493-a8b9-b821ea06c8e1</t>
  </si>
  <si>
    <t>EUR/USD</t>
  </si>
  <si>
    <t>2025-06-20 11:40:48</t>
  </si>
  <si>
    <t>2025-06-20 11:48:17</t>
  </si>
  <si>
    <t>3a42d20d-909e-43f2-b5b9-7de5dcd37f3f</t>
  </si>
  <si>
    <t>2025-06-20 11:37:19</t>
  </si>
  <si>
    <t>fb6190a8-3c27-4b8a-a2c1-e60db19d8e5c</t>
  </si>
  <si>
    <t>2025-06-20 11:31:13</t>
  </si>
  <si>
    <t>2025-06-20 11:36:42</t>
  </si>
  <si>
    <t>a7d613c0-b08e-42db-98ed-5295c71a78ff</t>
  </si>
  <si>
    <t>2025-06-20 11:29:33</t>
  </si>
  <si>
    <t>073cc81a-8c41-47d8-bf15-bec6d20f6af8</t>
  </si>
  <si>
    <t>2025-06-20 11:25:44</t>
  </si>
  <si>
    <t>2b30030e-dd69-4323-8cea-aa8f4f185845</t>
  </si>
  <si>
    <t>2025-06-20 11:14:41</t>
  </si>
  <si>
    <t>2025-06-20 11:25:39</t>
  </si>
  <si>
    <t>0fab9801-da59-4b4d-878e-a3d2dd14fb44</t>
  </si>
  <si>
    <t>2025-06-20 11:23:01</t>
  </si>
  <si>
    <t>eb1d40da-f283-40ba-a8b9-e4435b82dbd6</t>
  </si>
  <si>
    <t>2025-06-20 11:06:47</t>
  </si>
  <si>
    <t>2025-06-20 11:14:36</t>
  </si>
  <si>
    <t>4b230fd3-6f71-4d53-bf4b-2e2ba1353f50</t>
  </si>
  <si>
    <t>2025-06-20 11:03:38</t>
  </si>
  <si>
    <t>770716b5-e2fd-42bc-b62e-a7353cff6d60</t>
  </si>
  <si>
    <t>2025-06-20 10:52:35</t>
  </si>
  <si>
    <t>2025-06-20 11:03:33</t>
  </si>
  <si>
    <t>4b72e04e-93fb-4a5e-9631-f104b74aea81</t>
  </si>
  <si>
    <t>S660</t>
  </si>
  <si>
    <t>2025-06-20 10:41:31</t>
  </si>
  <si>
    <t>2025-06-20 10:52:31</t>
  </si>
  <si>
    <t>dfe58309-7318-4964-a4ff-e5d67d812a12</t>
  </si>
  <si>
    <t>2025-06-20 10:30:30</t>
  </si>
  <si>
    <t>2025-06-20 10:41:28</t>
  </si>
  <si>
    <t>ab81e355-43ab-40aa-88ac-aed3190d896f</t>
  </si>
  <si>
    <t>USD/CAD</t>
  </si>
  <si>
    <t>2025-06-20 09:58:14</t>
  </si>
  <si>
    <t>2025-06-20 10:09:12</t>
  </si>
  <si>
    <t>6214392b-e812-49da-b9fd-53bfac2e4806</t>
  </si>
  <si>
    <t>2025-06-20 10:01:13</t>
  </si>
  <si>
    <t>0c791cd2-9fe2-4cea-b85c-4261f4146e93</t>
  </si>
  <si>
    <t>2025-06-20 10:05:44</t>
  </si>
  <si>
    <t>8c92f431-19d6-41c4-bd2c-18cb023c6d3f</t>
  </si>
  <si>
    <t>2025-06-20 09:50:40</t>
  </si>
  <si>
    <t>2025-06-20 09:58:09</t>
  </si>
  <si>
    <t>479ee45c-e208-41f4-b280-08907a07587c</t>
  </si>
  <si>
    <t>2025-06-20 09:47:11</t>
  </si>
  <si>
    <t>f7a26e63-66fb-4f2c-90c2-a37597726059</t>
  </si>
  <si>
    <t>2025-06-20 09:36:08</t>
  </si>
  <si>
    <t>2025-06-20 09:47:06</t>
  </si>
  <si>
    <t>b038be0c-77da-43c6-b7cc-e10abf5f3ad1</t>
  </si>
  <si>
    <t>2025-06-20 09:39:27</t>
  </si>
  <si>
    <t>e51f9034-f0ef-44b4-a925-ddfb3ebad143</t>
  </si>
  <si>
    <t>2025-06-20 09:25:05</t>
  </si>
  <si>
    <t>2025-06-20 09:36:03</t>
  </si>
  <si>
    <t>e105ec46-18c0-44d8-9a6e-257f0f16db3d</t>
  </si>
  <si>
    <t>S480</t>
  </si>
  <si>
    <t>2025-06-20 09:28:03</t>
  </si>
  <si>
    <t>9875ae9c-7e91-4bbb-be5c-1d01653efa1b</t>
  </si>
  <si>
    <t>2025-06-20 09:17:49</t>
  </si>
  <si>
    <t>2025-06-20 09:24:28</t>
  </si>
  <si>
    <t>7528e500-c04e-4d37-8480-146884ddd32d</t>
  </si>
  <si>
    <t>2025-06-20 09:13:30</t>
  </si>
  <si>
    <t>56a3bc5c-d1f5-4165-8c54-fd1ff17e1efc</t>
  </si>
  <si>
    <t>2025-06-20 09:05:36</t>
  </si>
  <si>
    <t>2025-06-20 09:13:25</t>
  </si>
  <si>
    <t>0ea76727-00c1-4a2b-b5d1-224974147629</t>
  </si>
  <si>
    <t>2025-06-20 09:02:27</t>
  </si>
  <si>
    <t>9a2bc5d6-0e17-4a37-869b-e808de5ece16</t>
  </si>
  <si>
    <t>2025-06-20 08:51:24</t>
  </si>
  <si>
    <t>2025-06-20 09:02:22</t>
  </si>
  <si>
    <t>b94c6881-3a31-434d-ab74-81e7103b9e86</t>
  </si>
  <si>
    <t>2025-06-20 08:40:21</t>
  </si>
  <si>
    <t>2025-06-20 08:51:20</t>
  </si>
  <si>
    <t>a7c1a5a8-3a9e-401f-9a2c-938202faf0e5</t>
  </si>
  <si>
    <t>2025-06-20 08:46:01</t>
  </si>
  <si>
    <t>c5caffbb-15e6-4649-a566-0c136601f5aa</t>
  </si>
  <si>
    <t>2025-06-20 08:29:18</t>
  </si>
  <si>
    <t>2025-06-20 08:40:17</t>
  </si>
  <si>
    <t>a929d846-8bba-45a3-b728-9bcfafbe0df0</t>
  </si>
  <si>
    <t>2025-06-20 08:18:16</t>
  </si>
  <si>
    <t>2025-06-20 08:29:14</t>
  </si>
  <si>
    <t>0137e18f-373c-4959-9a4c-8c2c29038e50</t>
  </si>
  <si>
    <t>2025-06-20 07:55:30</t>
  </si>
  <si>
    <t>2025-06-20 08:06:28</t>
  </si>
  <si>
    <t>d2b6057b-edf7-406f-8c22-565bfc5913c9</t>
  </si>
  <si>
    <t>2025-06-20 07:47:36</t>
  </si>
  <si>
    <t>2025-06-20 07:55:20</t>
  </si>
  <si>
    <t>045145bc-57fa-4a3a-b566-0478685057eb</t>
  </si>
  <si>
    <t>2025-06-20 07:44:22</t>
  </si>
  <si>
    <t>d9a83f2a-38dc-4ed1-b3df-aa6dbcc5b83f</t>
  </si>
  <si>
    <t>2025-06-20 07:38:39</t>
  </si>
  <si>
    <t>2025-06-20 07:44:17</t>
  </si>
  <si>
    <t>a1464563-712b-465e-a876-f14abb1f2660</t>
  </si>
  <si>
    <t>2025-06-20 07:33:19</t>
  </si>
  <si>
    <t>7d738fe7-d773-45bc-8ec7-56331017c7c2</t>
  </si>
  <si>
    <t>S448</t>
  </si>
  <si>
    <t>2025-06-20 07:36:49</t>
  </si>
  <si>
    <t>1146757c-5e0d-4acd-891b-c0727c7402c4</t>
  </si>
  <si>
    <t>2025-06-20 07:39:29</t>
  </si>
  <si>
    <t>e966a481-a95b-498b-9c0a-2c0abafd1dda</t>
  </si>
  <si>
    <t>2025-06-20 07:22:17</t>
  </si>
  <si>
    <t>2025-06-20 07:33:15</t>
  </si>
  <si>
    <t>428ac740-9f44-48c6-aa07-de97d28eec1c</t>
  </si>
  <si>
    <t>2025-06-20 07:27:56</t>
  </si>
  <si>
    <t>3bc359d6-4262-4cda-83cb-c07b16f4d8e6</t>
  </si>
  <si>
    <t>2025-06-20 07:18:54</t>
  </si>
  <si>
    <t>2025-06-20 07:22:12</t>
  </si>
  <si>
    <t>11273be6-ceb1-451d-9c34-829d47b0c919</t>
  </si>
  <si>
    <t>2025-06-20 07:11:13</t>
  </si>
  <si>
    <t>9d39292f-3ba9-4acb-8677-d096e6f031be</t>
  </si>
  <si>
    <t>2025-06-20 07:00:08</t>
  </si>
  <si>
    <t>2025-06-20 07:11:06</t>
  </si>
  <si>
    <t>09805ccb-23f3-4633-8bab-8bfc20146afb</t>
  </si>
  <si>
    <t>S436</t>
  </si>
  <si>
    <t>2025-06-20 07:03:50</t>
  </si>
  <si>
    <t>ab0f4a5b-1d01-499c-ae63-5530f1298d0f</t>
  </si>
  <si>
    <t>2025-06-20 06:44:52</t>
  </si>
  <si>
    <t>2025-06-20 06:55:50</t>
  </si>
  <si>
    <t>8683cf92-2285-46ab-ae82-9993913123c5</t>
  </si>
  <si>
    <t>2025-06-20 06:33:49</t>
  </si>
  <si>
    <t>2025-06-20 06:44:47</t>
  </si>
  <si>
    <t>f2c96793-4fd1-4eca-92b4-25fce52e2973</t>
  </si>
  <si>
    <t>2025-06-20 06:22:46</t>
  </si>
  <si>
    <t>2025-06-20 06:33:44</t>
  </si>
  <si>
    <t>857b92c5-8f99-4437-b4d7-47060ac36c59</t>
  </si>
  <si>
    <t>2025-06-20 06:28:36</t>
  </si>
  <si>
    <t>6c1ba114-117d-4203-91e1-c8261cfe1aa7</t>
  </si>
  <si>
    <t>2025-06-20 06:25:55</t>
  </si>
  <si>
    <t>c901d767-e63a-4460-ad20-04186bb19af4</t>
  </si>
  <si>
    <t>2025-06-20 06:11:43</t>
  </si>
  <si>
    <t>2025-06-20 06:22:41</t>
  </si>
  <si>
    <t>579d942e-fc60-4678-b6c2-d72c473a3d21</t>
  </si>
  <si>
    <t>2025-06-20 05:46:38</t>
  </si>
  <si>
    <t>2025-06-20 05:57:36</t>
  </si>
  <si>
    <t>be38bad3-2b6a-40d4-99c9-568d40e4fa23</t>
  </si>
  <si>
    <t>2025-06-19 21:59:58</t>
  </si>
  <si>
    <t>2025-06-19 22:10:56</t>
  </si>
  <si>
    <t>55ea5659-2767-43de-9e1a-416ae93a28de</t>
  </si>
  <si>
    <t>2025-06-19 22:06:08</t>
  </si>
  <si>
    <t>a310acaa-a18a-4fac-bea6-aaeab2162a24</t>
  </si>
  <si>
    <t>2025-06-19 21:51:54</t>
  </si>
  <si>
    <t>2025-06-19 21:59:53</t>
  </si>
  <si>
    <t>7fdea206-49a8-410f-8132-b27b41357b40</t>
  </si>
  <si>
    <t>2025-06-19 21:48:55</t>
  </si>
  <si>
    <t>d813b969-c789-4b97-84a0-77beb805965f</t>
  </si>
  <si>
    <t>CAD/JPY</t>
  </si>
  <si>
    <t>2025-06-19 21:30:44</t>
  </si>
  <si>
    <t>2025-06-19 21:37:43</t>
  </si>
  <si>
    <t>8eca6247-fb91-4af7-992c-687e28d0cccc</t>
  </si>
  <si>
    <t>2025-06-19 21:26:45</t>
  </si>
  <si>
    <t>413b3545-9967-436d-a7f2-95015a145e80</t>
  </si>
  <si>
    <t>2025-06-19 21:32:35</t>
  </si>
  <si>
    <t>38e30d48-6eed-4ab1-998a-1e082b178dd3</t>
  </si>
  <si>
    <t>2025-06-19 21:34:45</t>
  </si>
  <si>
    <t>e7aebbcd-ba5b-4a03-b68e-002e2c42bcf9</t>
  </si>
  <si>
    <t>2025-06-19 21:15:07</t>
  </si>
  <si>
    <t>2025-06-19 21:26:05</t>
  </si>
  <si>
    <t>bd5a1159-383f-4deb-a6c1-da3bb8389571</t>
  </si>
  <si>
    <t>2025-06-19 21:04:05</t>
  </si>
  <si>
    <t>2025-06-19 21:15:03</t>
  </si>
  <si>
    <t>c307d1c7-275a-4435-aca2-d0502f114fdd</t>
  </si>
  <si>
    <t>2025-06-19 20:53:02</t>
  </si>
  <si>
    <t>2025-06-19 21:04:00</t>
  </si>
  <si>
    <t>af4df137-3b2b-42a2-93b9-a0457c5131ea</t>
  </si>
  <si>
    <t>S227</t>
  </si>
  <si>
    <t>2025-06-19 20:49:10</t>
  </si>
  <si>
    <t>2025-06-19 20:52:57</t>
  </si>
  <si>
    <t>75bff0db-a491-40bb-9374-8b45fdfaa4b6</t>
  </si>
  <si>
    <t>2025-06-19 20:41:59</t>
  </si>
  <si>
    <t>d44349e7-da1e-4bc1-b40b-4400363ba1e1</t>
  </si>
  <si>
    <t>2025-06-19 20:30:57</t>
  </si>
  <si>
    <t>2025-06-19 20:41:55</t>
  </si>
  <si>
    <t>4bfc6c35-f9b8-4963-9cc6-364e9e279a0c</t>
  </si>
  <si>
    <t>2025-06-19 20:35:16</t>
  </si>
  <si>
    <t>1b007dd9-29e0-41c5-8796-cec7a853f8c7</t>
  </si>
  <si>
    <t>2025-06-19 20:19:53</t>
  </si>
  <si>
    <t>2025-06-19 20:30:51</t>
  </si>
  <si>
    <t>af1f831e-c63e-4a23-bad8-1299b472d408</t>
  </si>
  <si>
    <t>2025-06-19 20:08:18</t>
  </si>
  <si>
    <t>2025-06-19 20:19:16</t>
  </si>
  <si>
    <t>52ae0a77-1339-4699-ac91-956240149aef</t>
  </si>
  <si>
    <t>2025-06-19 20:00:14</t>
  </si>
  <si>
    <t>2025-06-19 20:08:13</t>
  </si>
  <si>
    <t>2752eaf5-87f4-4464-95ad-d742d9b58579</t>
  </si>
  <si>
    <t>2025-06-19 19:57:15</t>
  </si>
  <si>
    <t>e2373fc2-277f-479d-a6b8-10c6a0ffe50a</t>
  </si>
  <si>
    <t>2025-06-19 19:51:02</t>
  </si>
  <si>
    <t>2025-06-19 19:57:11</t>
  </si>
  <si>
    <t>6b6de6e7-eef1-401f-b005-9e7c2023989c</t>
  </si>
  <si>
    <t>2025-06-19 19:46:12</t>
  </si>
  <si>
    <t>7509a893-85ac-4678-bbd2-55d188a8cf3e</t>
  </si>
  <si>
    <t>2025-06-19 19:39:50</t>
  </si>
  <si>
    <t>2025-06-19 19:46:08</t>
  </si>
  <si>
    <t>6fdf4e43-4f02-468d-add1-2ac096aad64b</t>
  </si>
  <si>
    <t>2025-06-19 19:35:10</t>
  </si>
  <si>
    <t>61ea5e59-3cc5-4b0b-a0f1-63c0316c8224</t>
  </si>
  <si>
    <t>2025-06-19 19:27:16</t>
  </si>
  <si>
    <t>2025-06-19 19:35:05</t>
  </si>
  <si>
    <t>488e5ee5-20a8-47e4-9d93-46f7dc3f848d</t>
  </si>
  <si>
    <t>2025-06-19 19:24:07</t>
  </si>
  <si>
    <t>1b745b3a-b8a1-4fef-871f-4434302394a5</t>
  </si>
  <si>
    <t>2025-06-19 19:13:04</t>
  </si>
  <si>
    <t>2025-06-19 19:24:02</t>
  </si>
  <si>
    <t>a566072e-f373-4b08-b7da-c5d21fa2d43c</t>
  </si>
  <si>
    <t>2025-06-19 19:01:31</t>
  </si>
  <si>
    <t>2025-06-19 19:12:29</t>
  </si>
  <si>
    <t>2a50cd3c-51e6-42c7-a6da-a0d9211fc58d</t>
  </si>
  <si>
    <t>2025-06-19 19:07:01</t>
  </si>
  <si>
    <t>47ef042b-c5d9-43f7-9b35-983cf6972b25</t>
  </si>
  <si>
    <t>2025-06-19 18:50:28</t>
  </si>
  <si>
    <t>2025-06-19 19:01:27</t>
  </si>
  <si>
    <t>0fee1fb9-54bc-4729-b8bb-3888ec407ea6</t>
  </si>
  <si>
    <t>2025-06-19 18:57:39</t>
  </si>
  <si>
    <t>3d5ecc10-38a0-41fe-b374-a92e74f8ff6f</t>
  </si>
  <si>
    <t>2025-06-19 18:39:26</t>
  </si>
  <si>
    <t>2025-06-19 18:50:24</t>
  </si>
  <si>
    <t>b53f0629-3de0-4ecd-a268-91f9fff75ab2</t>
  </si>
  <si>
    <t>2025-06-19 18:28:23</t>
  </si>
  <si>
    <t>2025-06-19 18:39:22</t>
  </si>
  <si>
    <t>a24d8f48-914b-42da-ae2a-e0ef6337cd89</t>
  </si>
  <si>
    <t>2025-06-19 18:34:23</t>
  </si>
  <si>
    <t>844b6b8a-d2af-4260-9526-bd9722fc06fa</t>
  </si>
  <si>
    <t>2025-06-19 18:34:34</t>
  </si>
  <si>
    <t>5884bf95-2470-4813-a8d0-76208ce0bd0b</t>
  </si>
  <si>
    <t>2025-06-19 18:32:43</t>
  </si>
  <si>
    <t>5beadaa0-54a2-46e1-a953-4db8b77d9f9b</t>
  </si>
  <si>
    <t>S118</t>
  </si>
  <si>
    <t>2025-06-19 18:26:21</t>
  </si>
  <si>
    <t>2025-06-19 18:28:19</t>
  </si>
  <si>
    <t>342b8b2b-3bc8-4b8a-957d-b5c5cc85fbc6</t>
  </si>
  <si>
    <t>S88</t>
  </si>
  <si>
    <t>2025-06-19 18:26:51</t>
  </si>
  <si>
    <t>0aae4156-1556-4b83-8ddd-2a07acab696e</t>
  </si>
  <si>
    <t>2025-06-19 18:17:21</t>
  </si>
  <si>
    <t>00879b4e-56df-4020-88b7-b9d079b39fa3</t>
  </si>
  <si>
    <t>S189</t>
  </si>
  <si>
    <t>2025-06-19 18:25:10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</si>
</sst>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4"/>
      <color rgb="FFC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D966"/>
        <bgColor rgb="FF000000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22" fontId="0" fillId="0" borderId="0" xfId="0" applyNumberFormat="1"/>
    <xf numFmtId="10" fontId="0" fillId="0" borderId="0" xfId="0" applyNumberFormat="1"/>
    <xf numFmtId="0" fontId="0" fillId="0" borderId="2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1" fillId="0" borderId="7" xfId="0" applyFont="1" applyBorder="1"/>
    <xf numFmtId="0" fontId="1" fillId="0" borderId="9" xfId="0" applyFont="1" applyBorder="1"/>
    <xf numFmtId="0" fontId="1" fillId="0" borderId="12" xfId="0" applyFont="1" applyBorder="1"/>
    <xf numFmtId="0" fontId="2" fillId="0" borderId="14" xfId="0" applyFont="1" applyBorder="1"/>
    <xf numFmtId="0" fontId="2" fillId="0" borderId="1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4" xfId="0" applyFont="1" applyBorder="1"/>
    <xf numFmtId="22" fontId="1" fillId="0" borderId="0" xfId="0" applyNumberFormat="1" applyFont="1"/>
    <xf numFmtId="0" fontId="3" fillId="2" borderId="0" xfId="0" applyFont="1" applyFill="1"/>
    <xf numFmtId="0" fontId="1" fillId="0" borderId="8" xfId="0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15" xfId="0" applyFont="1" applyBorder="1"/>
    <xf numFmtId="0" fontId="3" fillId="3" borderId="0" xfId="0" applyFont="1" applyFill="1"/>
    <xf numFmtId="22" fontId="1" fillId="0" borderId="7" xfId="0" applyNumberFormat="1" applyFont="1" applyBorder="1"/>
    <xf numFmtId="0" fontId="1" fillId="0" borderId="18" xfId="0" applyFont="1" applyBorder="1"/>
    <xf numFmtId="0" fontId="0" fillId="0" borderId="19" xfId="0" applyBorder="1"/>
    <xf numFmtId="0" fontId="0" fillId="0" borderId="12" xfId="0" applyBorder="1"/>
    <xf numFmtId="0" fontId="0" fillId="0" borderId="17" xfId="0" applyBorder="1"/>
    <xf numFmtId="16" fontId="1" fillId="0" borderId="0" xfId="0" applyNumberFormat="1" applyFont="1"/>
    <xf numFmtId="0" fontId="2" fillId="0" borderId="19" xfId="0" applyFont="1" applyBorder="1"/>
    <xf numFmtId="0" fontId="5" fillId="0" borderId="0" xfId="0" applyFont="1"/>
    <xf numFmtId="0" fontId="1" fillId="0" borderId="4" xfId="0" applyFont="1" applyBorder="1"/>
    <xf numFmtId="0" fontId="1" fillId="0" borderId="6" xfId="0" applyFont="1" applyBorder="1" applyAlignment="1">
      <alignment horizontal="center"/>
    </xf>
    <xf numFmtId="0" fontId="0" fillId="0" borderId="3" xfId="0" applyBorder="1"/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BEC5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Balance Change</a:t>
            </a:r>
          </a:p>
        </c:rich>
      </c:tx>
      <c:layout>
        <c:manualLayout>
          <c:xMode val="edge"/>
          <c:yMode val="edge"/>
          <c:x val="0.45077064439457715"/>
          <c:y val="7.707129094412331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'Test23-MAMA 2.2(Moz)'!$E$2:$E$187</c:f>
              <c:strCache>
                <c:ptCount val="186"/>
                <c:pt idx="0">
                  <c:v>2025-06-20 21:49:58</c:v>
                </c:pt>
                <c:pt idx="1">
                  <c:v>2025-06-20 21:38:25</c:v>
                </c:pt>
                <c:pt idx="2">
                  <c:v>2025-06-20 21:47:44</c:v>
                </c:pt>
                <c:pt idx="3">
                  <c:v>2025-06-20 21:35:12</c:v>
                </c:pt>
                <c:pt idx="4">
                  <c:v>2025-06-20 21:27:22</c:v>
                </c:pt>
                <c:pt idx="5">
                  <c:v>2025-06-20 21:30:21</c:v>
                </c:pt>
                <c:pt idx="6">
                  <c:v>2025-06-20 21:16:19</c:v>
                </c:pt>
                <c:pt idx="7">
                  <c:v>2025-06-20 21:05:17</c:v>
                </c:pt>
                <c:pt idx="8">
                  <c:v>2025-06-20 20:54:14</c:v>
                </c:pt>
                <c:pt idx="9">
                  <c:v>2025-06-20 20:43:12</c:v>
                </c:pt>
                <c:pt idx="10">
                  <c:v>2025-06-20 20:24:37</c:v>
                </c:pt>
                <c:pt idx="11">
                  <c:v>2025-06-20 20:20:28</c:v>
                </c:pt>
                <c:pt idx="12">
                  <c:v>2025-06-20 20:09:25</c:v>
                </c:pt>
                <c:pt idx="13">
                  <c:v>2025-06-20 20:05:12</c:v>
                </c:pt>
                <c:pt idx="14">
                  <c:v>2025-06-20 19:58:22</c:v>
                </c:pt>
                <c:pt idx="15">
                  <c:v>2025-06-20 19:47:20</c:v>
                </c:pt>
                <c:pt idx="16">
                  <c:v>2025-06-20 19:52:19</c:v>
                </c:pt>
                <c:pt idx="17">
                  <c:v>2025-06-20 19:36:17</c:v>
                </c:pt>
                <c:pt idx="18">
                  <c:v>2025-06-20 19:25:14</c:v>
                </c:pt>
                <c:pt idx="19">
                  <c:v>2025-06-20 19:22:51</c:v>
                </c:pt>
                <c:pt idx="20">
                  <c:v>2025-06-20 19:13:39</c:v>
                </c:pt>
                <c:pt idx="21">
                  <c:v>2025-06-20 19:18:00</c:v>
                </c:pt>
                <c:pt idx="22">
                  <c:v>2025-06-20 19:06:56</c:v>
                </c:pt>
                <c:pt idx="23">
                  <c:v>2025-06-20 19:02:36</c:v>
                </c:pt>
                <c:pt idx="24">
                  <c:v>2025-06-20 18:57:33</c:v>
                </c:pt>
                <c:pt idx="25">
                  <c:v>2025-06-20 18:51:33</c:v>
                </c:pt>
                <c:pt idx="26">
                  <c:v>2025-06-20 19:01:14</c:v>
                </c:pt>
                <c:pt idx="27">
                  <c:v>2025-06-20 18:46:50</c:v>
                </c:pt>
                <c:pt idx="28">
                  <c:v>2025-06-20 18:46:30</c:v>
                </c:pt>
                <c:pt idx="29">
                  <c:v>2025-06-20 18:40:30</c:v>
                </c:pt>
                <c:pt idx="30">
                  <c:v>2025-06-20 18:47:20</c:v>
                </c:pt>
                <c:pt idx="31">
                  <c:v>2025-06-20 18:29:28</c:v>
                </c:pt>
                <c:pt idx="32">
                  <c:v>2025-06-20 18:18:25</c:v>
                </c:pt>
                <c:pt idx="33">
                  <c:v>2025-06-20 18:22:55</c:v>
                </c:pt>
                <c:pt idx="34">
                  <c:v>2025-06-20 18:21:54</c:v>
                </c:pt>
                <c:pt idx="35">
                  <c:v>2025-06-20 18:22:35</c:v>
                </c:pt>
                <c:pt idx="36">
                  <c:v>2025-06-20 18:06:50</c:v>
                </c:pt>
                <c:pt idx="37">
                  <c:v>2025-06-20 18:11:49</c:v>
                </c:pt>
                <c:pt idx="38">
                  <c:v>2025-06-20 17:55:47</c:v>
                </c:pt>
                <c:pt idx="39">
                  <c:v>2025-06-20 17:44:44</c:v>
                </c:pt>
                <c:pt idx="40">
                  <c:v>2025-06-20 17:37:47</c:v>
                </c:pt>
                <c:pt idx="41">
                  <c:v>2025-06-20 17:33:38</c:v>
                </c:pt>
                <c:pt idx="42">
                  <c:v>2025-06-20 17:39:18</c:v>
                </c:pt>
                <c:pt idx="43">
                  <c:v>2025-06-20 17:36:57</c:v>
                </c:pt>
                <c:pt idx="44">
                  <c:v>2025-06-20 17:22:36</c:v>
                </c:pt>
                <c:pt idx="45">
                  <c:v>2025-06-20 17:11:33</c:v>
                </c:pt>
                <c:pt idx="46">
                  <c:v>2025-06-20 17:16:02</c:v>
                </c:pt>
                <c:pt idx="47">
                  <c:v>2025-06-20 17:03:56</c:v>
                </c:pt>
                <c:pt idx="48">
                  <c:v>2025-06-20 16:59:57</c:v>
                </c:pt>
                <c:pt idx="49">
                  <c:v>2025-06-20 16:48:54</c:v>
                </c:pt>
                <c:pt idx="50">
                  <c:v>2025-06-20 16:54:24</c:v>
                </c:pt>
                <c:pt idx="51">
                  <c:v>2025-06-20 16:57:05</c:v>
                </c:pt>
                <c:pt idx="52">
                  <c:v>2025-06-20 16:55:15</c:v>
                </c:pt>
                <c:pt idx="53">
                  <c:v>2025-06-20 16:37:52</c:v>
                </c:pt>
                <c:pt idx="54">
                  <c:v>2025-06-20 16:26:49</c:v>
                </c:pt>
                <c:pt idx="55">
                  <c:v>2025-06-20 16:15:46</c:v>
                </c:pt>
                <c:pt idx="56">
                  <c:v>2025-06-20 16:11:44</c:v>
                </c:pt>
                <c:pt idx="57">
                  <c:v>2025-06-20 16:04:41</c:v>
                </c:pt>
                <c:pt idx="58">
                  <c:v>2025-06-20 16:00:26</c:v>
                </c:pt>
                <c:pt idx="59">
                  <c:v>2025-06-20 15:53:06</c:v>
                </c:pt>
                <c:pt idx="60">
                  <c:v>2025-06-20 15:36:16</c:v>
                </c:pt>
                <c:pt idx="61">
                  <c:v>2025-06-20 15:34:56</c:v>
                </c:pt>
                <c:pt idx="62">
                  <c:v>2025-06-20 15:30:57</c:v>
                </c:pt>
                <c:pt idx="63">
                  <c:v>2025-06-20 15:19:54</c:v>
                </c:pt>
                <c:pt idx="64">
                  <c:v>2025-06-20 15:08:52</c:v>
                </c:pt>
                <c:pt idx="65">
                  <c:v>2025-06-20 14:57:49</c:v>
                </c:pt>
                <c:pt idx="66">
                  <c:v>2025-06-20 14:46:15</c:v>
                </c:pt>
                <c:pt idx="67">
                  <c:v>2025-06-20 14:43:52</c:v>
                </c:pt>
                <c:pt idx="68">
                  <c:v>2025-06-20 14:35:12</c:v>
                </c:pt>
                <c:pt idx="69">
                  <c:v>2025-06-20 14:28:28</c:v>
                </c:pt>
                <c:pt idx="70">
                  <c:v>2025-06-20 14:29:19</c:v>
                </c:pt>
                <c:pt idx="71">
                  <c:v>2025-06-20 14:31:19</c:v>
                </c:pt>
                <c:pt idx="72">
                  <c:v>2025-06-20 14:24:09</c:v>
                </c:pt>
                <c:pt idx="73">
                  <c:v>2025-06-20 14:13:06</c:v>
                </c:pt>
                <c:pt idx="74">
                  <c:v>2025-06-20 14:05:23</c:v>
                </c:pt>
                <c:pt idx="75">
                  <c:v>2025-06-20 14:02:04</c:v>
                </c:pt>
                <c:pt idx="76">
                  <c:v>2025-06-20 13:51:02</c:v>
                </c:pt>
                <c:pt idx="77">
                  <c:v>2025-06-20 13:42:57</c:v>
                </c:pt>
                <c:pt idx="78">
                  <c:v>2025-06-20 13:39:24</c:v>
                </c:pt>
                <c:pt idx="79">
                  <c:v>2025-06-20 13:32:41</c:v>
                </c:pt>
                <c:pt idx="80">
                  <c:v>2025-06-20 13:28:21</c:v>
                </c:pt>
                <c:pt idx="81">
                  <c:v>2025-06-20 13:06:14</c:v>
                </c:pt>
                <c:pt idx="82">
                  <c:v>2025-06-20 13:12:24</c:v>
                </c:pt>
                <c:pt idx="83">
                  <c:v>2025-06-20 13:13:14</c:v>
                </c:pt>
                <c:pt idx="84">
                  <c:v>2025-06-20 13:03:01</c:v>
                </c:pt>
                <c:pt idx="85">
                  <c:v>2025-06-20 12:55:11</c:v>
                </c:pt>
                <c:pt idx="86">
                  <c:v>2025-06-20 13:02:42</c:v>
                </c:pt>
                <c:pt idx="87">
                  <c:v>2025-06-20 12:44:08</c:v>
                </c:pt>
                <c:pt idx="88">
                  <c:v>2025-06-20 12:52:19</c:v>
                </c:pt>
                <c:pt idx="89">
                  <c:v>2025-06-20 12:39:15</c:v>
                </c:pt>
                <c:pt idx="90">
                  <c:v>2025-06-20 12:35:34</c:v>
                </c:pt>
                <c:pt idx="91">
                  <c:v>2025-06-20 12:32:35</c:v>
                </c:pt>
                <c:pt idx="92">
                  <c:v>2025-06-20 12:21:32</c:v>
                </c:pt>
                <c:pt idx="93">
                  <c:v>2025-06-20 12:13:48</c:v>
                </c:pt>
                <c:pt idx="94">
                  <c:v>2025-06-20 12:10:29</c:v>
                </c:pt>
                <c:pt idx="95">
                  <c:v>2025-06-20 11:59:26</c:v>
                </c:pt>
                <c:pt idx="96">
                  <c:v>2025-06-20 12:03:35</c:v>
                </c:pt>
                <c:pt idx="97">
                  <c:v>2025-06-20 11:40:48</c:v>
                </c:pt>
                <c:pt idx="98">
                  <c:v>2025-06-20 11:37:19</c:v>
                </c:pt>
                <c:pt idx="99">
                  <c:v>2025-06-20 11:31:13</c:v>
                </c:pt>
                <c:pt idx="100">
                  <c:v>2025-06-20 11:29:33</c:v>
                </c:pt>
                <c:pt idx="101">
                  <c:v>2025-06-20 11:25:44</c:v>
                </c:pt>
                <c:pt idx="102">
                  <c:v>2025-06-20 11:14:41</c:v>
                </c:pt>
                <c:pt idx="103">
                  <c:v>2025-06-20 11:23:01</c:v>
                </c:pt>
                <c:pt idx="104">
                  <c:v>2025-06-20 11:06:47</c:v>
                </c:pt>
                <c:pt idx="105">
                  <c:v>2025-06-20 11:03:38</c:v>
                </c:pt>
                <c:pt idx="106">
                  <c:v>2025-06-20 10:52:35</c:v>
                </c:pt>
                <c:pt idx="107">
                  <c:v>2025-06-20 10:41:31</c:v>
                </c:pt>
                <c:pt idx="108">
                  <c:v>2025-06-20 10:30:30</c:v>
                </c:pt>
                <c:pt idx="109">
                  <c:v>2025-06-20 09:58:14</c:v>
                </c:pt>
                <c:pt idx="110">
                  <c:v>2025-06-20 10:01:13</c:v>
                </c:pt>
                <c:pt idx="111">
                  <c:v>2025-06-20 10:05:44</c:v>
                </c:pt>
                <c:pt idx="112">
                  <c:v>2025-06-20 09:50:40</c:v>
                </c:pt>
                <c:pt idx="113">
                  <c:v>2025-06-20 09:47:11</c:v>
                </c:pt>
                <c:pt idx="114">
                  <c:v>2025-06-20 09:36:08</c:v>
                </c:pt>
                <c:pt idx="115">
                  <c:v>2025-06-20 09:39:27</c:v>
                </c:pt>
                <c:pt idx="116">
                  <c:v>2025-06-20 09:25:05</c:v>
                </c:pt>
                <c:pt idx="117">
                  <c:v>2025-06-20 09:28:03</c:v>
                </c:pt>
                <c:pt idx="118">
                  <c:v>2025-06-20 09:17:49</c:v>
                </c:pt>
                <c:pt idx="119">
                  <c:v>2025-06-20 09:13:30</c:v>
                </c:pt>
                <c:pt idx="120">
                  <c:v>2025-06-20 09:05:36</c:v>
                </c:pt>
                <c:pt idx="121">
                  <c:v>2025-06-20 09:02:27</c:v>
                </c:pt>
                <c:pt idx="122">
                  <c:v>2025-06-20 08:51:24</c:v>
                </c:pt>
                <c:pt idx="123">
                  <c:v>2025-06-20 08:40:21</c:v>
                </c:pt>
                <c:pt idx="124">
                  <c:v>2025-06-20 08:46:01</c:v>
                </c:pt>
                <c:pt idx="125">
                  <c:v>2025-06-20 08:29:18</c:v>
                </c:pt>
                <c:pt idx="126">
                  <c:v>2025-06-20 08:18:16</c:v>
                </c:pt>
                <c:pt idx="127">
                  <c:v>2025-06-20 07:55:30</c:v>
                </c:pt>
                <c:pt idx="128">
                  <c:v>2025-06-20 07:47:36</c:v>
                </c:pt>
                <c:pt idx="129">
                  <c:v>2025-06-20 07:44:22</c:v>
                </c:pt>
                <c:pt idx="130">
                  <c:v>2025-06-20 07:38:39</c:v>
                </c:pt>
                <c:pt idx="131">
                  <c:v>2025-06-20 07:33:19</c:v>
                </c:pt>
                <c:pt idx="132">
                  <c:v>2025-06-20 07:36:49</c:v>
                </c:pt>
                <c:pt idx="133">
                  <c:v>2025-06-20 07:39:29</c:v>
                </c:pt>
                <c:pt idx="134">
                  <c:v>2025-06-20 07:22:17</c:v>
                </c:pt>
                <c:pt idx="135">
                  <c:v>2025-06-20 07:27:56</c:v>
                </c:pt>
                <c:pt idx="136">
                  <c:v>2025-06-20 07:18:54</c:v>
                </c:pt>
                <c:pt idx="137">
                  <c:v>2025-06-20 07:11:13</c:v>
                </c:pt>
                <c:pt idx="138">
                  <c:v>2025-06-20 07:00:08</c:v>
                </c:pt>
                <c:pt idx="139">
                  <c:v>2025-06-20 07:03:50</c:v>
                </c:pt>
                <c:pt idx="140">
                  <c:v>2025-06-20 06:44:52</c:v>
                </c:pt>
                <c:pt idx="141">
                  <c:v>2025-06-20 06:33:49</c:v>
                </c:pt>
                <c:pt idx="142">
                  <c:v>2025-06-20 06:22:46</c:v>
                </c:pt>
                <c:pt idx="143">
                  <c:v>2025-06-20 06:28:36</c:v>
                </c:pt>
                <c:pt idx="144">
                  <c:v>2025-06-20 06:25:55</c:v>
                </c:pt>
                <c:pt idx="145">
                  <c:v>2025-06-20 06:11:43</c:v>
                </c:pt>
                <c:pt idx="146">
                  <c:v>2025-06-20 05:46:38</c:v>
                </c:pt>
                <c:pt idx="147">
                  <c:v>2025-06-19 21:59:58</c:v>
                </c:pt>
                <c:pt idx="148">
                  <c:v>2025-06-19 22:06:08</c:v>
                </c:pt>
                <c:pt idx="149">
                  <c:v>2025-06-19 21:51:54</c:v>
                </c:pt>
                <c:pt idx="150">
                  <c:v>2025-06-19 21:48:55</c:v>
                </c:pt>
                <c:pt idx="151">
                  <c:v>2025-06-19 21:30:44</c:v>
                </c:pt>
                <c:pt idx="152">
                  <c:v>2025-06-19 21:26:45</c:v>
                </c:pt>
                <c:pt idx="153">
                  <c:v>2025-06-19 21:32:35</c:v>
                </c:pt>
                <c:pt idx="154">
                  <c:v>2025-06-19 21:34:45</c:v>
                </c:pt>
                <c:pt idx="155">
                  <c:v>2025-06-19 21:15:07</c:v>
                </c:pt>
                <c:pt idx="156">
                  <c:v>2025-06-19 21:04:05</c:v>
                </c:pt>
                <c:pt idx="157">
                  <c:v>2025-06-19 20:53:02</c:v>
                </c:pt>
                <c:pt idx="158">
                  <c:v>2025-06-19 20:49:10</c:v>
                </c:pt>
                <c:pt idx="159">
                  <c:v>2025-06-19 20:41:59</c:v>
                </c:pt>
                <c:pt idx="160">
                  <c:v>2025-06-19 20:30:57</c:v>
                </c:pt>
                <c:pt idx="161">
                  <c:v>2025-06-19 20:35:16</c:v>
                </c:pt>
                <c:pt idx="162">
                  <c:v>2025-06-19 20:19:53</c:v>
                </c:pt>
                <c:pt idx="163">
                  <c:v>2025-06-19 20:08:18</c:v>
                </c:pt>
                <c:pt idx="164">
                  <c:v>2025-06-19 20:00:14</c:v>
                </c:pt>
                <c:pt idx="165">
                  <c:v>2025-06-19 19:57:15</c:v>
                </c:pt>
                <c:pt idx="166">
                  <c:v>2025-06-19 19:51:02</c:v>
                </c:pt>
                <c:pt idx="167">
                  <c:v>2025-06-19 19:46:12</c:v>
                </c:pt>
                <c:pt idx="168">
                  <c:v>2025-06-19 19:39:50</c:v>
                </c:pt>
                <c:pt idx="169">
                  <c:v>2025-06-19 19:35:10</c:v>
                </c:pt>
                <c:pt idx="170">
                  <c:v>2025-06-19 19:27:16</c:v>
                </c:pt>
                <c:pt idx="171">
                  <c:v>2025-06-19 19:24:07</c:v>
                </c:pt>
                <c:pt idx="172">
                  <c:v>2025-06-19 19:13:04</c:v>
                </c:pt>
                <c:pt idx="173">
                  <c:v>2025-06-19 19:01:31</c:v>
                </c:pt>
                <c:pt idx="174">
                  <c:v>2025-06-19 19:07:01</c:v>
                </c:pt>
                <c:pt idx="175">
                  <c:v>2025-06-19 18:50:28</c:v>
                </c:pt>
                <c:pt idx="176">
                  <c:v>2025-06-19 18:57:39</c:v>
                </c:pt>
                <c:pt idx="177">
                  <c:v>2025-06-19 18:39:26</c:v>
                </c:pt>
                <c:pt idx="178">
                  <c:v>2025-06-19 18:28:23</c:v>
                </c:pt>
                <c:pt idx="179">
                  <c:v>2025-06-19 18:34:23</c:v>
                </c:pt>
                <c:pt idx="180">
                  <c:v>2025-06-19 18:34:34</c:v>
                </c:pt>
                <c:pt idx="181">
                  <c:v>2025-06-19 18:32:43</c:v>
                </c:pt>
                <c:pt idx="182">
                  <c:v>2025-06-19 18:26:21</c:v>
                </c:pt>
                <c:pt idx="183">
                  <c:v>2025-06-19 18:26:51</c:v>
                </c:pt>
                <c:pt idx="184">
                  <c:v>2025-06-19 18:17:21</c:v>
                </c:pt>
                <c:pt idx="185">
                  <c:v>2025-06-19 18:25:10</c:v>
                </c:pt>
              </c:strCache>
            </c:strRef>
          </c:cat>
          <c:val>
            <c:numRef>
              <c:f>'Test23-MAMA 2.2(Moz)'!$N$2:$N$187</c:f>
              <c:numCache>
                <c:formatCode>General</c:formatCode>
                <c:ptCount val="186"/>
                <c:pt idx="0">
                  <c:v>43618.89</c:v>
                </c:pt>
                <c:pt idx="1">
                  <c:v>43619.89</c:v>
                </c:pt>
                <c:pt idx="2">
                  <c:v>43620.89</c:v>
                </c:pt>
                <c:pt idx="3">
                  <c:v>43622.89</c:v>
                </c:pt>
                <c:pt idx="4">
                  <c:v>43619.85</c:v>
                </c:pt>
                <c:pt idx="5">
                  <c:v>43620.85</c:v>
                </c:pt>
                <c:pt idx="6">
                  <c:v>43619.33</c:v>
                </c:pt>
                <c:pt idx="7">
                  <c:v>43618.57</c:v>
                </c:pt>
                <c:pt idx="8">
                  <c:v>43617.81</c:v>
                </c:pt>
                <c:pt idx="9">
                  <c:v>43616.899999999994</c:v>
                </c:pt>
                <c:pt idx="10">
                  <c:v>43615.989999999991</c:v>
                </c:pt>
                <c:pt idx="11">
                  <c:v>43617.989999999991</c:v>
                </c:pt>
                <c:pt idx="12">
                  <c:v>43618.989999999991</c:v>
                </c:pt>
                <c:pt idx="13">
                  <c:v>43619.989999999991</c:v>
                </c:pt>
                <c:pt idx="14">
                  <c:v>43618.329999999987</c:v>
                </c:pt>
                <c:pt idx="15">
                  <c:v>43619.329999999987</c:v>
                </c:pt>
                <c:pt idx="16">
                  <c:v>43620.329999999987</c:v>
                </c:pt>
                <c:pt idx="17">
                  <c:v>43618.80999999999</c:v>
                </c:pt>
                <c:pt idx="18">
                  <c:v>43618.049999999988</c:v>
                </c:pt>
                <c:pt idx="19">
                  <c:v>43617.289999999986</c:v>
                </c:pt>
                <c:pt idx="20">
                  <c:v>43614.249999999985</c:v>
                </c:pt>
                <c:pt idx="21">
                  <c:v>43615.249999999985</c:v>
                </c:pt>
                <c:pt idx="22">
                  <c:v>43617.249999999985</c:v>
                </c:pt>
                <c:pt idx="23">
                  <c:v>43615.729999999989</c:v>
                </c:pt>
                <c:pt idx="24">
                  <c:v>43614.969999999987</c:v>
                </c:pt>
                <c:pt idx="25">
                  <c:v>43616.969999999987</c:v>
                </c:pt>
                <c:pt idx="26">
                  <c:v>43617.969999999987</c:v>
                </c:pt>
                <c:pt idx="27">
                  <c:v>43614.929999999986</c:v>
                </c:pt>
                <c:pt idx="28">
                  <c:v>43618.929999999986</c:v>
                </c:pt>
                <c:pt idx="29">
                  <c:v>43620.929999999986</c:v>
                </c:pt>
                <c:pt idx="30">
                  <c:v>43621.929999999986</c:v>
                </c:pt>
                <c:pt idx="31">
                  <c:v>43629.929999999986</c:v>
                </c:pt>
                <c:pt idx="32">
                  <c:v>43629.059999999983</c:v>
                </c:pt>
                <c:pt idx="33">
                  <c:v>43630.059999999983</c:v>
                </c:pt>
                <c:pt idx="34">
                  <c:v>43638.059999999983</c:v>
                </c:pt>
                <c:pt idx="35">
                  <c:v>43640.059999999983</c:v>
                </c:pt>
                <c:pt idx="36">
                  <c:v>43644.059999999983</c:v>
                </c:pt>
                <c:pt idx="37">
                  <c:v>43643.189999999981</c:v>
                </c:pt>
                <c:pt idx="38">
                  <c:v>43641.449999999983</c:v>
                </c:pt>
                <c:pt idx="39">
                  <c:v>43640.569999999985</c:v>
                </c:pt>
                <c:pt idx="40">
                  <c:v>43639.689999999988</c:v>
                </c:pt>
                <c:pt idx="41">
                  <c:v>43636.169999999991</c:v>
                </c:pt>
                <c:pt idx="42">
                  <c:v>43637.169999999991</c:v>
                </c:pt>
                <c:pt idx="43">
                  <c:v>43630.12999999999</c:v>
                </c:pt>
                <c:pt idx="44">
                  <c:v>43632.12999999999</c:v>
                </c:pt>
                <c:pt idx="45">
                  <c:v>43631.249999999993</c:v>
                </c:pt>
                <c:pt idx="46">
                  <c:v>43632.249999999993</c:v>
                </c:pt>
                <c:pt idx="47">
                  <c:v>43634.249999999993</c:v>
                </c:pt>
                <c:pt idx="48">
                  <c:v>43632.489999999991</c:v>
                </c:pt>
                <c:pt idx="49">
                  <c:v>43631.569999999992</c:v>
                </c:pt>
                <c:pt idx="50">
                  <c:v>43632.569999999992</c:v>
                </c:pt>
                <c:pt idx="51">
                  <c:v>43634.569999999992</c:v>
                </c:pt>
                <c:pt idx="52">
                  <c:v>43627.209999999992</c:v>
                </c:pt>
                <c:pt idx="53">
                  <c:v>43623.529999999992</c:v>
                </c:pt>
                <c:pt idx="54">
                  <c:v>43622.609999999993</c:v>
                </c:pt>
                <c:pt idx="55">
                  <c:v>43621.689999999995</c:v>
                </c:pt>
                <c:pt idx="56">
                  <c:v>43620.889999999992</c:v>
                </c:pt>
                <c:pt idx="57">
                  <c:v>43622.889999999992</c:v>
                </c:pt>
                <c:pt idx="58">
                  <c:v>43623.889999999992</c:v>
                </c:pt>
                <c:pt idx="59">
                  <c:v>43622.089999999989</c:v>
                </c:pt>
                <c:pt idx="60">
                  <c:v>43623.089999999989</c:v>
                </c:pt>
                <c:pt idx="61">
                  <c:v>43620.009999999987</c:v>
                </c:pt>
                <c:pt idx="62">
                  <c:v>43618.169999999991</c:v>
                </c:pt>
                <c:pt idx="63">
                  <c:v>43617.249999999993</c:v>
                </c:pt>
                <c:pt idx="64">
                  <c:v>43618.249999999993</c:v>
                </c:pt>
                <c:pt idx="65">
                  <c:v>43617.329999999994</c:v>
                </c:pt>
                <c:pt idx="66">
                  <c:v>43616.409999999996</c:v>
                </c:pt>
                <c:pt idx="67">
                  <c:v>43617.409999999996</c:v>
                </c:pt>
                <c:pt idx="68">
                  <c:v>43619.409999999996</c:v>
                </c:pt>
                <c:pt idx="69">
                  <c:v>43620.409999999996</c:v>
                </c:pt>
                <c:pt idx="70">
                  <c:v>43622.409999999996</c:v>
                </c:pt>
                <c:pt idx="71">
                  <c:v>43618.729999999996</c:v>
                </c:pt>
                <c:pt idx="72">
                  <c:v>43611.369999999995</c:v>
                </c:pt>
                <c:pt idx="73">
                  <c:v>43612.369999999995</c:v>
                </c:pt>
                <c:pt idx="74">
                  <c:v>43611.45</c:v>
                </c:pt>
                <c:pt idx="75">
                  <c:v>43609.61</c:v>
                </c:pt>
                <c:pt idx="76">
                  <c:v>43610.61</c:v>
                </c:pt>
                <c:pt idx="77">
                  <c:v>43609.69</c:v>
                </c:pt>
                <c:pt idx="78">
                  <c:v>43607.850000000006</c:v>
                </c:pt>
                <c:pt idx="79">
                  <c:v>43606.930000000008</c:v>
                </c:pt>
                <c:pt idx="80">
                  <c:v>43608.930000000008</c:v>
                </c:pt>
                <c:pt idx="81">
                  <c:v>43609.930000000008</c:v>
                </c:pt>
                <c:pt idx="82">
                  <c:v>43610.930000000008</c:v>
                </c:pt>
                <c:pt idx="83">
                  <c:v>43609.090000000011</c:v>
                </c:pt>
                <c:pt idx="84">
                  <c:v>43605.410000000011</c:v>
                </c:pt>
                <c:pt idx="85">
                  <c:v>43601.850000000013</c:v>
                </c:pt>
                <c:pt idx="86">
                  <c:v>43600.930000000015</c:v>
                </c:pt>
                <c:pt idx="87">
                  <c:v>43599.150000000016</c:v>
                </c:pt>
                <c:pt idx="88">
                  <c:v>43598.230000000018</c:v>
                </c:pt>
                <c:pt idx="89">
                  <c:v>43596.390000000021</c:v>
                </c:pt>
                <c:pt idx="90">
                  <c:v>43600.390000000021</c:v>
                </c:pt>
                <c:pt idx="91">
                  <c:v>43602.390000000021</c:v>
                </c:pt>
                <c:pt idx="92">
                  <c:v>43603.390000000021</c:v>
                </c:pt>
                <c:pt idx="93">
                  <c:v>43602.470000000023</c:v>
                </c:pt>
                <c:pt idx="94">
                  <c:v>43600.630000000026</c:v>
                </c:pt>
                <c:pt idx="95">
                  <c:v>43599.710000000028</c:v>
                </c:pt>
                <c:pt idx="96">
                  <c:v>43600.710000000028</c:v>
                </c:pt>
                <c:pt idx="97">
                  <c:v>43600.710000000028</c:v>
                </c:pt>
                <c:pt idx="98">
                  <c:v>43602.710000000028</c:v>
                </c:pt>
                <c:pt idx="99">
                  <c:v>43603.710000000028</c:v>
                </c:pt>
                <c:pt idx="100">
                  <c:v>43600.030000000028</c:v>
                </c:pt>
                <c:pt idx="101">
                  <c:v>43602.030000000028</c:v>
                </c:pt>
                <c:pt idx="102">
                  <c:v>43603.030000000028</c:v>
                </c:pt>
                <c:pt idx="103">
                  <c:v>43604.030000000028</c:v>
                </c:pt>
                <c:pt idx="104">
                  <c:v>43606.030000000028</c:v>
                </c:pt>
                <c:pt idx="105">
                  <c:v>43604.450000000026</c:v>
                </c:pt>
                <c:pt idx="106">
                  <c:v>43605.450000000026</c:v>
                </c:pt>
                <c:pt idx="107">
                  <c:v>43604.640000000029</c:v>
                </c:pt>
                <c:pt idx="108">
                  <c:v>43603.760000000031</c:v>
                </c:pt>
                <c:pt idx="109">
                  <c:v>43602.840000000033</c:v>
                </c:pt>
                <c:pt idx="110">
                  <c:v>43603.840000000033</c:v>
                </c:pt>
                <c:pt idx="111">
                  <c:v>43605.840000000033</c:v>
                </c:pt>
                <c:pt idx="112">
                  <c:v>43603.72000000003</c:v>
                </c:pt>
                <c:pt idx="113">
                  <c:v>43602.140000000029</c:v>
                </c:pt>
                <c:pt idx="114">
                  <c:v>43603.140000000029</c:v>
                </c:pt>
                <c:pt idx="115">
                  <c:v>43604.140000000029</c:v>
                </c:pt>
                <c:pt idx="116">
                  <c:v>43606.140000000029</c:v>
                </c:pt>
                <c:pt idx="117">
                  <c:v>43607.140000000029</c:v>
                </c:pt>
                <c:pt idx="118">
                  <c:v>43607.140000000029</c:v>
                </c:pt>
                <c:pt idx="119">
                  <c:v>43605.560000000027</c:v>
                </c:pt>
                <c:pt idx="120">
                  <c:v>43606.560000000027</c:v>
                </c:pt>
                <c:pt idx="121">
                  <c:v>43604.980000000025</c:v>
                </c:pt>
                <c:pt idx="122">
                  <c:v>43605.980000000025</c:v>
                </c:pt>
                <c:pt idx="123">
                  <c:v>43605.060000000027</c:v>
                </c:pt>
                <c:pt idx="124">
                  <c:v>43606.060000000027</c:v>
                </c:pt>
                <c:pt idx="125">
                  <c:v>43608.060000000027</c:v>
                </c:pt>
                <c:pt idx="126">
                  <c:v>43607.22000000003</c:v>
                </c:pt>
                <c:pt idx="127">
                  <c:v>43606.450000000033</c:v>
                </c:pt>
                <c:pt idx="128">
                  <c:v>43607.450000000033</c:v>
                </c:pt>
                <c:pt idx="129">
                  <c:v>43609.450000000033</c:v>
                </c:pt>
                <c:pt idx="130">
                  <c:v>43610.450000000033</c:v>
                </c:pt>
                <c:pt idx="131">
                  <c:v>43614.450000000033</c:v>
                </c:pt>
                <c:pt idx="132">
                  <c:v>43615.450000000033</c:v>
                </c:pt>
                <c:pt idx="133">
                  <c:v>43617.450000000033</c:v>
                </c:pt>
                <c:pt idx="134">
                  <c:v>43611.210000000036</c:v>
                </c:pt>
                <c:pt idx="135">
                  <c:v>43610.430000000037</c:v>
                </c:pt>
                <c:pt idx="136">
                  <c:v>43608.870000000039</c:v>
                </c:pt>
                <c:pt idx="137">
                  <c:v>43610.870000000039</c:v>
                </c:pt>
                <c:pt idx="138">
                  <c:v>43611.870000000039</c:v>
                </c:pt>
                <c:pt idx="139">
                  <c:v>43612.870000000039</c:v>
                </c:pt>
                <c:pt idx="140">
                  <c:v>43611.310000000041</c:v>
                </c:pt>
                <c:pt idx="141">
                  <c:v>43611.310000000041</c:v>
                </c:pt>
                <c:pt idx="142">
                  <c:v>43610.530000000042</c:v>
                </c:pt>
                <c:pt idx="143">
                  <c:v>43611.530000000042</c:v>
                </c:pt>
                <c:pt idx="144">
                  <c:v>43615.530000000042</c:v>
                </c:pt>
                <c:pt idx="145">
                  <c:v>43617.530000000042</c:v>
                </c:pt>
                <c:pt idx="146">
                  <c:v>43616.750000000044</c:v>
                </c:pt>
                <c:pt idx="147">
                  <c:v>43615.970000000045</c:v>
                </c:pt>
                <c:pt idx="148">
                  <c:v>43616.970000000045</c:v>
                </c:pt>
                <c:pt idx="149">
                  <c:v>43618.970000000045</c:v>
                </c:pt>
                <c:pt idx="150">
                  <c:v>43617.190000000046</c:v>
                </c:pt>
                <c:pt idx="151">
                  <c:v>43618.190000000046</c:v>
                </c:pt>
                <c:pt idx="152">
                  <c:v>43620.190000000046</c:v>
                </c:pt>
                <c:pt idx="153">
                  <c:v>43621.190000000046</c:v>
                </c:pt>
                <c:pt idx="154">
                  <c:v>43617.750000000044</c:v>
                </c:pt>
                <c:pt idx="155">
                  <c:v>43610.710000000043</c:v>
                </c:pt>
                <c:pt idx="156">
                  <c:v>43609.830000000045</c:v>
                </c:pt>
                <c:pt idx="157">
                  <c:v>43608.950000000048</c:v>
                </c:pt>
                <c:pt idx="158">
                  <c:v>43608.090000000047</c:v>
                </c:pt>
                <c:pt idx="159">
                  <c:v>43606.370000000046</c:v>
                </c:pt>
                <c:pt idx="160">
                  <c:v>43607.370000000046</c:v>
                </c:pt>
                <c:pt idx="161">
                  <c:v>43606.510000000046</c:v>
                </c:pt>
                <c:pt idx="162">
                  <c:v>43604.810000000049</c:v>
                </c:pt>
                <c:pt idx="163">
                  <c:v>43603.950000000048</c:v>
                </c:pt>
                <c:pt idx="164">
                  <c:v>43603.090000000047</c:v>
                </c:pt>
                <c:pt idx="165">
                  <c:v>43601.270000000048</c:v>
                </c:pt>
                <c:pt idx="166">
                  <c:v>43602.270000000048</c:v>
                </c:pt>
                <c:pt idx="167">
                  <c:v>43600.450000000048</c:v>
                </c:pt>
                <c:pt idx="168">
                  <c:v>43599.540000000045</c:v>
                </c:pt>
                <c:pt idx="169">
                  <c:v>43597.720000000045</c:v>
                </c:pt>
                <c:pt idx="170">
                  <c:v>43598.720000000045</c:v>
                </c:pt>
                <c:pt idx="171">
                  <c:v>43596.900000000045</c:v>
                </c:pt>
                <c:pt idx="172">
                  <c:v>43595.990000000042</c:v>
                </c:pt>
                <c:pt idx="173">
                  <c:v>43595.080000000038</c:v>
                </c:pt>
                <c:pt idx="174">
                  <c:v>43596.080000000038</c:v>
                </c:pt>
                <c:pt idx="175">
                  <c:v>43598.080000000038</c:v>
                </c:pt>
                <c:pt idx="176">
                  <c:v>43597.16000000004</c:v>
                </c:pt>
                <c:pt idx="177">
                  <c:v>43595.320000000043</c:v>
                </c:pt>
                <c:pt idx="178">
                  <c:v>43594.400000000045</c:v>
                </c:pt>
                <c:pt idx="179">
                  <c:v>43595.400000000045</c:v>
                </c:pt>
                <c:pt idx="180">
                  <c:v>43599.400000000045</c:v>
                </c:pt>
                <c:pt idx="181">
                  <c:v>43592.040000000045</c:v>
                </c:pt>
                <c:pt idx="182">
                  <c:v>43594.040000000045</c:v>
                </c:pt>
                <c:pt idx="183">
                  <c:v>43598.040000000045</c:v>
                </c:pt>
                <c:pt idx="184">
                  <c:v>43590.680000000044</c:v>
                </c:pt>
                <c:pt idx="185">
                  <c:v>43591.680000000044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D6-A94A-BD66-86DE1AC7D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6640527"/>
        <c:axId val="1089057343"/>
      </c:lineChart>
      <c:catAx>
        <c:axId val="656640527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180000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057343"/>
        <c:crosses val="autoZero"/>
        <c:auto val="0"/>
        <c:lblAlgn val="ctr"/>
        <c:lblOffset val="100"/>
        <c:noMultiLvlLbl val="0"/>
      </c:catAx>
      <c:valAx>
        <c:axId val="1089057343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640527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900000" vert="horz"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1441450</xdr:colOff>
      <xdr:row>190</xdr:row>
      <xdr:rowOff>88899</xdr:rowOff>
    </xdr:from>
    <xdr:to>
      <xdr:col>20</xdr:col>
      <xdr:colOff>533400</xdr:colOff>
      <xdr:row>222</xdr:row>
      <xdr:rowOff>177801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2DBED8-E1C1-FC4C-9E29-4E06368017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89C2-DBA3-3D41-8C5E-2D506834399C}">
  <dimension ref="A1:AD665"/>
  <sheetViews>
    <sheetView tabSelected="1" workbookViewId="0">
      <selection activeCell="R13" sqref="R13"/>
    </sheetView>
  </sheetViews>
  <sheetFormatPr baseColWidth="10" defaultRowHeight="16" x14ac:dyDescent="0.2"/>
  <cols>
    <col min="2" max="2" width="39.6640625" customWidth="1"/>
    <col min="5" max="5" width="19" customWidth="1"/>
    <col min="6" max="6" width="20.6640625" customWidth="1"/>
    <col min="16" max="16" width="22.6640625" customWidth="1"/>
    <col min="17" max="17" width="14.1640625" customWidth="1"/>
    <col min="21" max="21" width="18.33203125" customWidth="1"/>
  </cols>
  <sheetData>
    <row r="1" spans="1:30" ht="17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L1" t="s">
        <v>9</v>
      </c>
      <c r="M1" t="s">
        <v>10</v>
      </c>
      <c r="O1">
        <f>MAX($N2:$N1462)</f>
        <v>43644.059999999983</v>
      </c>
      <c r="P1">
        <f>MIN($N2:$N1462)</f>
        <v>43590.680000000044</v>
      </c>
      <c r="Q1">
        <f>AVERAGE($N2:$N1462)</f>
        <v>43612.790913978504</v>
      </c>
      <c r="R1" s="5"/>
      <c r="S1" s="5"/>
      <c r="T1" s="5"/>
      <c r="U1" s="5" t="s">
        <v>18</v>
      </c>
      <c r="V1" s="5" t="s">
        <v>19</v>
      </c>
      <c r="W1" s="5" t="s">
        <v>20</v>
      </c>
      <c r="X1" s="5" t="s">
        <v>9</v>
      </c>
      <c r="Y1" s="4" t="s">
        <v>48</v>
      </c>
      <c r="Z1" s="4" t="s">
        <v>51</v>
      </c>
      <c r="AA1" s="4" t="s">
        <v>52</v>
      </c>
      <c r="AB1" s="4" t="s">
        <v>53</v>
      </c>
      <c r="AC1" s="4" t="s">
        <v>55</v>
      </c>
      <c r="AD1" s="4" t="s">
        <v>56</v>
      </c>
    </row>
    <row r="2" spans="1:30" x14ac:dyDescent="0.2">
      <c r="A2" t="s">
        <v>13</v>
      </c>
      <c r="B2" t="s">
        <v>156</v>
      </c>
      <c r="C2" t="s">
        <v>22</v>
      </c>
      <c r="D2" t="s">
        <v>157</v>
      </c>
      <c r="E2" t="s">
        <v>158</v>
      </c>
      <c r="F2" t="s">
        <v>159</v>
      </c>
      <c r="G2">
        <v>1.58219</v>
      </c>
      <c r="H2">
        <v>1.58233</v>
      </c>
      <c r="J2">
        <v>1</v>
      </c>
      <c r="L2">
        <v>-1</v>
      </c>
      <c r="M2" t="s">
        <v>12</v>
      </c>
      <c r="N2">
        <v>43618.89</v>
      </c>
      <c r="P2" s="4" t="s">
        <v>29</v>
      </c>
      <c r="Q2" s="4">
        <v>2</v>
      </c>
      <c r="R2" s="4"/>
      <c r="S2" s="4"/>
      <c r="T2" s="4"/>
      <c r="U2" s="4" t="str" cm="1">
        <f t="array" aca="1" ref="U2:U100" ca="1">_xlfn.UNIQUE(INDIRECT($Q$5))</f>
        <v>2025-06-20 22:00:56</v>
      </c>
      <c r="V2" s="4">
        <f ca="1">COUNTIF(INDIRECT($Q$5),U2)</f>
        <v>1</v>
      </c>
      <c r="W2" s="4">
        <f ca="1">SUMIF(INDIRECT($Q$5),U2,INDIRECT($Q$6))</f>
        <v>1</v>
      </c>
      <c r="X2" s="4">
        <f ca="1">SUMIF(INDIRECT($Q$5),U2,INDIRECT($Q$7))</f>
        <v>-1</v>
      </c>
      <c r="Y2" s="4">
        <f ca="1">_xlfn.MAXIFS(INDIRECT($Q$10),INDIRECT($Q$5),$U2)</f>
        <v>1.58233</v>
      </c>
      <c r="Z2" s="4">
        <f ca="1">_xlfn.MAXIFS(INDIRECT($Q$9),INDIRECT($Q$5),$U2)</f>
        <v>1.58219</v>
      </c>
      <c r="AA2" s="4">
        <f ca="1">_xlfn.MINIFS(INDIRECT($Q$9),INDIRECT($Q$5),$U2)</f>
        <v>1.58219</v>
      </c>
      <c r="AB2">
        <f ca="1">IF(AND(Z2&gt;Y2,Y2&gt;AA2), 1,0)</f>
        <v>0</v>
      </c>
      <c r="AC2">
        <f ca="1">IF(Y2&gt;Z2,1,0)</f>
        <v>1</v>
      </c>
      <c r="AD2">
        <f ca="1">IF(Y2&lt;AA2,1,0)</f>
        <v>0</v>
      </c>
    </row>
    <row r="3" spans="1:30" x14ac:dyDescent="0.2">
      <c r="A3" t="s">
        <v>11</v>
      </c>
      <c r="B3" t="s">
        <v>160</v>
      </c>
      <c r="C3" t="s">
        <v>22</v>
      </c>
      <c r="D3" t="s">
        <v>157</v>
      </c>
      <c r="E3" t="s">
        <v>161</v>
      </c>
      <c r="F3" t="s">
        <v>162</v>
      </c>
      <c r="G3">
        <v>1.5825400000000001</v>
      </c>
      <c r="H3">
        <v>1.5823100000000001</v>
      </c>
      <c r="J3">
        <v>1</v>
      </c>
      <c r="L3">
        <v>-1</v>
      </c>
      <c r="M3" t="s">
        <v>12</v>
      </c>
      <c r="N3">
        <f>N2-L2</f>
        <v>43619.89</v>
      </c>
      <c r="P3" s="4" t="s">
        <v>27</v>
      </c>
      <c r="Q3" s="4">
        <v>187</v>
      </c>
      <c r="R3" s="4"/>
      <c r="S3" s="4"/>
      <c r="T3" s="4"/>
      <c r="U3" s="4" t="str">
        <f ca="1"/>
        <v>2025-06-20 21:49:23</v>
      </c>
      <c r="V3" s="4">
        <f t="shared" ref="V3:V66" ca="1" si="0">COUNTIF(INDIRECT($Q$5),U3)</f>
        <v>2</v>
      </c>
      <c r="W3" s="4">
        <f t="shared" ref="W3:W66" ca="1" si="1">SUMIF(INDIRECT($Q$5),U3,INDIRECT($Q$6))</f>
        <v>3</v>
      </c>
      <c r="X3" s="4">
        <f t="shared" ref="X3:X66" ca="1" si="2">SUMIF(INDIRECT($Q$5),U3,INDIRECT($Q$7))</f>
        <v>-3</v>
      </c>
      <c r="Y3" s="4">
        <f t="shared" ref="Y3:Y66" ca="1" si="3">_xlfn.MAXIFS(INDIRECT($Q$10),INDIRECT($Q$5),$U3)</f>
        <v>1.5823100000000001</v>
      </c>
      <c r="Z3" s="4">
        <f t="shared" ref="Z3:Z66" ca="1" si="4">_xlfn.MAXIFS(INDIRECT($Q$9),INDIRECT($Q$5),$U3)</f>
        <v>1.5825400000000001</v>
      </c>
      <c r="AA3" s="4">
        <f t="shared" ref="AA3:AA66" ca="1" si="5">_xlfn.MINIFS(INDIRECT($Q$9),INDIRECT($Q$5),$U3)</f>
        <v>1.5823199999999999</v>
      </c>
      <c r="AB3">
        <f t="shared" ref="AB3:AB66" ca="1" si="6">IF(AND(Z3&gt;Y3,Y3&gt;AA3), 1,0)</f>
        <v>0</v>
      </c>
      <c r="AC3">
        <f t="shared" ref="AC3:AC66" ca="1" si="7">IF(Y3&gt;Z3,1,0)</f>
        <v>0</v>
      </c>
      <c r="AD3">
        <f t="shared" ref="AD3:AD66" ca="1" si="8">IF(Y3&lt;AA3,1,0)</f>
        <v>1</v>
      </c>
    </row>
    <row r="4" spans="1:30" x14ac:dyDescent="0.2">
      <c r="A4" t="s">
        <v>11</v>
      </c>
      <c r="B4" t="s">
        <v>163</v>
      </c>
      <c r="C4" t="s">
        <v>37</v>
      </c>
      <c r="D4" t="s">
        <v>157</v>
      </c>
      <c r="E4" t="s">
        <v>164</v>
      </c>
      <c r="F4" t="s">
        <v>162</v>
      </c>
      <c r="G4">
        <v>1.5823199999999999</v>
      </c>
      <c r="H4">
        <v>1.5823100000000001</v>
      </c>
      <c r="J4">
        <v>2</v>
      </c>
      <c r="L4">
        <v>-2</v>
      </c>
      <c r="M4" t="s">
        <v>12</v>
      </c>
      <c r="N4">
        <f t="shared" ref="N4:N67" si="9">N3-L3</f>
        <v>43620.89</v>
      </c>
      <c r="P4" s="4"/>
      <c r="Q4" s="4"/>
      <c r="R4" s="4"/>
      <c r="T4" s="4"/>
      <c r="U4" s="4" t="str">
        <f ca="1"/>
        <v>2025-06-20 21:38:20</v>
      </c>
      <c r="V4" s="4">
        <f t="shared" ca="1" si="0"/>
        <v>3</v>
      </c>
      <c r="W4" s="4">
        <f t="shared" ca="1" si="1"/>
        <v>7</v>
      </c>
      <c r="X4" s="4">
        <f t="shared" ca="1" si="2"/>
        <v>3.56</v>
      </c>
      <c r="Y4" s="4">
        <f t="shared" ca="1" si="3"/>
        <v>1.58249</v>
      </c>
      <c r="Z4" s="4">
        <f t="shared" ca="1" si="4"/>
        <v>1.5826100000000001</v>
      </c>
      <c r="AA4" s="4">
        <f t="shared" ca="1" si="5"/>
        <v>1.5822000000000001</v>
      </c>
      <c r="AB4">
        <f t="shared" ca="1" si="6"/>
        <v>1</v>
      </c>
      <c r="AC4">
        <f t="shared" ca="1" si="7"/>
        <v>0</v>
      </c>
      <c r="AD4">
        <f t="shared" ca="1" si="8"/>
        <v>0</v>
      </c>
    </row>
    <row r="5" spans="1:30" x14ac:dyDescent="0.2">
      <c r="A5" t="s">
        <v>11</v>
      </c>
      <c r="B5" t="s">
        <v>165</v>
      </c>
      <c r="C5" t="s">
        <v>32</v>
      </c>
      <c r="D5" t="s">
        <v>157</v>
      </c>
      <c r="E5" t="s">
        <v>166</v>
      </c>
      <c r="F5" t="s">
        <v>167</v>
      </c>
      <c r="G5">
        <v>1.5822000000000001</v>
      </c>
      <c r="H5">
        <v>1.58249</v>
      </c>
      <c r="J5">
        <v>4</v>
      </c>
      <c r="L5">
        <v>3.04</v>
      </c>
      <c r="M5" t="s">
        <v>12</v>
      </c>
      <c r="N5">
        <f t="shared" si="9"/>
        <v>43622.89</v>
      </c>
      <c r="P5" s="4" t="s">
        <v>28</v>
      </c>
      <c r="Q5" s="6" t="str">
        <f>_xlfn.CONCAT("$F$",$Q$2,":","$F$",$Q$3)</f>
        <v>$F$2:$F$187</v>
      </c>
      <c r="R5" s="4"/>
      <c r="S5" s="6" t="str">
        <f>_xlfn.CONCAT("$I$",$Q$2,":","$I$",$Q$3)</f>
        <v>$I$2:$I$187</v>
      </c>
      <c r="T5" s="4"/>
      <c r="U5" s="4" t="str">
        <f ca="1"/>
        <v>2025-06-20 21:27:18</v>
      </c>
      <c r="V5" s="4">
        <f t="shared" ca="1" si="0"/>
        <v>1</v>
      </c>
      <c r="W5" s="4">
        <f t="shared" ca="1" si="1"/>
        <v>1</v>
      </c>
      <c r="X5" s="4">
        <f t="shared" ca="1" si="2"/>
        <v>0.76</v>
      </c>
      <c r="Y5" s="4">
        <f t="shared" ca="1" si="3"/>
        <v>1.5826199999999999</v>
      </c>
      <c r="Z5" s="4">
        <f t="shared" ca="1" si="4"/>
        <v>1.5824400000000001</v>
      </c>
      <c r="AA5" s="4">
        <f t="shared" ca="1" si="5"/>
        <v>1.5824400000000001</v>
      </c>
      <c r="AB5">
        <f t="shared" ca="1" si="6"/>
        <v>0</v>
      </c>
      <c r="AC5">
        <f t="shared" ca="1" si="7"/>
        <v>1</v>
      </c>
      <c r="AD5">
        <f t="shared" ca="1" si="8"/>
        <v>0</v>
      </c>
    </row>
    <row r="6" spans="1:30" x14ac:dyDescent="0.2">
      <c r="A6" t="s">
        <v>11</v>
      </c>
      <c r="B6" t="s">
        <v>168</v>
      </c>
      <c r="C6" t="s">
        <v>22</v>
      </c>
      <c r="D6" t="s">
        <v>157</v>
      </c>
      <c r="E6" t="s">
        <v>169</v>
      </c>
      <c r="F6" t="s">
        <v>167</v>
      </c>
      <c r="G6">
        <v>1.5826100000000001</v>
      </c>
      <c r="H6">
        <v>1.58249</v>
      </c>
      <c r="J6">
        <v>1</v>
      </c>
      <c r="L6">
        <v>-1</v>
      </c>
      <c r="M6" t="s">
        <v>12</v>
      </c>
      <c r="N6">
        <f t="shared" si="9"/>
        <v>43619.85</v>
      </c>
      <c r="P6" s="4" t="s">
        <v>30</v>
      </c>
      <c r="Q6" s="6" t="str">
        <f>_xlfn.CONCAT("$J$",$Q$2,":","$J$",$Q$3)</f>
        <v>$J$2:$J$187</v>
      </c>
      <c r="R6" s="4"/>
      <c r="S6" s="6" t="str">
        <f>_xlfn.CONCAT("$K$",$Q$2,":","$K$",$Q$3)</f>
        <v>$K$2:$K$187</v>
      </c>
      <c r="T6" s="4"/>
      <c r="U6" s="4" t="str">
        <f ca="1"/>
        <v>2025-06-20 21:16:15</v>
      </c>
      <c r="V6" s="4">
        <f t="shared" ca="1" si="0"/>
        <v>1</v>
      </c>
      <c r="W6" s="4">
        <f t="shared" ca="1" si="1"/>
        <v>1</v>
      </c>
      <c r="X6" s="4">
        <f t="shared" ca="1" si="2"/>
        <v>0.76</v>
      </c>
      <c r="Y6" s="4">
        <f t="shared" ca="1" si="3"/>
        <v>1.58246</v>
      </c>
      <c r="Z6" s="4">
        <f t="shared" ca="1" si="4"/>
        <v>1.58247</v>
      </c>
      <c r="AA6" s="4">
        <f t="shared" ca="1" si="5"/>
        <v>1.58247</v>
      </c>
      <c r="AB6">
        <f t="shared" ca="1" si="6"/>
        <v>0</v>
      </c>
      <c r="AC6">
        <f t="shared" ca="1" si="7"/>
        <v>0</v>
      </c>
      <c r="AD6">
        <f t="shared" ca="1" si="8"/>
        <v>1</v>
      </c>
    </row>
    <row r="7" spans="1:30" x14ac:dyDescent="0.2">
      <c r="A7" t="s">
        <v>11</v>
      </c>
      <c r="B7" t="s">
        <v>170</v>
      </c>
      <c r="C7" t="s">
        <v>65</v>
      </c>
      <c r="D7" t="s">
        <v>157</v>
      </c>
      <c r="E7" t="s">
        <v>171</v>
      </c>
      <c r="F7" t="s">
        <v>167</v>
      </c>
      <c r="G7">
        <v>1.5824100000000001</v>
      </c>
      <c r="H7">
        <v>1.58249</v>
      </c>
      <c r="J7">
        <v>2</v>
      </c>
      <c r="L7">
        <v>1.52</v>
      </c>
      <c r="M7" t="s">
        <v>12</v>
      </c>
      <c r="N7">
        <f t="shared" si="9"/>
        <v>43620.85</v>
      </c>
      <c r="P7" s="4" t="s">
        <v>31</v>
      </c>
      <c r="Q7" s="6" t="str">
        <f>_xlfn.CONCAT("$L$",$Q$2,":","$L$",$Q$3)</f>
        <v>$L$2:$L$187</v>
      </c>
      <c r="R7" s="4"/>
      <c r="T7" s="4"/>
      <c r="U7" s="4" t="str">
        <f ca="1"/>
        <v>2025-06-20 21:05:12</v>
      </c>
      <c r="V7" s="4">
        <f t="shared" ca="1" si="0"/>
        <v>1</v>
      </c>
      <c r="W7" s="4">
        <f t="shared" ca="1" si="1"/>
        <v>1</v>
      </c>
      <c r="X7" s="4">
        <f t="shared" ca="1" si="2"/>
        <v>0.91</v>
      </c>
      <c r="Y7" s="4">
        <f t="shared" ca="1" si="3"/>
        <v>1.5824499999999999</v>
      </c>
      <c r="Z7" s="4">
        <f t="shared" ca="1" si="4"/>
        <v>1.5823100000000001</v>
      </c>
      <c r="AA7" s="4">
        <f t="shared" ca="1" si="5"/>
        <v>1.5823100000000001</v>
      </c>
      <c r="AB7">
        <f t="shared" ca="1" si="6"/>
        <v>0</v>
      </c>
      <c r="AC7">
        <f t="shared" ca="1" si="7"/>
        <v>1</v>
      </c>
      <c r="AD7">
        <f t="shared" ca="1" si="8"/>
        <v>0</v>
      </c>
    </row>
    <row r="8" spans="1:30" x14ac:dyDescent="0.2">
      <c r="A8" t="s">
        <v>11</v>
      </c>
      <c r="B8" t="s">
        <v>172</v>
      </c>
      <c r="C8" t="s">
        <v>23</v>
      </c>
      <c r="D8" t="s">
        <v>157</v>
      </c>
      <c r="E8" t="s">
        <v>173</v>
      </c>
      <c r="F8" t="s">
        <v>174</v>
      </c>
      <c r="G8">
        <v>1.5824400000000001</v>
      </c>
      <c r="H8">
        <v>1.5826199999999999</v>
      </c>
      <c r="J8">
        <v>1</v>
      </c>
      <c r="L8">
        <v>0.76</v>
      </c>
      <c r="M8" t="s">
        <v>12</v>
      </c>
      <c r="N8">
        <f t="shared" si="9"/>
        <v>43619.33</v>
      </c>
      <c r="P8" s="4" t="s">
        <v>40</v>
      </c>
      <c r="Q8" s="6" t="str">
        <f>_xlfn.CONCAT("$E$",$Q$2,":","$E$",$Q$3)</f>
        <v>$E$2:$E$187</v>
      </c>
      <c r="R8" s="4"/>
      <c r="S8" s="6" t="str">
        <f>_xlfn.CONCAT("$J$",$Q$2,":","$J$",$Q$3)</f>
        <v>$J$2:$J$187</v>
      </c>
      <c r="T8" s="4"/>
      <c r="U8" s="4" t="str">
        <f ca="1"/>
        <v>2025-06-20 20:54:10</v>
      </c>
      <c r="V8" s="4">
        <f t="shared" ca="1" si="0"/>
        <v>1</v>
      </c>
      <c r="W8" s="4">
        <f t="shared" ca="1" si="1"/>
        <v>1</v>
      </c>
      <c r="X8" s="4">
        <f t="shared" ca="1" si="2"/>
        <v>0.91</v>
      </c>
      <c r="Y8" s="4">
        <f t="shared" ca="1" si="3"/>
        <v>1.5823</v>
      </c>
      <c r="Z8" s="4">
        <f t="shared" ca="1" si="4"/>
        <v>1.58233</v>
      </c>
      <c r="AA8" s="4">
        <f t="shared" ca="1" si="5"/>
        <v>1.58233</v>
      </c>
      <c r="AB8">
        <f t="shared" ca="1" si="6"/>
        <v>0</v>
      </c>
      <c r="AC8">
        <f t="shared" ca="1" si="7"/>
        <v>0</v>
      </c>
      <c r="AD8">
        <f t="shared" ca="1" si="8"/>
        <v>1</v>
      </c>
    </row>
    <row r="9" spans="1:30" x14ac:dyDescent="0.2">
      <c r="A9" t="s">
        <v>13</v>
      </c>
      <c r="B9" t="s">
        <v>175</v>
      </c>
      <c r="C9" t="s">
        <v>22</v>
      </c>
      <c r="D9" t="s">
        <v>157</v>
      </c>
      <c r="E9" t="s">
        <v>176</v>
      </c>
      <c r="F9" t="s">
        <v>177</v>
      </c>
      <c r="G9">
        <v>1.58247</v>
      </c>
      <c r="H9">
        <v>1.58246</v>
      </c>
      <c r="J9">
        <v>1</v>
      </c>
      <c r="L9">
        <v>0.76</v>
      </c>
      <c r="M9" t="s">
        <v>12</v>
      </c>
      <c r="N9">
        <f t="shared" si="9"/>
        <v>43618.57</v>
      </c>
      <c r="P9" s="4" t="s">
        <v>49</v>
      </c>
      <c r="Q9" s="6" t="str">
        <f>_xlfn.CONCAT("$G$",$Q$2,":","$G$",$Q$3)</f>
        <v>$G$2:$G$187</v>
      </c>
      <c r="R9" s="4"/>
      <c r="S9" s="6" t="str">
        <f>_xlfn.CONCAT("$L$",$Q$2,":","$L$",$Q$3)</f>
        <v>$L$2:$L$187</v>
      </c>
      <c r="T9" s="4"/>
      <c r="U9" s="4" t="str">
        <f ca="1"/>
        <v>2025-06-20 20:31:26</v>
      </c>
      <c r="V9" s="4">
        <f t="shared" ca="1" si="0"/>
        <v>2</v>
      </c>
      <c r="W9" s="4">
        <f t="shared" ca="1" si="1"/>
        <v>3</v>
      </c>
      <c r="X9" s="4">
        <f t="shared" ca="1" si="2"/>
        <v>-3</v>
      </c>
      <c r="Y9" s="4">
        <f t="shared" ca="1" si="3"/>
        <v>0.88610999999999995</v>
      </c>
      <c r="Z9" s="4">
        <f t="shared" ca="1" si="4"/>
        <v>0.88622999999999996</v>
      </c>
      <c r="AA9" s="4">
        <f t="shared" ca="1" si="5"/>
        <v>0.88612000000000002</v>
      </c>
      <c r="AB9">
        <f t="shared" ca="1" si="6"/>
        <v>0</v>
      </c>
      <c r="AC9">
        <f t="shared" ca="1" si="7"/>
        <v>0</v>
      </c>
      <c r="AD9">
        <f t="shared" ca="1" si="8"/>
        <v>1</v>
      </c>
    </row>
    <row r="10" spans="1:30" x14ac:dyDescent="0.2">
      <c r="A10" t="s">
        <v>11</v>
      </c>
      <c r="B10" t="s">
        <v>178</v>
      </c>
      <c r="C10" t="s">
        <v>22</v>
      </c>
      <c r="D10" t="s">
        <v>157</v>
      </c>
      <c r="E10" t="s">
        <v>179</v>
      </c>
      <c r="F10" t="s">
        <v>180</v>
      </c>
      <c r="G10">
        <v>1.5823100000000001</v>
      </c>
      <c r="H10">
        <v>1.5824499999999999</v>
      </c>
      <c r="J10">
        <v>1</v>
      </c>
      <c r="L10">
        <v>0.91</v>
      </c>
      <c r="M10" t="s">
        <v>12</v>
      </c>
      <c r="N10">
        <f t="shared" si="9"/>
        <v>43617.81</v>
      </c>
      <c r="P10" s="4" t="s">
        <v>50</v>
      </c>
      <c r="Q10" s="6" t="str">
        <f>_xlfn.CONCAT("$H$",$Q$2,":","$H$",$Q$3)</f>
        <v>$H$2:$H$187</v>
      </c>
      <c r="T10" s="4"/>
      <c r="U10" s="4" t="str">
        <f ca="1"/>
        <v>2025-06-20 20:20:23</v>
      </c>
      <c r="V10" s="4">
        <f t="shared" ca="1" si="0"/>
        <v>1</v>
      </c>
      <c r="W10" s="4">
        <f t="shared" ca="1" si="1"/>
        <v>1</v>
      </c>
      <c r="X10" s="4">
        <f t="shared" ca="1" si="2"/>
        <v>-1</v>
      </c>
      <c r="Y10" s="4">
        <f t="shared" ca="1" si="3"/>
        <v>0.88622999999999996</v>
      </c>
      <c r="Z10" s="4">
        <f t="shared" ca="1" si="4"/>
        <v>0.88602999999999998</v>
      </c>
      <c r="AA10" s="4">
        <f t="shared" ca="1" si="5"/>
        <v>0.88602999999999998</v>
      </c>
      <c r="AB10">
        <f t="shared" ca="1" si="6"/>
        <v>0</v>
      </c>
      <c r="AC10">
        <f t="shared" ca="1" si="7"/>
        <v>1</v>
      </c>
      <c r="AD10">
        <f t="shared" ca="1" si="8"/>
        <v>0</v>
      </c>
    </row>
    <row r="11" spans="1:30" x14ac:dyDescent="0.2">
      <c r="A11" t="s">
        <v>13</v>
      </c>
      <c r="B11" t="s">
        <v>181</v>
      </c>
      <c r="C11" t="s">
        <v>22</v>
      </c>
      <c r="D11" t="s">
        <v>157</v>
      </c>
      <c r="E11" t="s">
        <v>182</v>
      </c>
      <c r="F11" t="s">
        <v>183</v>
      </c>
      <c r="G11">
        <v>1.58233</v>
      </c>
      <c r="H11">
        <v>1.5823</v>
      </c>
      <c r="J11">
        <v>1</v>
      </c>
      <c r="L11">
        <v>0.91</v>
      </c>
      <c r="M11" t="s">
        <v>12</v>
      </c>
      <c r="N11">
        <f t="shared" si="9"/>
        <v>43616.899999999994</v>
      </c>
      <c r="T11" s="4"/>
      <c r="U11" s="4" t="str">
        <f ca="1"/>
        <v>2025-06-20 20:09:20</v>
      </c>
      <c r="V11" s="4">
        <f t="shared" ca="1" si="0"/>
        <v>2</v>
      </c>
      <c r="W11" s="4">
        <f t="shared" ca="1" si="1"/>
        <v>3</v>
      </c>
      <c r="X11" s="4">
        <f t="shared" ca="1" si="2"/>
        <v>0.65999999999999992</v>
      </c>
      <c r="Y11" s="4">
        <f t="shared" ca="1" si="3"/>
        <v>0.88602999999999998</v>
      </c>
      <c r="Z11" s="4">
        <f t="shared" ca="1" si="4"/>
        <v>0.88614000000000004</v>
      </c>
      <c r="AA11" s="4">
        <f t="shared" ca="1" si="5"/>
        <v>0.88602000000000003</v>
      </c>
      <c r="AB11">
        <f t="shared" ca="1" si="6"/>
        <v>1</v>
      </c>
      <c r="AC11">
        <f t="shared" ca="1" si="7"/>
        <v>0</v>
      </c>
      <c r="AD11">
        <f t="shared" ca="1" si="8"/>
        <v>0</v>
      </c>
    </row>
    <row r="12" spans="1:30" x14ac:dyDescent="0.2">
      <c r="A12" t="s">
        <v>11</v>
      </c>
      <c r="B12" t="s">
        <v>184</v>
      </c>
      <c r="C12" t="s">
        <v>70</v>
      </c>
      <c r="D12" t="s">
        <v>21</v>
      </c>
      <c r="E12" t="s">
        <v>185</v>
      </c>
      <c r="F12" t="s">
        <v>186</v>
      </c>
      <c r="G12">
        <v>0.88612000000000002</v>
      </c>
      <c r="H12">
        <v>0.88610999999999995</v>
      </c>
      <c r="J12">
        <v>2</v>
      </c>
      <c r="L12">
        <v>-2</v>
      </c>
      <c r="M12" t="s">
        <v>12</v>
      </c>
      <c r="N12">
        <f t="shared" si="9"/>
        <v>43615.989999999991</v>
      </c>
      <c r="P12" s="7" t="s">
        <v>16</v>
      </c>
      <c r="Q12" s="7">
        <f ca="1">SUM(INDIRECT($Q$6))</f>
        <v>365</v>
      </c>
      <c r="S12" s="4"/>
      <c r="T12" s="4"/>
      <c r="U12" s="4" t="str">
        <f ca="1"/>
        <v>2025-06-20 19:58:18</v>
      </c>
      <c r="V12" s="4">
        <f t="shared" ca="1" si="0"/>
        <v>2</v>
      </c>
      <c r="W12" s="4">
        <f t="shared" ca="1" si="1"/>
        <v>3</v>
      </c>
      <c r="X12" s="4">
        <f t="shared" ca="1" si="2"/>
        <v>0.52</v>
      </c>
      <c r="Y12" s="4">
        <f t="shared" ca="1" si="3"/>
        <v>0.88614000000000004</v>
      </c>
      <c r="Z12" s="4">
        <f t="shared" ca="1" si="4"/>
        <v>0.88617000000000001</v>
      </c>
      <c r="AA12" s="4">
        <f t="shared" ca="1" si="5"/>
        <v>0.88597999999999999</v>
      </c>
      <c r="AB12">
        <f t="shared" ca="1" si="6"/>
        <v>1</v>
      </c>
      <c r="AC12">
        <f t="shared" ca="1" si="7"/>
        <v>0</v>
      </c>
      <c r="AD12">
        <f t="shared" ca="1" si="8"/>
        <v>0</v>
      </c>
    </row>
    <row r="13" spans="1:30" x14ac:dyDescent="0.2">
      <c r="A13" t="s">
        <v>11</v>
      </c>
      <c r="B13" t="s">
        <v>187</v>
      </c>
      <c r="C13" t="s">
        <v>22</v>
      </c>
      <c r="D13" t="s">
        <v>21</v>
      </c>
      <c r="E13" t="s">
        <v>188</v>
      </c>
      <c r="F13" t="s">
        <v>186</v>
      </c>
      <c r="G13">
        <v>0.88622999999999996</v>
      </c>
      <c r="H13">
        <v>0.88610999999999995</v>
      </c>
      <c r="J13">
        <v>1</v>
      </c>
      <c r="L13">
        <v>-1</v>
      </c>
      <c r="M13" t="s">
        <v>12</v>
      </c>
      <c r="N13">
        <f t="shared" si="9"/>
        <v>43617.989999999991</v>
      </c>
      <c r="P13" s="7" t="s">
        <v>17</v>
      </c>
      <c r="Q13" s="7">
        <f ca="1">SUM(INDIRECT($Q$7))</f>
        <v>25.210000000000008</v>
      </c>
      <c r="R13" s="4">
        <f ca="1">Q13/Q12</f>
        <v>6.9068493150684959E-2</v>
      </c>
      <c r="S13" s="6"/>
      <c r="T13" s="4"/>
      <c r="U13" s="4" t="str">
        <f ca="1"/>
        <v>2025-06-20 19:47:15</v>
      </c>
      <c r="V13" s="4">
        <f t="shared" ca="1" si="0"/>
        <v>1</v>
      </c>
      <c r="W13" s="4">
        <f t="shared" ca="1" si="1"/>
        <v>1</v>
      </c>
      <c r="X13" s="4">
        <f t="shared" ca="1" si="2"/>
        <v>0.76</v>
      </c>
      <c r="Y13" s="4">
        <f t="shared" ca="1" si="3"/>
        <v>0.88615999999999995</v>
      </c>
      <c r="Z13" s="4">
        <f t="shared" ca="1" si="4"/>
        <v>0.88627999999999996</v>
      </c>
      <c r="AA13" s="4">
        <f t="shared" ca="1" si="5"/>
        <v>0.88627999999999996</v>
      </c>
      <c r="AB13">
        <f t="shared" ca="1" si="6"/>
        <v>0</v>
      </c>
      <c r="AC13">
        <f t="shared" ca="1" si="7"/>
        <v>0</v>
      </c>
      <c r="AD13">
        <f t="shared" ca="1" si="8"/>
        <v>1</v>
      </c>
    </row>
    <row r="14" spans="1:30" x14ac:dyDescent="0.2">
      <c r="A14" t="s">
        <v>13</v>
      </c>
      <c r="B14" t="s">
        <v>189</v>
      </c>
      <c r="C14" t="s">
        <v>22</v>
      </c>
      <c r="D14" t="s">
        <v>21</v>
      </c>
      <c r="E14" t="s">
        <v>190</v>
      </c>
      <c r="F14" t="s">
        <v>191</v>
      </c>
      <c r="G14">
        <v>0.88602999999999998</v>
      </c>
      <c r="H14">
        <v>0.88622999999999996</v>
      </c>
      <c r="J14">
        <v>1</v>
      </c>
      <c r="L14">
        <v>-1</v>
      </c>
      <c r="M14" t="s">
        <v>12</v>
      </c>
      <c r="N14">
        <f t="shared" si="9"/>
        <v>43618.989999999991</v>
      </c>
      <c r="P14" s="7" t="s">
        <v>43</v>
      </c>
      <c r="Q14" s="8" t="str" cm="1">
        <f t="array" aca="1" ref="Q14" ca="1">TEXT(INDIRECT(_xlfn.CONCAT("$F$",$Q$2))-INDIRECT(_xlfn.CONCAT("$F$",$Q$3)), "d \d h \h m \m")</f>
        <v>1 d 3 h 32 m</v>
      </c>
      <c r="R14" s="4"/>
      <c r="S14" s="4"/>
      <c r="T14" s="4"/>
      <c r="U14" s="4" t="str">
        <f ca="1"/>
        <v>2025-06-20 19:36:12</v>
      </c>
      <c r="V14" s="4">
        <f t="shared" ca="1" si="0"/>
        <v>1</v>
      </c>
      <c r="W14" s="4">
        <f t="shared" ca="1" si="1"/>
        <v>1</v>
      </c>
      <c r="X14" s="4">
        <f t="shared" ca="1" si="2"/>
        <v>0.76</v>
      </c>
      <c r="Y14" s="4">
        <f t="shared" ca="1" si="3"/>
        <v>0.88629999999999998</v>
      </c>
      <c r="Z14" s="4">
        <f t="shared" ca="1" si="4"/>
        <v>0.88656000000000001</v>
      </c>
      <c r="AA14" s="4">
        <f t="shared" ca="1" si="5"/>
        <v>0.88656000000000001</v>
      </c>
      <c r="AB14">
        <f t="shared" ca="1" si="6"/>
        <v>0</v>
      </c>
      <c r="AC14">
        <f t="shared" ca="1" si="7"/>
        <v>0</v>
      </c>
      <c r="AD14">
        <f t="shared" ca="1" si="8"/>
        <v>1</v>
      </c>
    </row>
    <row r="15" spans="1:30" x14ac:dyDescent="0.2">
      <c r="A15" t="s">
        <v>11</v>
      </c>
      <c r="B15" t="s">
        <v>192</v>
      </c>
      <c r="C15" t="s">
        <v>86</v>
      </c>
      <c r="D15" t="s">
        <v>21</v>
      </c>
      <c r="E15" t="s">
        <v>193</v>
      </c>
      <c r="F15" t="s">
        <v>194</v>
      </c>
      <c r="G15">
        <v>0.88602000000000003</v>
      </c>
      <c r="H15">
        <v>0.88602999999999998</v>
      </c>
      <c r="J15">
        <v>2</v>
      </c>
      <c r="L15">
        <v>1.66</v>
      </c>
      <c r="M15" t="s">
        <v>12</v>
      </c>
      <c r="N15">
        <f t="shared" si="9"/>
        <v>43619.989999999991</v>
      </c>
      <c r="P15" s="7" t="s">
        <v>15</v>
      </c>
      <c r="Q15" s="7">
        <f ca="1">COUNTA(_xlfn.UNIQUE(INDIRECT($Q$5)))</f>
        <v>99</v>
      </c>
      <c r="R15" s="4"/>
      <c r="S15" s="4"/>
      <c r="T15" s="4"/>
      <c r="U15" s="4" t="str">
        <f ca="1"/>
        <v>2025-06-20 19:24:37</v>
      </c>
      <c r="V15" s="4">
        <f t="shared" ca="1" si="0"/>
        <v>3</v>
      </c>
      <c r="W15" s="4">
        <f t="shared" ca="1" si="1"/>
        <v>7</v>
      </c>
      <c r="X15" s="4">
        <f t="shared" ca="1" si="2"/>
        <v>4.0000000000000036E-2</v>
      </c>
      <c r="Y15" s="4">
        <f t="shared" ca="1" si="3"/>
        <v>0.88661999999999996</v>
      </c>
      <c r="Z15" s="4">
        <f t="shared" ca="1" si="4"/>
        <v>0.88682000000000005</v>
      </c>
      <c r="AA15" s="4">
        <f t="shared" ca="1" si="5"/>
        <v>0.88660000000000005</v>
      </c>
      <c r="AB15">
        <f t="shared" ca="1" si="6"/>
        <v>1</v>
      </c>
      <c r="AC15">
        <f t="shared" ca="1" si="7"/>
        <v>0</v>
      </c>
      <c r="AD15">
        <f t="shared" ca="1" si="8"/>
        <v>0</v>
      </c>
    </row>
    <row r="16" spans="1:30" x14ac:dyDescent="0.2">
      <c r="A16" t="s">
        <v>11</v>
      </c>
      <c r="B16" t="s">
        <v>195</v>
      </c>
      <c r="C16" t="s">
        <v>22</v>
      </c>
      <c r="D16" t="s">
        <v>21</v>
      </c>
      <c r="E16" t="s">
        <v>196</v>
      </c>
      <c r="F16" t="s">
        <v>194</v>
      </c>
      <c r="G16">
        <v>0.88614000000000004</v>
      </c>
      <c r="H16">
        <v>0.88602999999999998</v>
      </c>
      <c r="J16">
        <v>1</v>
      </c>
      <c r="L16">
        <v>-1</v>
      </c>
      <c r="M16" t="s">
        <v>12</v>
      </c>
      <c r="N16">
        <f t="shared" si="9"/>
        <v>43618.329999999987</v>
      </c>
      <c r="P16" s="4"/>
      <c r="Q16" s="4"/>
      <c r="R16" s="4"/>
      <c r="S16" s="4"/>
      <c r="T16" s="4"/>
      <c r="U16" s="4" t="str">
        <f ca="1"/>
        <v>2025-06-20 19:13:34</v>
      </c>
      <c r="V16" s="4">
        <f t="shared" ca="1" si="0"/>
        <v>2</v>
      </c>
      <c r="W16" s="4">
        <f t="shared" ca="1" si="1"/>
        <v>3</v>
      </c>
      <c r="X16" s="4">
        <f t="shared" ca="1" si="2"/>
        <v>2.2800000000000002</v>
      </c>
      <c r="Y16" s="4">
        <f t="shared" ca="1" si="3"/>
        <v>0.88683000000000001</v>
      </c>
      <c r="Z16" s="4">
        <f t="shared" ca="1" si="4"/>
        <v>0.88675999999999999</v>
      </c>
      <c r="AA16" s="4">
        <f t="shared" ca="1" si="5"/>
        <v>0.88660000000000005</v>
      </c>
      <c r="AB16">
        <f t="shared" ca="1" si="6"/>
        <v>0</v>
      </c>
      <c r="AC16">
        <f t="shared" ca="1" si="7"/>
        <v>1</v>
      </c>
      <c r="AD16">
        <f t="shared" ca="1" si="8"/>
        <v>0</v>
      </c>
    </row>
    <row r="17" spans="1:30" x14ac:dyDescent="0.2">
      <c r="A17" t="s">
        <v>11</v>
      </c>
      <c r="B17" t="s">
        <v>197</v>
      </c>
      <c r="C17" t="s">
        <v>22</v>
      </c>
      <c r="D17" t="s">
        <v>21</v>
      </c>
      <c r="E17" t="s">
        <v>198</v>
      </c>
      <c r="F17" t="s">
        <v>199</v>
      </c>
      <c r="G17">
        <v>0.88617000000000001</v>
      </c>
      <c r="H17">
        <v>0.88614000000000004</v>
      </c>
      <c r="J17">
        <v>1</v>
      </c>
      <c r="L17">
        <v>-1</v>
      </c>
      <c r="M17" t="s">
        <v>12</v>
      </c>
      <c r="N17">
        <f t="shared" si="9"/>
        <v>43619.329999999987</v>
      </c>
      <c r="P17" s="4" t="s">
        <v>41</v>
      </c>
      <c r="Q17" s="4">
        <f ca="1">AVERAGE($V$2:$V$2000)</f>
        <v>1.8787878787878789</v>
      </c>
      <c r="R17" s="4"/>
      <c r="S17" s="4"/>
      <c r="T17" s="4"/>
      <c r="U17" s="4" t="str">
        <f ca="1"/>
        <v>2025-06-20 19:02:31</v>
      </c>
      <c r="V17" s="4">
        <f t="shared" ca="1" si="0"/>
        <v>3</v>
      </c>
      <c r="W17" s="4">
        <f t="shared" ca="1" si="1"/>
        <v>7</v>
      </c>
      <c r="X17" s="4">
        <f t="shared" ca="1" si="2"/>
        <v>4.0000000000000036E-2</v>
      </c>
      <c r="Y17" s="4">
        <f t="shared" ca="1" si="3"/>
        <v>0.88675000000000004</v>
      </c>
      <c r="Z17" s="4">
        <f t="shared" ca="1" si="4"/>
        <v>0.88682000000000005</v>
      </c>
      <c r="AA17" s="4">
        <f t="shared" ca="1" si="5"/>
        <v>0.88666</v>
      </c>
      <c r="AB17">
        <f t="shared" ca="1" si="6"/>
        <v>1</v>
      </c>
      <c r="AC17">
        <f t="shared" ca="1" si="7"/>
        <v>0</v>
      </c>
      <c r="AD17">
        <f t="shared" ca="1" si="8"/>
        <v>0</v>
      </c>
    </row>
    <row r="18" spans="1:30" x14ac:dyDescent="0.2">
      <c r="A18" t="s">
        <v>11</v>
      </c>
      <c r="B18" t="s">
        <v>200</v>
      </c>
      <c r="C18" t="s">
        <v>62</v>
      </c>
      <c r="D18" t="s">
        <v>21</v>
      </c>
      <c r="E18" t="s">
        <v>201</v>
      </c>
      <c r="F18" t="s">
        <v>199</v>
      </c>
      <c r="G18">
        <v>0.88597999999999999</v>
      </c>
      <c r="H18">
        <v>0.88614000000000004</v>
      </c>
      <c r="J18">
        <v>2</v>
      </c>
      <c r="L18">
        <v>1.52</v>
      </c>
      <c r="M18" t="s">
        <v>12</v>
      </c>
      <c r="N18">
        <f t="shared" si="9"/>
        <v>43620.329999999987</v>
      </c>
      <c r="P18" s="4" t="s">
        <v>39</v>
      </c>
      <c r="Q18" s="4">
        <f ca="1">AVERAGE($W$2:$W$2000)</f>
        <v>3.6868686868686869</v>
      </c>
      <c r="R18" s="4"/>
      <c r="S18" s="4"/>
      <c r="T18" s="4"/>
      <c r="U18" s="4" t="str">
        <f ca="1"/>
        <v>2025-06-20 18:51:29</v>
      </c>
      <c r="V18" s="4">
        <f t="shared" ca="1" si="0"/>
        <v>4</v>
      </c>
      <c r="W18" s="4">
        <f t="shared" ca="1" si="1"/>
        <v>15</v>
      </c>
      <c r="X18" s="4">
        <f t="shared" ca="1" si="2"/>
        <v>-15</v>
      </c>
      <c r="Y18" s="4">
        <f t="shared" ca="1" si="3"/>
        <v>0.88661000000000001</v>
      </c>
      <c r="Z18" s="4">
        <f t="shared" ca="1" si="4"/>
        <v>0.88700999999999997</v>
      </c>
      <c r="AA18" s="4">
        <f t="shared" ca="1" si="5"/>
        <v>0.88680999999999999</v>
      </c>
      <c r="AB18">
        <f t="shared" ca="1" si="6"/>
        <v>0</v>
      </c>
      <c r="AC18">
        <f t="shared" ca="1" si="7"/>
        <v>0</v>
      </c>
      <c r="AD18">
        <f t="shared" ca="1" si="8"/>
        <v>1</v>
      </c>
    </row>
    <row r="19" spans="1:30" x14ac:dyDescent="0.2">
      <c r="A19" t="s">
        <v>13</v>
      </c>
      <c r="B19" t="s">
        <v>202</v>
      </c>
      <c r="C19" t="s">
        <v>22</v>
      </c>
      <c r="D19" t="s">
        <v>21</v>
      </c>
      <c r="E19" t="s">
        <v>203</v>
      </c>
      <c r="F19" t="s">
        <v>204</v>
      </c>
      <c r="G19">
        <v>0.88627999999999996</v>
      </c>
      <c r="H19">
        <v>0.88615999999999995</v>
      </c>
      <c r="J19">
        <v>1</v>
      </c>
      <c r="L19">
        <v>0.76</v>
      </c>
      <c r="M19" t="s">
        <v>12</v>
      </c>
      <c r="N19">
        <f t="shared" si="9"/>
        <v>43618.80999999999</v>
      </c>
      <c r="P19" s="4" t="s">
        <v>42</v>
      </c>
      <c r="Q19" s="4">
        <f ca="1">AVERAGE($X$2:$X$2000)</f>
        <v>0.25464646464646473</v>
      </c>
      <c r="R19" s="4"/>
      <c r="S19" s="4"/>
      <c r="T19" s="4"/>
      <c r="U19" s="4" t="str">
        <f ca="1"/>
        <v>2025-06-20 18:40:26</v>
      </c>
      <c r="V19" s="4">
        <f t="shared" ca="1" si="0"/>
        <v>1</v>
      </c>
      <c r="W19" s="4">
        <f t="shared" ca="1" si="1"/>
        <v>1</v>
      </c>
      <c r="X19" s="4">
        <f t="shared" ca="1" si="2"/>
        <v>0.87</v>
      </c>
      <c r="Y19" s="4">
        <f t="shared" ca="1" si="3"/>
        <v>0.88700999999999997</v>
      </c>
      <c r="Z19" s="4">
        <f t="shared" ca="1" si="4"/>
        <v>0.88683000000000001</v>
      </c>
      <c r="AA19" s="4">
        <f t="shared" ca="1" si="5"/>
        <v>0.88683000000000001</v>
      </c>
      <c r="AB19">
        <f t="shared" ca="1" si="6"/>
        <v>0</v>
      </c>
      <c r="AC19">
        <f t="shared" ca="1" si="7"/>
        <v>1</v>
      </c>
      <c r="AD19">
        <f t="shared" ca="1" si="8"/>
        <v>0</v>
      </c>
    </row>
    <row r="20" spans="1:30" x14ac:dyDescent="0.2">
      <c r="A20" t="s">
        <v>13</v>
      </c>
      <c r="B20" t="s">
        <v>205</v>
      </c>
      <c r="C20" t="s">
        <v>22</v>
      </c>
      <c r="D20" t="s">
        <v>21</v>
      </c>
      <c r="E20" t="s">
        <v>206</v>
      </c>
      <c r="F20" t="s">
        <v>207</v>
      </c>
      <c r="G20">
        <v>0.88656000000000001</v>
      </c>
      <c r="H20">
        <v>0.88629999999999998</v>
      </c>
      <c r="J20">
        <v>1</v>
      </c>
      <c r="L20">
        <v>0.76</v>
      </c>
      <c r="M20" t="s">
        <v>12</v>
      </c>
      <c r="N20">
        <f t="shared" si="9"/>
        <v>43618.049999999988</v>
      </c>
      <c r="R20" s="4"/>
      <c r="S20" s="4"/>
      <c r="T20" s="4"/>
      <c r="U20" s="4" t="str">
        <f ca="1"/>
        <v>2025-06-20 18:29:23</v>
      </c>
      <c r="V20" s="4">
        <f t="shared" ca="1" si="0"/>
        <v>4</v>
      </c>
      <c r="W20" s="4">
        <f t="shared" ca="1" si="1"/>
        <v>15</v>
      </c>
      <c r="X20" s="4">
        <f t="shared" ca="1" si="2"/>
        <v>-15</v>
      </c>
      <c r="Y20" s="4">
        <f t="shared" ca="1" si="3"/>
        <v>0.88683999999999996</v>
      </c>
      <c r="Z20" s="4">
        <f t="shared" ca="1" si="4"/>
        <v>0.88660000000000005</v>
      </c>
      <c r="AA20" s="4">
        <f t="shared" ca="1" si="5"/>
        <v>0.88632999999999995</v>
      </c>
      <c r="AB20">
        <f t="shared" ca="1" si="6"/>
        <v>0</v>
      </c>
      <c r="AC20">
        <f t="shared" ca="1" si="7"/>
        <v>1</v>
      </c>
      <c r="AD20">
        <f t="shared" ca="1" si="8"/>
        <v>0</v>
      </c>
    </row>
    <row r="21" spans="1:30" x14ac:dyDescent="0.2">
      <c r="A21" t="s">
        <v>11</v>
      </c>
      <c r="B21" t="s">
        <v>208</v>
      </c>
      <c r="C21" t="s">
        <v>209</v>
      </c>
      <c r="D21" t="s">
        <v>21</v>
      </c>
      <c r="E21" t="s">
        <v>210</v>
      </c>
      <c r="F21" t="s">
        <v>211</v>
      </c>
      <c r="G21">
        <v>0.88660000000000005</v>
      </c>
      <c r="H21">
        <v>0.88661999999999996</v>
      </c>
      <c r="J21">
        <v>4</v>
      </c>
      <c r="L21">
        <v>3.04</v>
      </c>
      <c r="M21" t="s">
        <v>12</v>
      </c>
      <c r="N21">
        <f t="shared" si="9"/>
        <v>43617.289999999986</v>
      </c>
      <c r="P21" s="4" t="str">
        <f>_xlfn.CONCAT("P",T21)</f>
        <v>P1</v>
      </c>
      <c r="Q21" s="4">
        <f ca="1">COUNTIF($V$1:$V$2000,T21)</f>
        <v>40</v>
      </c>
      <c r="R21" s="4">
        <f ca="1">SUMIF($V$2:$V$2000,T21,$W$2:$W$2000)</f>
        <v>40</v>
      </c>
      <c r="S21" s="4">
        <f ca="1">SUMIF($V$2:$V$2000,T21,$X$2:$X$2000)</f>
        <v>24.260000000000005</v>
      </c>
      <c r="T21" s="4">
        <v>1</v>
      </c>
      <c r="U21" s="4" t="str">
        <f ca="1"/>
        <v>2025-06-20 18:17:47</v>
      </c>
      <c r="V21" s="4">
        <f t="shared" ca="1" si="0"/>
        <v>2</v>
      </c>
      <c r="W21" s="4">
        <f t="shared" ca="1" si="1"/>
        <v>3</v>
      </c>
      <c r="X21" s="4">
        <f t="shared" ca="1" si="2"/>
        <v>2.61</v>
      </c>
      <c r="Y21" s="4">
        <f t="shared" ca="1" si="3"/>
        <v>0.88629000000000002</v>
      </c>
      <c r="Z21" s="4">
        <f t="shared" ca="1" si="4"/>
        <v>0.88688</v>
      </c>
      <c r="AA21" s="4">
        <f t="shared" ca="1" si="5"/>
        <v>0.88656000000000001</v>
      </c>
      <c r="AB21">
        <f t="shared" ca="1" si="6"/>
        <v>0</v>
      </c>
      <c r="AC21">
        <f t="shared" ca="1" si="7"/>
        <v>0</v>
      </c>
      <c r="AD21">
        <f t="shared" ca="1" si="8"/>
        <v>1</v>
      </c>
    </row>
    <row r="22" spans="1:30" x14ac:dyDescent="0.2">
      <c r="A22" t="s">
        <v>11</v>
      </c>
      <c r="B22" t="s">
        <v>212</v>
      </c>
      <c r="C22" t="s">
        <v>22</v>
      </c>
      <c r="D22" t="s">
        <v>21</v>
      </c>
      <c r="E22" t="s">
        <v>213</v>
      </c>
      <c r="F22" t="s">
        <v>211</v>
      </c>
      <c r="G22">
        <v>0.88682000000000005</v>
      </c>
      <c r="H22">
        <v>0.88661999999999996</v>
      </c>
      <c r="J22">
        <v>1</v>
      </c>
      <c r="L22">
        <v>-1</v>
      </c>
      <c r="M22" t="s">
        <v>12</v>
      </c>
      <c r="N22">
        <f t="shared" si="9"/>
        <v>43614.249999999985</v>
      </c>
      <c r="P22" s="4" t="str">
        <f t="shared" ref="P22:P30" si="10">_xlfn.CONCAT("P",T22)</f>
        <v>P2</v>
      </c>
      <c r="Q22" s="4">
        <f t="shared" ref="Q22:Q30" ca="1" si="11">COUNTIF($V$1:$V$2000,T22)</f>
        <v>40</v>
      </c>
      <c r="R22" s="4">
        <f t="shared" ref="R22:R30" ca="1" si="12">SUMIF($V$2:$V$2000,T22,$W$2:$W$2000)</f>
        <v>120</v>
      </c>
      <c r="S22" s="4">
        <f t="shared" ref="S22:S30" ca="1" si="13">SUMIF($V$2:$V$2000,T22,$X$2:$X$2000)</f>
        <v>-6.1899999999999959</v>
      </c>
      <c r="T22" s="4">
        <v>2</v>
      </c>
      <c r="U22" s="4" t="str">
        <f ca="1"/>
        <v>2025-06-20 18:06:45</v>
      </c>
      <c r="V22" s="4">
        <f t="shared" ca="1" si="0"/>
        <v>1</v>
      </c>
      <c r="W22" s="4">
        <f t="shared" ca="1" si="1"/>
        <v>1</v>
      </c>
      <c r="X22" s="4">
        <f t="shared" ca="1" si="2"/>
        <v>0.88</v>
      </c>
      <c r="Y22" s="4">
        <f t="shared" ca="1" si="3"/>
        <v>0.88656999999999997</v>
      </c>
      <c r="Z22" s="4">
        <f t="shared" ca="1" si="4"/>
        <v>0.88670000000000004</v>
      </c>
      <c r="AA22" s="4">
        <f t="shared" ca="1" si="5"/>
        <v>0.88670000000000004</v>
      </c>
      <c r="AB22">
        <f t="shared" ca="1" si="6"/>
        <v>0</v>
      </c>
      <c r="AC22">
        <f t="shared" ca="1" si="7"/>
        <v>0</v>
      </c>
      <c r="AD22">
        <f t="shared" ca="1" si="8"/>
        <v>1</v>
      </c>
    </row>
    <row r="23" spans="1:30" x14ac:dyDescent="0.2">
      <c r="A23" t="s">
        <v>11</v>
      </c>
      <c r="B23" t="s">
        <v>214</v>
      </c>
      <c r="C23" t="s">
        <v>215</v>
      </c>
      <c r="D23" t="s">
        <v>21</v>
      </c>
      <c r="E23" t="s">
        <v>216</v>
      </c>
      <c r="F23" t="s">
        <v>211</v>
      </c>
      <c r="G23">
        <v>0.88675000000000004</v>
      </c>
      <c r="H23">
        <v>0.88661999999999996</v>
      </c>
      <c r="J23">
        <v>2</v>
      </c>
      <c r="L23">
        <v>-2</v>
      </c>
      <c r="M23" t="s">
        <v>12</v>
      </c>
      <c r="N23">
        <f t="shared" si="9"/>
        <v>43615.249999999985</v>
      </c>
      <c r="P23" s="4" t="str">
        <f t="shared" si="10"/>
        <v>P3</v>
      </c>
      <c r="Q23" s="4">
        <f t="shared" ca="1" si="11"/>
        <v>10</v>
      </c>
      <c r="R23" s="4">
        <f t="shared" ca="1" si="12"/>
        <v>70</v>
      </c>
      <c r="S23" s="4">
        <f t="shared" ca="1" si="13"/>
        <v>6.0600000000000023</v>
      </c>
      <c r="T23" s="4">
        <v>3</v>
      </c>
      <c r="U23" s="4" t="str">
        <f ca="1"/>
        <v>2025-06-20 17:55:42</v>
      </c>
      <c r="V23" s="4">
        <f t="shared" ca="1" si="0"/>
        <v>1</v>
      </c>
      <c r="W23" s="4">
        <f t="shared" ca="1" si="1"/>
        <v>1</v>
      </c>
      <c r="X23" s="4">
        <f t="shared" ca="1" si="2"/>
        <v>0.88</v>
      </c>
      <c r="Y23" s="4">
        <f t="shared" ca="1" si="3"/>
        <v>0.88666</v>
      </c>
      <c r="Z23" s="4">
        <f t="shared" ca="1" si="4"/>
        <v>0.88736999999999999</v>
      </c>
      <c r="AA23" s="4">
        <f t="shared" ca="1" si="5"/>
        <v>0.88736999999999999</v>
      </c>
      <c r="AB23">
        <f t="shared" ca="1" si="6"/>
        <v>0</v>
      </c>
      <c r="AC23">
        <f t="shared" ca="1" si="7"/>
        <v>0</v>
      </c>
      <c r="AD23">
        <f t="shared" ca="1" si="8"/>
        <v>1</v>
      </c>
    </row>
    <row r="24" spans="1:30" x14ac:dyDescent="0.2">
      <c r="A24" t="s">
        <v>11</v>
      </c>
      <c r="B24" t="s">
        <v>217</v>
      </c>
      <c r="C24" t="s">
        <v>58</v>
      </c>
      <c r="D24" t="s">
        <v>21</v>
      </c>
      <c r="E24" t="s">
        <v>218</v>
      </c>
      <c r="F24" t="s">
        <v>219</v>
      </c>
      <c r="G24">
        <v>0.88660000000000005</v>
      </c>
      <c r="H24">
        <v>0.88683000000000001</v>
      </c>
      <c r="J24">
        <v>2</v>
      </c>
      <c r="L24">
        <v>1.52</v>
      </c>
      <c r="M24" t="s">
        <v>12</v>
      </c>
      <c r="N24">
        <f t="shared" si="9"/>
        <v>43617.249999999985</v>
      </c>
      <c r="P24" s="4" t="str">
        <f t="shared" si="10"/>
        <v>P4</v>
      </c>
      <c r="Q24" s="4">
        <f t="shared" ca="1" si="11"/>
        <v>9</v>
      </c>
      <c r="R24" s="4">
        <f t="shared" ca="1" si="12"/>
        <v>135</v>
      </c>
      <c r="S24" s="4">
        <f t="shared" ca="1" si="13"/>
        <v>1.0800000000000054</v>
      </c>
      <c r="T24" s="4">
        <v>4</v>
      </c>
      <c r="U24" s="4" t="str">
        <f ca="1"/>
        <v>2025-06-20 17:44:36</v>
      </c>
      <c r="V24" s="4">
        <f t="shared" ca="1" si="0"/>
        <v>4</v>
      </c>
      <c r="W24" s="4">
        <f t="shared" ca="1" si="1"/>
        <v>15</v>
      </c>
      <c r="X24" s="4">
        <f t="shared" ca="1" si="2"/>
        <v>7.5600000000000005</v>
      </c>
      <c r="Y24" s="4">
        <f t="shared" ca="1" si="3"/>
        <v>0.88737999999999995</v>
      </c>
      <c r="Z24" s="4">
        <f t="shared" ca="1" si="4"/>
        <v>0.88759999999999994</v>
      </c>
      <c r="AA24" s="4">
        <f t="shared" ca="1" si="5"/>
        <v>0.88714999999999999</v>
      </c>
      <c r="AB24">
        <f t="shared" ca="1" si="6"/>
        <v>1</v>
      </c>
      <c r="AC24">
        <f t="shared" ca="1" si="7"/>
        <v>0</v>
      </c>
      <c r="AD24">
        <f t="shared" ca="1" si="8"/>
        <v>0</v>
      </c>
    </row>
    <row r="25" spans="1:30" x14ac:dyDescent="0.2">
      <c r="A25" t="s">
        <v>11</v>
      </c>
      <c r="B25" t="s">
        <v>220</v>
      </c>
      <c r="C25" t="s">
        <v>22</v>
      </c>
      <c r="D25" t="s">
        <v>21</v>
      </c>
      <c r="E25" t="s">
        <v>221</v>
      </c>
      <c r="F25" t="s">
        <v>219</v>
      </c>
      <c r="G25">
        <v>0.88675999999999999</v>
      </c>
      <c r="H25">
        <v>0.88683000000000001</v>
      </c>
      <c r="J25">
        <v>1</v>
      </c>
      <c r="L25">
        <v>0.76</v>
      </c>
      <c r="M25" t="s">
        <v>12</v>
      </c>
      <c r="N25">
        <f t="shared" si="9"/>
        <v>43615.729999999989</v>
      </c>
      <c r="P25" s="4" t="str">
        <f t="shared" si="10"/>
        <v>P5</v>
      </c>
      <c r="Q25" s="4">
        <f t="shared" ca="1" si="11"/>
        <v>0</v>
      </c>
      <c r="R25" s="4">
        <f t="shared" ca="1" si="12"/>
        <v>0</v>
      </c>
      <c r="S25" s="4">
        <f t="shared" ca="1" si="13"/>
        <v>0</v>
      </c>
      <c r="T25" s="4">
        <v>5</v>
      </c>
      <c r="U25" s="4" t="str">
        <f ca="1"/>
        <v>2025-06-20 17:33:34</v>
      </c>
      <c r="V25" s="4">
        <f t="shared" ca="1" si="0"/>
        <v>1</v>
      </c>
      <c r="W25" s="4">
        <f t="shared" ca="1" si="1"/>
        <v>1</v>
      </c>
      <c r="X25" s="4">
        <f t="shared" ca="1" si="2"/>
        <v>0.88</v>
      </c>
      <c r="Y25" s="4">
        <f t="shared" ca="1" si="3"/>
        <v>0.88719999999999999</v>
      </c>
      <c r="Z25" s="4">
        <f t="shared" ca="1" si="4"/>
        <v>0.88778000000000001</v>
      </c>
      <c r="AA25" s="4">
        <f t="shared" ca="1" si="5"/>
        <v>0.88778000000000001</v>
      </c>
      <c r="AB25">
        <f t="shared" ca="1" si="6"/>
        <v>0</v>
      </c>
      <c r="AC25">
        <f t="shared" ca="1" si="7"/>
        <v>0</v>
      </c>
      <c r="AD25">
        <f t="shared" ca="1" si="8"/>
        <v>1</v>
      </c>
    </row>
    <row r="26" spans="1:30" x14ac:dyDescent="0.2">
      <c r="A26" t="s">
        <v>13</v>
      </c>
      <c r="B26" t="s">
        <v>222</v>
      </c>
      <c r="C26" t="s">
        <v>38</v>
      </c>
      <c r="D26" t="s">
        <v>21</v>
      </c>
      <c r="E26" t="s">
        <v>223</v>
      </c>
      <c r="F26" t="s">
        <v>224</v>
      </c>
      <c r="G26">
        <v>0.88673999999999997</v>
      </c>
      <c r="H26">
        <v>0.88675000000000004</v>
      </c>
      <c r="J26">
        <v>2</v>
      </c>
      <c r="L26">
        <v>-2</v>
      </c>
      <c r="M26" t="s">
        <v>12</v>
      </c>
      <c r="N26">
        <f t="shared" si="9"/>
        <v>43614.969999999987</v>
      </c>
      <c r="P26" s="4" t="str">
        <f t="shared" si="10"/>
        <v>P6</v>
      </c>
      <c r="Q26" s="4">
        <f t="shared" ca="1" si="11"/>
        <v>0</v>
      </c>
      <c r="R26" s="4">
        <f t="shared" ca="1" si="12"/>
        <v>0</v>
      </c>
      <c r="S26" s="4">
        <f t="shared" ca="1" si="13"/>
        <v>0</v>
      </c>
      <c r="T26" s="4">
        <v>6</v>
      </c>
      <c r="U26" s="4" t="str">
        <f ca="1"/>
        <v>2025-06-20 17:22:31</v>
      </c>
      <c r="V26" s="4">
        <f t="shared" ca="1" si="0"/>
        <v>2</v>
      </c>
      <c r="W26" s="4">
        <f t="shared" ca="1" si="1"/>
        <v>3</v>
      </c>
      <c r="X26" s="4">
        <f t="shared" ca="1" si="2"/>
        <v>-3</v>
      </c>
      <c r="Y26" s="4">
        <f t="shared" ca="1" si="3"/>
        <v>0.88776999999999995</v>
      </c>
      <c r="Z26" s="4">
        <f t="shared" ca="1" si="4"/>
        <v>0.88805000000000001</v>
      </c>
      <c r="AA26" s="4">
        <f t="shared" ca="1" si="5"/>
        <v>0.88785000000000003</v>
      </c>
      <c r="AB26">
        <f t="shared" ca="1" si="6"/>
        <v>0</v>
      </c>
      <c r="AC26">
        <f t="shared" ca="1" si="7"/>
        <v>0</v>
      </c>
      <c r="AD26">
        <f t="shared" ca="1" si="8"/>
        <v>1</v>
      </c>
    </row>
    <row r="27" spans="1:30" x14ac:dyDescent="0.2">
      <c r="A27" t="s">
        <v>13</v>
      </c>
      <c r="B27" t="s">
        <v>225</v>
      </c>
      <c r="C27" t="s">
        <v>22</v>
      </c>
      <c r="D27" t="s">
        <v>21</v>
      </c>
      <c r="E27" t="s">
        <v>226</v>
      </c>
      <c r="F27" t="s">
        <v>224</v>
      </c>
      <c r="G27">
        <v>0.88666</v>
      </c>
      <c r="H27">
        <v>0.88675000000000004</v>
      </c>
      <c r="J27">
        <v>1</v>
      </c>
      <c r="L27">
        <v>-1</v>
      </c>
      <c r="M27" t="s">
        <v>12</v>
      </c>
      <c r="N27">
        <f t="shared" si="9"/>
        <v>43616.969999999987</v>
      </c>
      <c r="P27" s="4" t="str">
        <f t="shared" si="10"/>
        <v>P7</v>
      </c>
      <c r="Q27" s="4">
        <f t="shared" ca="1" si="11"/>
        <v>0</v>
      </c>
      <c r="R27" s="4">
        <f t="shared" ca="1" si="12"/>
        <v>0</v>
      </c>
      <c r="S27" s="4">
        <f t="shared" ca="1" si="13"/>
        <v>0</v>
      </c>
      <c r="T27" s="4">
        <v>7</v>
      </c>
      <c r="U27" s="4" t="str">
        <f ca="1"/>
        <v>2025-06-20 17:10:55</v>
      </c>
      <c r="V27" s="4">
        <f t="shared" ca="1" si="0"/>
        <v>2</v>
      </c>
      <c r="W27" s="4">
        <f t="shared" ca="1" si="1"/>
        <v>3</v>
      </c>
      <c r="X27" s="4">
        <f t="shared" ca="1" si="2"/>
        <v>2.68</v>
      </c>
      <c r="Y27" s="4">
        <f t="shared" ca="1" si="3"/>
        <v>0.88800000000000001</v>
      </c>
      <c r="Z27" s="4">
        <f t="shared" ca="1" si="4"/>
        <v>0.88761999999999996</v>
      </c>
      <c r="AA27" s="4">
        <f t="shared" ca="1" si="5"/>
        <v>0.88732</v>
      </c>
      <c r="AB27">
        <f t="shared" ca="1" si="6"/>
        <v>0</v>
      </c>
      <c r="AC27">
        <f t="shared" ca="1" si="7"/>
        <v>1</v>
      </c>
      <c r="AD27">
        <f t="shared" ca="1" si="8"/>
        <v>0</v>
      </c>
    </row>
    <row r="28" spans="1:30" x14ac:dyDescent="0.2">
      <c r="A28" t="s">
        <v>13</v>
      </c>
      <c r="B28" t="s">
        <v>227</v>
      </c>
      <c r="C28" t="s">
        <v>33</v>
      </c>
      <c r="D28" t="s">
        <v>21</v>
      </c>
      <c r="E28" t="s">
        <v>228</v>
      </c>
      <c r="F28" t="s">
        <v>224</v>
      </c>
      <c r="G28">
        <v>0.88682000000000005</v>
      </c>
      <c r="H28">
        <v>0.88675000000000004</v>
      </c>
      <c r="J28">
        <v>4</v>
      </c>
      <c r="L28">
        <v>3.04</v>
      </c>
      <c r="M28" t="s">
        <v>12</v>
      </c>
      <c r="N28">
        <f t="shared" si="9"/>
        <v>43617.969999999987</v>
      </c>
      <c r="P28" s="4" t="str">
        <f t="shared" si="10"/>
        <v>P8</v>
      </c>
      <c r="Q28" s="4">
        <f t="shared" ca="1" si="11"/>
        <v>0</v>
      </c>
      <c r="R28" s="4">
        <f t="shared" ca="1" si="12"/>
        <v>0</v>
      </c>
      <c r="S28" s="4">
        <f t="shared" ca="1" si="13"/>
        <v>0</v>
      </c>
      <c r="T28" s="4">
        <v>8</v>
      </c>
      <c r="U28" s="4" t="str">
        <f ca="1"/>
        <v>2025-06-20 16:59:53</v>
      </c>
      <c r="V28" s="4">
        <f t="shared" ca="1" si="0"/>
        <v>4</v>
      </c>
      <c r="W28" s="4">
        <f t="shared" ca="1" si="1"/>
        <v>15</v>
      </c>
      <c r="X28" s="4">
        <f t="shared" ca="1" si="2"/>
        <v>8.0400000000000009</v>
      </c>
      <c r="Y28" s="4">
        <f t="shared" ca="1" si="3"/>
        <v>0.88761999999999996</v>
      </c>
      <c r="Z28" s="4">
        <f t="shared" ca="1" si="4"/>
        <v>0.88778000000000001</v>
      </c>
      <c r="AA28" s="4">
        <f t="shared" ca="1" si="5"/>
        <v>0.88729999999999998</v>
      </c>
      <c r="AB28">
        <f t="shared" ca="1" si="6"/>
        <v>1</v>
      </c>
      <c r="AC28">
        <f t="shared" ca="1" si="7"/>
        <v>0</v>
      </c>
      <c r="AD28">
        <f t="shared" ca="1" si="8"/>
        <v>0</v>
      </c>
    </row>
    <row r="29" spans="1:30" x14ac:dyDescent="0.2">
      <c r="A29" t="s">
        <v>11</v>
      </c>
      <c r="B29" t="s">
        <v>229</v>
      </c>
      <c r="C29" t="s">
        <v>230</v>
      </c>
      <c r="D29" t="s">
        <v>21</v>
      </c>
      <c r="E29" t="s">
        <v>231</v>
      </c>
      <c r="F29" t="s">
        <v>232</v>
      </c>
      <c r="G29">
        <v>0.88688999999999996</v>
      </c>
      <c r="H29">
        <v>0.88661000000000001</v>
      </c>
      <c r="J29">
        <v>4</v>
      </c>
      <c r="L29">
        <v>-4</v>
      </c>
      <c r="M29" t="s">
        <v>12</v>
      </c>
      <c r="N29">
        <f t="shared" si="9"/>
        <v>43614.929999999986</v>
      </c>
      <c r="P29" s="4" t="str">
        <f t="shared" si="10"/>
        <v>P9</v>
      </c>
      <c r="Q29" s="4">
        <f t="shared" ca="1" si="11"/>
        <v>0</v>
      </c>
      <c r="R29" s="4">
        <f t="shared" ca="1" si="12"/>
        <v>0</v>
      </c>
      <c r="S29" s="4">
        <f t="shared" ca="1" si="13"/>
        <v>0</v>
      </c>
      <c r="T29" s="4">
        <v>9</v>
      </c>
      <c r="U29" s="4" t="str">
        <f ca="1"/>
        <v>2025-06-20 16:48:50</v>
      </c>
      <c r="V29" s="4">
        <f t="shared" ca="1" si="0"/>
        <v>1</v>
      </c>
      <c r="W29" s="4">
        <f t="shared" ca="1" si="1"/>
        <v>1</v>
      </c>
      <c r="X29" s="4">
        <f t="shared" ca="1" si="2"/>
        <v>0.92</v>
      </c>
      <c r="Y29" s="4">
        <f t="shared" ca="1" si="3"/>
        <v>0.88732999999999995</v>
      </c>
      <c r="Z29" s="4">
        <f t="shared" ca="1" si="4"/>
        <v>0.88771999999999995</v>
      </c>
      <c r="AA29" s="4">
        <f t="shared" ca="1" si="5"/>
        <v>0.88771999999999995</v>
      </c>
      <c r="AB29">
        <f t="shared" ca="1" si="6"/>
        <v>0</v>
      </c>
      <c r="AC29">
        <f t="shared" ca="1" si="7"/>
        <v>0</v>
      </c>
      <c r="AD29">
        <f t="shared" ca="1" si="8"/>
        <v>1</v>
      </c>
    </row>
    <row r="30" spans="1:30" x14ac:dyDescent="0.2">
      <c r="A30" t="s">
        <v>11</v>
      </c>
      <c r="B30" t="s">
        <v>233</v>
      </c>
      <c r="C30" t="s">
        <v>234</v>
      </c>
      <c r="D30" t="s">
        <v>21</v>
      </c>
      <c r="E30" t="s">
        <v>235</v>
      </c>
      <c r="F30" t="s">
        <v>232</v>
      </c>
      <c r="G30">
        <v>0.88697000000000004</v>
      </c>
      <c r="H30">
        <v>0.88661000000000001</v>
      </c>
      <c r="J30">
        <v>2</v>
      </c>
      <c r="L30">
        <v>-2</v>
      </c>
      <c r="M30" t="s">
        <v>12</v>
      </c>
      <c r="N30">
        <f t="shared" si="9"/>
        <v>43618.929999999986</v>
      </c>
      <c r="P30" s="4" t="str">
        <f t="shared" si="10"/>
        <v>P10</v>
      </c>
      <c r="Q30" s="4">
        <f t="shared" ca="1" si="11"/>
        <v>0</v>
      </c>
      <c r="R30" s="4">
        <f t="shared" ca="1" si="12"/>
        <v>0</v>
      </c>
      <c r="S30" s="4">
        <f t="shared" ca="1" si="13"/>
        <v>0</v>
      </c>
      <c r="T30" s="4">
        <v>10</v>
      </c>
      <c r="U30" s="4" t="str">
        <f ca="1"/>
        <v>2025-06-20 16:37:47</v>
      </c>
      <c r="V30" s="4">
        <f t="shared" ca="1" si="0"/>
        <v>1</v>
      </c>
      <c r="W30" s="4">
        <f t="shared" ca="1" si="1"/>
        <v>1</v>
      </c>
      <c r="X30" s="4">
        <f t="shared" ca="1" si="2"/>
        <v>0.92</v>
      </c>
      <c r="Y30" s="4">
        <f t="shared" ca="1" si="3"/>
        <v>0.88771</v>
      </c>
      <c r="Z30" s="4">
        <f t="shared" ca="1" si="4"/>
        <v>0.88780999999999999</v>
      </c>
      <c r="AA30" s="4">
        <f t="shared" ca="1" si="5"/>
        <v>0.88780999999999999</v>
      </c>
      <c r="AB30">
        <f t="shared" ca="1" si="6"/>
        <v>0</v>
      </c>
      <c r="AC30">
        <f t="shared" ca="1" si="7"/>
        <v>0</v>
      </c>
      <c r="AD30">
        <f t="shared" ca="1" si="8"/>
        <v>1</v>
      </c>
    </row>
    <row r="31" spans="1:30" x14ac:dyDescent="0.2">
      <c r="A31" t="s">
        <v>11</v>
      </c>
      <c r="B31" t="s">
        <v>236</v>
      </c>
      <c r="C31" t="s">
        <v>23</v>
      </c>
      <c r="D31" t="s">
        <v>21</v>
      </c>
      <c r="E31" t="s">
        <v>237</v>
      </c>
      <c r="F31" t="s">
        <v>232</v>
      </c>
      <c r="G31">
        <v>0.88700999999999997</v>
      </c>
      <c r="H31">
        <v>0.88661000000000001</v>
      </c>
      <c r="J31">
        <v>1</v>
      </c>
      <c r="L31">
        <v>-1</v>
      </c>
      <c r="M31" t="s">
        <v>12</v>
      </c>
      <c r="N31">
        <f t="shared" si="9"/>
        <v>43620.929999999986</v>
      </c>
      <c r="Q31">
        <f ca="1">COUNTIFS($V$2:$V$2000,"=10",$X$2:$X$2000,"&gt;0")</f>
        <v>0</v>
      </c>
      <c r="R31" s="4">
        <f ca="1">SUMIFS($W$2:$W$2000,$V$2:$V$2000,10,$X$2:$X$2000,"&gt;0")</f>
        <v>0</v>
      </c>
      <c r="S31" s="4">
        <f ca="1">SUMIFS($X$2:$X$2000,$V$2:$V$2000,10,$X$2:$X$2000,"&gt;0")</f>
        <v>0</v>
      </c>
      <c r="T31" s="4"/>
      <c r="U31" s="4" t="str">
        <f ca="1"/>
        <v>2025-06-20 16:26:44</v>
      </c>
      <c r="V31" s="4">
        <f t="shared" ca="1" si="0"/>
        <v>1</v>
      </c>
      <c r="W31" s="4">
        <f t="shared" ca="1" si="1"/>
        <v>1</v>
      </c>
      <c r="X31" s="4">
        <f t="shared" ca="1" si="2"/>
        <v>0.8</v>
      </c>
      <c r="Y31" s="4">
        <f t="shared" ca="1" si="3"/>
        <v>0.88780999999999999</v>
      </c>
      <c r="Z31" s="4">
        <f t="shared" ca="1" si="4"/>
        <v>0.88849</v>
      </c>
      <c r="AA31" s="4">
        <f t="shared" ca="1" si="5"/>
        <v>0.88849</v>
      </c>
      <c r="AB31">
        <f t="shared" ca="1" si="6"/>
        <v>0</v>
      </c>
      <c r="AC31">
        <f t="shared" ca="1" si="7"/>
        <v>0</v>
      </c>
      <c r="AD31">
        <f t="shared" ca="1" si="8"/>
        <v>1</v>
      </c>
    </row>
    <row r="32" spans="1:30" x14ac:dyDescent="0.2">
      <c r="A32" t="s">
        <v>11</v>
      </c>
      <c r="B32" t="s">
        <v>238</v>
      </c>
      <c r="C32" t="s">
        <v>239</v>
      </c>
      <c r="D32" t="s">
        <v>21</v>
      </c>
      <c r="E32" t="s">
        <v>240</v>
      </c>
      <c r="F32" t="s">
        <v>232</v>
      </c>
      <c r="G32">
        <v>0.88680999999999999</v>
      </c>
      <c r="H32">
        <v>0.88661000000000001</v>
      </c>
      <c r="J32">
        <v>8</v>
      </c>
      <c r="L32">
        <v>-8</v>
      </c>
      <c r="M32" t="s">
        <v>12</v>
      </c>
      <c r="N32">
        <f t="shared" si="9"/>
        <v>43621.929999999986</v>
      </c>
      <c r="Q32">
        <f ca="1">COUNTIFS($V$2:$V$2000,"=10",$X$2:$X$2000,"&lt;0")</f>
        <v>0</v>
      </c>
      <c r="R32" s="4">
        <f ca="1">SUMIFS($W$2:$W$2000,$V$2:$V$2000,10,$X$2:$X$2000,"&lt;0")</f>
        <v>0</v>
      </c>
      <c r="S32" s="4">
        <f ca="1">SUMIFS($X$2:$X$2000,$V$2:$V$2000,10,$X$2:$X$2000,"&lt;0")</f>
        <v>0</v>
      </c>
      <c r="T32" s="4"/>
      <c r="U32" s="4" t="str">
        <f ca="1"/>
        <v>2025-06-20 16:15:39</v>
      </c>
      <c r="V32" s="4">
        <f t="shared" ca="1" si="0"/>
        <v>2</v>
      </c>
      <c r="W32" s="4">
        <f t="shared" ca="1" si="1"/>
        <v>3</v>
      </c>
      <c r="X32" s="4">
        <f t="shared" ca="1" si="2"/>
        <v>-3</v>
      </c>
      <c r="Y32" s="4">
        <f t="shared" ca="1" si="3"/>
        <v>0.88846000000000003</v>
      </c>
      <c r="Z32" s="4">
        <f t="shared" ca="1" si="4"/>
        <v>0.88888</v>
      </c>
      <c r="AA32" s="4">
        <f t="shared" ca="1" si="5"/>
        <v>0.88856000000000002</v>
      </c>
      <c r="AB32">
        <f t="shared" ca="1" si="6"/>
        <v>0</v>
      </c>
      <c r="AC32">
        <f t="shared" ca="1" si="7"/>
        <v>0</v>
      </c>
      <c r="AD32">
        <f t="shared" ca="1" si="8"/>
        <v>1</v>
      </c>
    </row>
    <row r="33" spans="1:30" x14ac:dyDescent="0.2">
      <c r="A33" t="s">
        <v>11</v>
      </c>
      <c r="B33" t="s">
        <v>241</v>
      </c>
      <c r="C33" t="s">
        <v>22</v>
      </c>
      <c r="D33" t="s">
        <v>21</v>
      </c>
      <c r="E33" t="s">
        <v>242</v>
      </c>
      <c r="F33" t="s">
        <v>243</v>
      </c>
      <c r="G33">
        <v>0.88683000000000001</v>
      </c>
      <c r="H33">
        <v>0.88700999999999997</v>
      </c>
      <c r="J33">
        <v>1</v>
      </c>
      <c r="L33">
        <v>0.87</v>
      </c>
      <c r="M33" t="s">
        <v>12</v>
      </c>
      <c r="N33">
        <f t="shared" si="9"/>
        <v>43629.929999999986</v>
      </c>
      <c r="S33" s="4"/>
      <c r="T33" s="1"/>
      <c r="U33" s="1" t="str">
        <f ca="1"/>
        <v>2025-06-20 16:04:04</v>
      </c>
      <c r="V33" s="4">
        <f t="shared" ca="1" si="0"/>
        <v>2</v>
      </c>
      <c r="W33" s="4">
        <f t="shared" ca="1" si="1"/>
        <v>3</v>
      </c>
      <c r="X33" s="4">
        <f t="shared" ca="1" si="2"/>
        <v>0.8</v>
      </c>
      <c r="Y33" s="4">
        <f t="shared" ca="1" si="3"/>
        <v>0.88887000000000005</v>
      </c>
      <c r="Z33" s="4">
        <f t="shared" ca="1" si="4"/>
        <v>0.88905999999999996</v>
      </c>
      <c r="AA33" s="4">
        <f t="shared" ca="1" si="5"/>
        <v>0.88858999999999999</v>
      </c>
      <c r="AB33">
        <f t="shared" ca="1" si="6"/>
        <v>1</v>
      </c>
      <c r="AC33">
        <f t="shared" ca="1" si="7"/>
        <v>0</v>
      </c>
      <c r="AD33">
        <f t="shared" ca="1" si="8"/>
        <v>0</v>
      </c>
    </row>
    <row r="34" spans="1:30" x14ac:dyDescent="0.2">
      <c r="A34" t="s">
        <v>13</v>
      </c>
      <c r="B34" t="s">
        <v>244</v>
      </c>
      <c r="C34" t="s">
        <v>22</v>
      </c>
      <c r="D34" t="s">
        <v>21</v>
      </c>
      <c r="E34" t="s">
        <v>245</v>
      </c>
      <c r="F34" t="s">
        <v>246</v>
      </c>
      <c r="G34">
        <v>0.88632999999999995</v>
      </c>
      <c r="H34">
        <v>0.88683999999999996</v>
      </c>
      <c r="J34">
        <v>1</v>
      </c>
      <c r="L34">
        <v>-1</v>
      </c>
      <c r="M34" t="s">
        <v>12</v>
      </c>
      <c r="N34">
        <f t="shared" si="9"/>
        <v>43629.059999999983</v>
      </c>
      <c r="P34" s="4" t="s">
        <v>44</v>
      </c>
      <c r="Q34" s="4">
        <f ca="1">SUMIF($A$275:$A$3683,"call",INDIRECT($Q$7))</f>
        <v>0</v>
      </c>
      <c r="R34" s="4">
        <f>COUNTIF($A$309:$A$3683,"call")</f>
        <v>0</v>
      </c>
      <c r="S34" s="4"/>
      <c r="T34" s="1"/>
      <c r="U34" s="1" t="str">
        <f ca="1"/>
        <v>2025-06-20 15:41:55</v>
      </c>
      <c r="V34" s="4">
        <f t="shared" ca="1" si="0"/>
        <v>3</v>
      </c>
      <c r="W34" s="4">
        <f t="shared" ca="1" si="1"/>
        <v>7</v>
      </c>
      <c r="X34" s="4">
        <f t="shared" ca="1" si="2"/>
        <v>5.84</v>
      </c>
      <c r="Y34" s="4">
        <f t="shared" ca="1" si="3"/>
        <v>178.21700000000001</v>
      </c>
      <c r="Z34" s="4">
        <f t="shared" ca="1" si="4"/>
        <v>178.364</v>
      </c>
      <c r="AA34" s="4">
        <f t="shared" ca="1" si="5"/>
        <v>178.31100000000001</v>
      </c>
      <c r="AB34">
        <f t="shared" ca="1" si="6"/>
        <v>0</v>
      </c>
      <c r="AC34">
        <f t="shared" ca="1" si="7"/>
        <v>0</v>
      </c>
      <c r="AD34">
        <f t="shared" ca="1" si="8"/>
        <v>1</v>
      </c>
    </row>
    <row r="35" spans="1:30" x14ac:dyDescent="0.2">
      <c r="A35" t="s">
        <v>13</v>
      </c>
      <c r="B35" t="s">
        <v>247</v>
      </c>
      <c r="C35" t="s">
        <v>72</v>
      </c>
      <c r="D35" t="s">
        <v>21</v>
      </c>
      <c r="E35" t="s">
        <v>248</v>
      </c>
      <c r="F35" t="s">
        <v>246</v>
      </c>
      <c r="G35">
        <v>0.88660000000000005</v>
      </c>
      <c r="H35">
        <v>0.88683999999999996</v>
      </c>
      <c r="J35">
        <v>8</v>
      </c>
      <c r="L35">
        <v>-8</v>
      </c>
      <c r="M35" t="s">
        <v>12</v>
      </c>
      <c r="N35">
        <f t="shared" si="9"/>
        <v>43630.059999999983</v>
      </c>
      <c r="P35" s="4" t="s">
        <v>45</v>
      </c>
      <c r="Q35" s="4">
        <f ca="1">SUMIF($A$275:$A$3683,"put",INDIRECT($Q$7))</f>
        <v>0</v>
      </c>
      <c r="R35" s="4">
        <f>COUNTIF($A$309:$A$3683,"put")</f>
        <v>0</v>
      </c>
      <c r="T35" s="1"/>
      <c r="U35" s="1" t="str">
        <f ca="1"/>
        <v>2025-06-20 15:30:52</v>
      </c>
      <c r="V35" s="4">
        <f t="shared" ca="1" si="0"/>
        <v>1</v>
      </c>
      <c r="W35" s="4">
        <f t="shared" ca="1" si="1"/>
        <v>1</v>
      </c>
      <c r="X35" s="4">
        <f t="shared" ca="1" si="2"/>
        <v>-1</v>
      </c>
      <c r="Y35" s="4">
        <f t="shared" ca="1" si="3"/>
        <v>178.31200000000001</v>
      </c>
      <c r="Z35" s="4">
        <f t="shared" ca="1" si="4"/>
        <v>178.321</v>
      </c>
      <c r="AA35" s="4">
        <f t="shared" ca="1" si="5"/>
        <v>178.321</v>
      </c>
      <c r="AB35">
        <f t="shared" ca="1" si="6"/>
        <v>0</v>
      </c>
      <c r="AC35">
        <f t="shared" ca="1" si="7"/>
        <v>0</v>
      </c>
      <c r="AD35">
        <f t="shared" ca="1" si="8"/>
        <v>1</v>
      </c>
    </row>
    <row r="36" spans="1:30" x14ac:dyDescent="0.2">
      <c r="A36" t="s">
        <v>13</v>
      </c>
      <c r="B36" t="s">
        <v>249</v>
      </c>
      <c r="C36" t="s">
        <v>63</v>
      </c>
      <c r="D36" t="s">
        <v>21</v>
      </c>
      <c r="E36" t="s">
        <v>250</v>
      </c>
      <c r="F36" t="s">
        <v>246</v>
      </c>
      <c r="G36">
        <v>0.88639999999999997</v>
      </c>
      <c r="H36">
        <v>0.88683999999999996</v>
      </c>
      <c r="J36">
        <v>2</v>
      </c>
      <c r="L36">
        <v>-2</v>
      </c>
      <c r="M36" t="s">
        <v>12</v>
      </c>
      <c r="N36">
        <f t="shared" si="9"/>
        <v>43638.059999999983</v>
      </c>
      <c r="P36" s="4"/>
      <c r="Q36" s="4"/>
      <c r="R36" s="4"/>
      <c r="T36" s="1"/>
      <c r="U36" s="1" t="str">
        <f ca="1"/>
        <v>2025-06-20 15:19:50</v>
      </c>
      <c r="V36" s="4">
        <f t="shared" ca="1" si="0"/>
        <v>1</v>
      </c>
      <c r="W36" s="4">
        <f t="shared" ca="1" si="1"/>
        <v>1</v>
      </c>
      <c r="X36" s="4">
        <f t="shared" ca="1" si="2"/>
        <v>0.92</v>
      </c>
      <c r="Y36" s="4">
        <f t="shared" ca="1" si="3"/>
        <v>178.33699999999999</v>
      </c>
      <c r="Z36" s="4">
        <f t="shared" ca="1" si="4"/>
        <v>178.24</v>
      </c>
      <c r="AA36" s="4">
        <f t="shared" ca="1" si="5"/>
        <v>178.24</v>
      </c>
      <c r="AB36">
        <f t="shared" ca="1" si="6"/>
        <v>0</v>
      </c>
      <c r="AC36">
        <f t="shared" ca="1" si="7"/>
        <v>1</v>
      </c>
      <c r="AD36">
        <f t="shared" ca="1" si="8"/>
        <v>0</v>
      </c>
    </row>
    <row r="37" spans="1:30" x14ac:dyDescent="0.2">
      <c r="A37" t="s">
        <v>13</v>
      </c>
      <c r="B37" t="s">
        <v>251</v>
      </c>
      <c r="C37" t="s">
        <v>82</v>
      </c>
      <c r="D37" t="s">
        <v>21</v>
      </c>
      <c r="E37" t="s">
        <v>252</v>
      </c>
      <c r="F37" t="s">
        <v>246</v>
      </c>
      <c r="G37">
        <v>0.88649</v>
      </c>
      <c r="H37">
        <v>0.88683999999999996</v>
      </c>
      <c r="J37">
        <v>4</v>
      </c>
      <c r="L37">
        <v>-4</v>
      </c>
      <c r="M37" t="s">
        <v>12</v>
      </c>
      <c r="N37">
        <f t="shared" si="9"/>
        <v>43640.059999999983</v>
      </c>
      <c r="P37" s="1" t="s">
        <v>47</v>
      </c>
      <c r="Q37" s="4">
        <f ca="1">COUNTIF($X$1:$X$2000,"&gt;0")</f>
        <v>71</v>
      </c>
      <c r="R37" s="4">
        <f ca="1">SUMIF($X$1:$X$2000,"&gt;0")</f>
        <v>119.85000000000002</v>
      </c>
      <c r="S37" s="10">
        <f ca="1">Q37/$Q$15</f>
        <v>0.71717171717171713</v>
      </c>
      <c r="U37" t="str">
        <f ca="1"/>
        <v>2025-06-20 15:08:47</v>
      </c>
      <c r="V37" s="4">
        <f t="shared" ca="1" si="0"/>
        <v>1</v>
      </c>
      <c r="W37" s="4">
        <f t="shared" ca="1" si="1"/>
        <v>1</v>
      </c>
      <c r="X37" s="4">
        <f t="shared" ca="1" si="2"/>
        <v>0.92</v>
      </c>
      <c r="Y37" s="4">
        <f t="shared" ca="1" si="3"/>
        <v>178.24100000000001</v>
      </c>
      <c r="Z37" s="4">
        <f t="shared" ca="1" si="4"/>
        <v>178.15899999999999</v>
      </c>
      <c r="AA37" s="4">
        <f t="shared" ca="1" si="5"/>
        <v>178.15899999999999</v>
      </c>
      <c r="AB37">
        <f t="shared" ca="1" si="6"/>
        <v>0</v>
      </c>
      <c r="AC37">
        <f t="shared" ca="1" si="7"/>
        <v>1</v>
      </c>
      <c r="AD37">
        <f t="shared" ca="1" si="8"/>
        <v>0</v>
      </c>
    </row>
    <row r="38" spans="1:30" x14ac:dyDescent="0.2">
      <c r="A38" t="s">
        <v>13</v>
      </c>
      <c r="B38" t="s">
        <v>253</v>
      </c>
      <c r="C38" t="s">
        <v>66</v>
      </c>
      <c r="D38" t="s">
        <v>21</v>
      </c>
      <c r="E38" t="s">
        <v>254</v>
      </c>
      <c r="F38" t="s">
        <v>255</v>
      </c>
      <c r="G38">
        <v>0.88656000000000001</v>
      </c>
      <c r="H38">
        <v>0.88629000000000002</v>
      </c>
      <c r="J38">
        <v>1</v>
      </c>
      <c r="L38">
        <v>0.87</v>
      </c>
      <c r="M38" t="s">
        <v>12</v>
      </c>
      <c r="N38">
        <f t="shared" si="9"/>
        <v>43644.059999999983</v>
      </c>
      <c r="P38" s="4" t="s">
        <v>53</v>
      </c>
      <c r="Q38" s="4">
        <f ca="1">SUM($AB$2:$AB$2000)</f>
        <v>25</v>
      </c>
      <c r="R38" s="4">
        <f ca="1">SUMIF($AB$2:$AB$2000,1,$X$2:$X$2000)</f>
        <v>43.360000000000014</v>
      </c>
      <c r="S38" s="10">
        <f ca="1">Q38/$Q$15</f>
        <v>0.25252525252525254</v>
      </c>
      <c r="U38" t="str">
        <f ca="1"/>
        <v>2025-06-20 14:57:12</v>
      </c>
      <c r="V38" s="4">
        <f t="shared" ca="1" si="0"/>
        <v>1</v>
      </c>
      <c r="W38" s="4">
        <f t="shared" ca="1" si="1"/>
        <v>1</v>
      </c>
      <c r="X38" s="4">
        <f t="shared" ca="1" si="2"/>
        <v>-1</v>
      </c>
      <c r="Y38" s="4">
        <f t="shared" ca="1" si="3"/>
        <v>178.154</v>
      </c>
      <c r="Z38" s="4">
        <f t="shared" ca="1" si="4"/>
        <v>178.13900000000001</v>
      </c>
      <c r="AA38" s="4">
        <f t="shared" ca="1" si="5"/>
        <v>178.13900000000001</v>
      </c>
      <c r="AB38">
        <f t="shared" ca="1" si="6"/>
        <v>0</v>
      </c>
      <c r="AC38">
        <f t="shared" ca="1" si="7"/>
        <v>1</v>
      </c>
      <c r="AD38">
        <f t="shared" ca="1" si="8"/>
        <v>0</v>
      </c>
    </row>
    <row r="39" spans="1:30" x14ac:dyDescent="0.2">
      <c r="A39" t="s">
        <v>13</v>
      </c>
      <c r="B39" t="s">
        <v>256</v>
      </c>
      <c r="C39" t="s">
        <v>71</v>
      </c>
      <c r="D39" t="s">
        <v>21</v>
      </c>
      <c r="E39" t="s">
        <v>257</v>
      </c>
      <c r="F39" t="s">
        <v>255</v>
      </c>
      <c r="G39">
        <v>0.88688</v>
      </c>
      <c r="H39">
        <v>0.88629000000000002</v>
      </c>
      <c r="J39">
        <v>2</v>
      </c>
      <c r="L39">
        <v>1.74</v>
      </c>
      <c r="M39" t="s">
        <v>12</v>
      </c>
      <c r="N39">
        <f t="shared" si="9"/>
        <v>43643.189999999981</v>
      </c>
      <c r="P39" s="4" t="s">
        <v>54</v>
      </c>
      <c r="Q39">
        <f ca="1">Q15-Q37</f>
        <v>28</v>
      </c>
      <c r="R39" s="4">
        <f ca="1">SUMIF($X$1:$X$2000,"&lt;0")</f>
        <v>-94.64</v>
      </c>
      <c r="S39" s="10">
        <f ca="1">Q39/$Q$15</f>
        <v>0.28282828282828282</v>
      </c>
      <c r="U39" t="str">
        <f ca="1"/>
        <v>2025-06-20 14:46:10</v>
      </c>
      <c r="V39" s="4">
        <f t="shared" ca="1" si="0"/>
        <v>2</v>
      </c>
      <c r="W39" s="4">
        <f t="shared" ca="1" si="1"/>
        <v>3</v>
      </c>
      <c r="X39" s="4">
        <f t="shared" ca="1" si="2"/>
        <v>-3</v>
      </c>
      <c r="Y39" s="4">
        <f t="shared" ca="1" si="3"/>
        <v>178.137</v>
      </c>
      <c r="Z39" s="4">
        <f t="shared" ca="1" si="4"/>
        <v>178.173</v>
      </c>
      <c r="AA39" s="4">
        <f t="shared" ca="1" si="5"/>
        <v>178.14</v>
      </c>
      <c r="AB39">
        <f t="shared" ca="1" si="6"/>
        <v>0</v>
      </c>
      <c r="AC39">
        <f t="shared" ca="1" si="7"/>
        <v>0</v>
      </c>
      <c r="AD39">
        <f t="shared" ca="1" si="8"/>
        <v>1</v>
      </c>
    </row>
    <row r="40" spans="1:30" x14ac:dyDescent="0.2">
      <c r="A40" t="s">
        <v>13</v>
      </c>
      <c r="B40" t="s">
        <v>258</v>
      </c>
      <c r="C40" t="s">
        <v>22</v>
      </c>
      <c r="D40" t="s">
        <v>21</v>
      </c>
      <c r="E40" t="s">
        <v>259</v>
      </c>
      <c r="F40" t="s">
        <v>260</v>
      </c>
      <c r="G40">
        <v>0.88670000000000004</v>
      </c>
      <c r="H40">
        <v>0.88656999999999997</v>
      </c>
      <c r="J40">
        <v>1</v>
      </c>
      <c r="L40">
        <v>0.88</v>
      </c>
      <c r="M40" t="s">
        <v>12</v>
      </c>
      <c r="N40">
        <f t="shared" si="9"/>
        <v>43641.449999999983</v>
      </c>
      <c r="U40" t="str">
        <f ca="1"/>
        <v>2025-06-20 14:35:07</v>
      </c>
      <c r="V40" s="4">
        <f t="shared" ca="1" si="0"/>
        <v>4</v>
      </c>
      <c r="W40" s="4">
        <f t="shared" ca="1" si="1"/>
        <v>15</v>
      </c>
      <c r="X40" s="4">
        <f t="shared" ca="1" si="2"/>
        <v>8.0400000000000009</v>
      </c>
      <c r="Y40" s="4">
        <f t="shared" ca="1" si="3"/>
        <v>178.16</v>
      </c>
      <c r="Z40" s="4">
        <f t="shared" ca="1" si="4"/>
        <v>178.18899999999999</v>
      </c>
      <c r="AA40" s="4">
        <f t="shared" ca="1" si="5"/>
        <v>178.124</v>
      </c>
      <c r="AB40">
        <f t="shared" ca="1" si="6"/>
        <v>1</v>
      </c>
      <c r="AC40">
        <f t="shared" ca="1" si="7"/>
        <v>0</v>
      </c>
      <c r="AD40">
        <f t="shared" ca="1" si="8"/>
        <v>0</v>
      </c>
    </row>
    <row r="41" spans="1:30" x14ac:dyDescent="0.2">
      <c r="A41" t="s">
        <v>13</v>
      </c>
      <c r="B41" t="s">
        <v>261</v>
      </c>
      <c r="C41" t="s">
        <v>22</v>
      </c>
      <c r="D41" t="s">
        <v>21</v>
      </c>
      <c r="E41" t="s">
        <v>262</v>
      </c>
      <c r="F41" t="s">
        <v>263</v>
      </c>
      <c r="G41">
        <v>0.88736999999999999</v>
      </c>
      <c r="H41">
        <v>0.88666</v>
      </c>
      <c r="J41">
        <v>1</v>
      </c>
      <c r="L41">
        <v>0.88</v>
      </c>
      <c r="M41" t="s">
        <v>12</v>
      </c>
      <c r="N41">
        <f t="shared" si="9"/>
        <v>43640.569999999985</v>
      </c>
      <c r="P41" s="4"/>
      <c r="U41" t="str">
        <f ca="1"/>
        <v>2025-06-20 14:24:04</v>
      </c>
      <c r="V41" s="4">
        <f t="shared" ca="1" si="0"/>
        <v>1</v>
      </c>
      <c r="W41" s="4">
        <f t="shared" ca="1" si="1"/>
        <v>1</v>
      </c>
      <c r="X41" s="4">
        <f t="shared" ca="1" si="2"/>
        <v>0.92</v>
      </c>
      <c r="Y41" s="4">
        <f t="shared" ca="1" si="3"/>
        <v>178.12899999999999</v>
      </c>
      <c r="Z41" s="4">
        <f t="shared" ca="1" si="4"/>
        <v>178.126</v>
      </c>
      <c r="AA41" s="4">
        <f t="shared" ca="1" si="5"/>
        <v>178.126</v>
      </c>
      <c r="AB41">
        <f t="shared" ca="1" si="6"/>
        <v>0</v>
      </c>
      <c r="AC41">
        <f t="shared" ca="1" si="7"/>
        <v>1</v>
      </c>
      <c r="AD41">
        <f t="shared" ca="1" si="8"/>
        <v>0</v>
      </c>
    </row>
    <row r="42" spans="1:30" x14ac:dyDescent="0.2">
      <c r="A42" t="s">
        <v>13</v>
      </c>
      <c r="B42" t="s">
        <v>264</v>
      </c>
      <c r="C42" t="s">
        <v>70</v>
      </c>
      <c r="D42" t="s">
        <v>21</v>
      </c>
      <c r="E42" t="s">
        <v>265</v>
      </c>
      <c r="F42" t="s">
        <v>266</v>
      </c>
      <c r="G42">
        <v>0.88744999999999996</v>
      </c>
      <c r="H42">
        <v>0.88737999999999995</v>
      </c>
      <c r="J42">
        <v>4</v>
      </c>
      <c r="L42">
        <v>3.52</v>
      </c>
      <c r="M42" t="s">
        <v>12</v>
      </c>
      <c r="N42">
        <f t="shared" si="9"/>
        <v>43639.689999999988</v>
      </c>
      <c r="U42" t="str">
        <f ca="1"/>
        <v>2025-06-20 14:13:02</v>
      </c>
      <c r="V42" s="4">
        <f t="shared" ca="1" si="0"/>
        <v>2</v>
      </c>
      <c r="W42" s="4">
        <f t="shared" ca="1" si="1"/>
        <v>3</v>
      </c>
      <c r="X42" s="4">
        <f t="shared" ca="1" si="2"/>
        <v>0.84000000000000008</v>
      </c>
      <c r="Y42" s="4">
        <f t="shared" ca="1" si="3"/>
        <v>178.125</v>
      </c>
      <c r="Z42" s="4">
        <f t="shared" ca="1" si="4"/>
        <v>178.136</v>
      </c>
      <c r="AA42" s="4">
        <f t="shared" ca="1" si="5"/>
        <v>178.05799999999999</v>
      </c>
      <c r="AB42">
        <f t="shared" ca="1" si="6"/>
        <v>1</v>
      </c>
      <c r="AC42">
        <f t="shared" ca="1" si="7"/>
        <v>0</v>
      </c>
      <c r="AD42">
        <f t="shared" ca="1" si="8"/>
        <v>0</v>
      </c>
    </row>
    <row r="43" spans="1:30" ht="19" x14ac:dyDescent="0.25">
      <c r="A43" t="s">
        <v>13</v>
      </c>
      <c r="B43" t="s">
        <v>267</v>
      </c>
      <c r="C43" t="s">
        <v>22</v>
      </c>
      <c r="D43" t="s">
        <v>21</v>
      </c>
      <c r="E43" t="s">
        <v>268</v>
      </c>
      <c r="F43" t="s">
        <v>266</v>
      </c>
      <c r="G43">
        <v>0.88714999999999999</v>
      </c>
      <c r="H43">
        <v>0.88737999999999995</v>
      </c>
      <c r="J43">
        <v>1</v>
      </c>
      <c r="L43">
        <v>-1</v>
      </c>
      <c r="M43" t="s">
        <v>12</v>
      </c>
      <c r="N43">
        <f t="shared" si="9"/>
        <v>43636.169999999991</v>
      </c>
      <c r="P43" s="46"/>
      <c r="U43" t="str">
        <f ca="1"/>
        <v>2025-06-20 14:02:00</v>
      </c>
      <c r="V43" s="4">
        <f t="shared" ca="1" si="0"/>
        <v>1</v>
      </c>
      <c r="W43" s="4">
        <f t="shared" ca="1" si="1"/>
        <v>1</v>
      </c>
      <c r="X43" s="4">
        <f t="shared" ca="1" si="2"/>
        <v>0.92</v>
      </c>
      <c r="Y43" s="4">
        <f t="shared" ca="1" si="3"/>
        <v>178.14099999999999</v>
      </c>
      <c r="Z43" s="4">
        <f t="shared" ca="1" si="4"/>
        <v>178.12200000000001</v>
      </c>
      <c r="AA43" s="4">
        <f t="shared" ca="1" si="5"/>
        <v>178.12200000000001</v>
      </c>
      <c r="AB43">
        <f t="shared" ca="1" si="6"/>
        <v>0</v>
      </c>
      <c r="AC43">
        <f t="shared" ca="1" si="7"/>
        <v>1</v>
      </c>
      <c r="AD43">
        <f t="shared" ca="1" si="8"/>
        <v>0</v>
      </c>
    </row>
    <row r="44" spans="1:30" ht="19" x14ac:dyDescent="0.25">
      <c r="A44" t="s">
        <v>13</v>
      </c>
      <c r="B44" t="s">
        <v>269</v>
      </c>
      <c r="C44" t="s">
        <v>154</v>
      </c>
      <c r="D44" t="s">
        <v>21</v>
      </c>
      <c r="E44" t="s">
        <v>270</v>
      </c>
      <c r="F44" t="s">
        <v>266</v>
      </c>
      <c r="G44">
        <v>0.88759999999999994</v>
      </c>
      <c r="H44">
        <v>0.88737999999999995</v>
      </c>
      <c r="J44">
        <v>8</v>
      </c>
      <c r="L44">
        <v>7.04</v>
      </c>
      <c r="M44" t="s">
        <v>12</v>
      </c>
      <c r="N44">
        <f t="shared" si="9"/>
        <v>43637.169999999991</v>
      </c>
      <c r="P44" s="46"/>
      <c r="U44" t="str">
        <f ca="1"/>
        <v>2025-06-20 13:50:23</v>
      </c>
      <c r="V44" s="4">
        <f t="shared" ca="1" si="0"/>
        <v>2</v>
      </c>
      <c r="W44" s="4">
        <f t="shared" ca="1" si="1"/>
        <v>3</v>
      </c>
      <c r="X44" s="4">
        <f t="shared" ca="1" si="2"/>
        <v>2.7600000000000002</v>
      </c>
      <c r="Y44" s="4">
        <f t="shared" ca="1" si="3"/>
        <v>178.09899999999999</v>
      </c>
      <c r="Z44" s="4">
        <f t="shared" ca="1" si="4"/>
        <v>178.02</v>
      </c>
      <c r="AA44" s="4">
        <f t="shared" ca="1" si="5"/>
        <v>177.99299999999999</v>
      </c>
      <c r="AB44">
        <f t="shared" ca="1" si="6"/>
        <v>0</v>
      </c>
      <c r="AC44">
        <f t="shared" ca="1" si="7"/>
        <v>1</v>
      </c>
      <c r="AD44">
        <f t="shared" ca="1" si="8"/>
        <v>0</v>
      </c>
    </row>
    <row r="45" spans="1:30" ht="19" x14ac:dyDescent="0.25">
      <c r="A45" t="s">
        <v>13</v>
      </c>
      <c r="B45" t="s">
        <v>271</v>
      </c>
      <c r="C45" t="s">
        <v>74</v>
      </c>
      <c r="D45" t="s">
        <v>21</v>
      </c>
      <c r="E45" t="s">
        <v>272</v>
      </c>
      <c r="F45" t="s">
        <v>266</v>
      </c>
      <c r="G45">
        <v>0.88729999999999998</v>
      </c>
      <c r="H45">
        <v>0.88737999999999995</v>
      </c>
      <c r="J45">
        <v>2</v>
      </c>
      <c r="L45">
        <v>-2</v>
      </c>
      <c r="M45" t="s">
        <v>12</v>
      </c>
      <c r="N45">
        <f t="shared" si="9"/>
        <v>43630.12999999999</v>
      </c>
      <c r="P45" s="46"/>
      <c r="U45" t="str">
        <f ca="1"/>
        <v>2025-06-20 13:39:19</v>
      </c>
      <c r="V45" s="4">
        <f t="shared" ca="1" si="0"/>
        <v>2</v>
      </c>
      <c r="W45" s="4">
        <f t="shared" ca="1" si="1"/>
        <v>3</v>
      </c>
      <c r="X45" s="4">
        <f t="shared" ca="1" si="2"/>
        <v>-3</v>
      </c>
      <c r="Y45" s="4">
        <f t="shared" ca="1" si="3"/>
        <v>178.017</v>
      </c>
      <c r="Z45" s="4">
        <f t="shared" ca="1" si="4"/>
        <v>178.005</v>
      </c>
      <c r="AA45" s="4">
        <f t="shared" ca="1" si="5"/>
        <v>177.94300000000001</v>
      </c>
      <c r="AB45">
        <f t="shared" ca="1" si="6"/>
        <v>0</v>
      </c>
      <c r="AC45">
        <f t="shared" ca="1" si="7"/>
        <v>1</v>
      </c>
      <c r="AD45">
        <f t="shared" ca="1" si="8"/>
        <v>0</v>
      </c>
    </row>
    <row r="46" spans="1:30" x14ac:dyDescent="0.2">
      <c r="A46" t="s">
        <v>13</v>
      </c>
      <c r="B46" t="s">
        <v>273</v>
      </c>
      <c r="C46" t="s">
        <v>22</v>
      </c>
      <c r="D46" t="s">
        <v>21</v>
      </c>
      <c r="E46" t="s">
        <v>274</v>
      </c>
      <c r="F46" t="s">
        <v>275</v>
      </c>
      <c r="G46">
        <v>0.88778000000000001</v>
      </c>
      <c r="H46">
        <v>0.88719999999999999</v>
      </c>
      <c r="J46">
        <v>1</v>
      </c>
      <c r="L46">
        <v>0.88</v>
      </c>
      <c r="M46" t="s">
        <v>12</v>
      </c>
      <c r="N46">
        <f t="shared" si="9"/>
        <v>43632.12999999999</v>
      </c>
      <c r="U46" t="str">
        <f ca="1"/>
        <v>2025-06-20 13:17:12</v>
      </c>
      <c r="V46" s="4">
        <f t="shared" ca="1" si="0"/>
        <v>3</v>
      </c>
      <c r="W46" s="4">
        <f t="shared" ca="1" si="1"/>
        <v>7</v>
      </c>
      <c r="X46" s="4">
        <f t="shared" ca="1" si="2"/>
        <v>4.5200000000000005</v>
      </c>
      <c r="Y46" s="4">
        <f t="shared" ca="1" si="3"/>
        <v>1.1625000000000001</v>
      </c>
      <c r="Z46" s="4">
        <f t="shared" ca="1" si="4"/>
        <v>1.16214</v>
      </c>
      <c r="AA46" s="4">
        <f t="shared" ca="1" si="5"/>
        <v>0.88895000000000002</v>
      </c>
      <c r="AB46">
        <f t="shared" ca="1" si="6"/>
        <v>0</v>
      </c>
      <c r="AC46">
        <f t="shared" ca="1" si="7"/>
        <v>1</v>
      </c>
      <c r="AD46">
        <f t="shared" ca="1" si="8"/>
        <v>0</v>
      </c>
    </row>
    <row r="47" spans="1:30" x14ac:dyDescent="0.2">
      <c r="A47" t="s">
        <v>11</v>
      </c>
      <c r="B47" t="s">
        <v>276</v>
      </c>
      <c r="C47" t="s">
        <v>22</v>
      </c>
      <c r="D47" t="s">
        <v>21</v>
      </c>
      <c r="E47" t="s">
        <v>277</v>
      </c>
      <c r="F47" t="s">
        <v>278</v>
      </c>
      <c r="G47">
        <v>0.88805000000000001</v>
      </c>
      <c r="H47">
        <v>0.88776999999999995</v>
      </c>
      <c r="J47">
        <v>1</v>
      </c>
      <c r="L47">
        <v>-1</v>
      </c>
      <c r="M47" t="s">
        <v>12</v>
      </c>
      <c r="N47">
        <f t="shared" si="9"/>
        <v>43631.249999999993</v>
      </c>
      <c r="U47" t="str">
        <f ca="1"/>
        <v>2025-06-20 13:06:09</v>
      </c>
      <c r="V47" s="4">
        <f t="shared" ca="1" si="0"/>
        <v>3</v>
      </c>
      <c r="W47" s="4">
        <f t="shared" ca="1" si="1"/>
        <v>7</v>
      </c>
      <c r="X47" s="4">
        <f t="shared" ca="1" si="2"/>
        <v>6.2600000000000007</v>
      </c>
      <c r="Y47" s="4">
        <f t="shared" ca="1" si="3"/>
        <v>0.88895000000000002</v>
      </c>
      <c r="Z47" s="4">
        <f t="shared" ca="1" si="4"/>
        <v>0.88890999999999998</v>
      </c>
      <c r="AA47" s="4">
        <f t="shared" ca="1" si="5"/>
        <v>0.88875000000000004</v>
      </c>
      <c r="AB47">
        <f t="shared" ca="1" si="6"/>
        <v>0</v>
      </c>
      <c r="AC47">
        <f t="shared" ca="1" si="7"/>
        <v>1</v>
      </c>
      <c r="AD47">
        <f t="shared" ca="1" si="8"/>
        <v>0</v>
      </c>
    </row>
    <row r="48" spans="1:30" x14ac:dyDescent="0.2">
      <c r="A48" t="s">
        <v>11</v>
      </c>
      <c r="B48" t="s">
        <v>279</v>
      </c>
      <c r="C48" t="s">
        <v>59</v>
      </c>
      <c r="D48" t="s">
        <v>21</v>
      </c>
      <c r="E48" t="s">
        <v>280</v>
      </c>
      <c r="F48" t="s">
        <v>278</v>
      </c>
      <c r="G48">
        <v>0.88785000000000003</v>
      </c>
      <c r="H48">
        <v>0.88776999999999995</v>
      </c>
      <c r="J48">
        <v>2</v>
      </c>
      <c r="L48">
        <v>-2</v>
      </c>
      <c r="M48" t="s">
        <v>12</v>
      </c>
      <c r="N48">
        <f t="shared" si="9"/>
        <v>43632.249999999993</v>
      </c>
      <c r="U48" t="str">
        <f ca="1"/>
        <v>2025-06-20 12:55:06</v>
      </c>
      <c r="V48" s="4">
        <f t="shared" ca="1" si="0"/>
        <v>2</v>
      </c>
      <c r="W48" s="4">
        <f t="shared" ca="1" si="1"/>
        <v>3</v>
      </c>
      <c r="X48" s="4">
        <f t="shared" ca="1" si="2"/>
        <v>2.7600000000000002</v>
      </c>
      <c r="Y48" s="4">
        <f t="shared" ca="1" si="3"/>
        <v>0.88890999999999998</v>
      </c>
      <c r="Z48" s="4">
        <f t="shared" ca="1" si="4"/>
        <v>0.88890000000000002</v>
      </c>
      <c r="AA48" s="4">
        <f t="shared" ca="1" si="5"/>
        <v>0.88873000000000002</v>
      </c>
      <c r="AB48">
        <f t="shared" ca="1" si="6"/>
        <v>0</v>
      </c>
      <c r="AC48">
        <f t="shared" ca="1" si="7"/>
        <v>1</v>
      </c>
      <c r="AD48">
        <f t="shared" ca="1" si="8"/>
        <v>0</v>
      </c>
    </row>
    <row r="49" spans="1:30" x14ac:dyDescent="0.2">
      <c r="A49" t="s">
        <v>11</v>
      </c>
      <c r="B49" t="s">
        <v>281</v>
      </c>
      <c r="C49" t="s">
        <v>73</v>
      </c>
      <c r="D49" t="s">
        <v>21</v>
      </c>
      <c r="E49" t="s">
        <v>282</v>
      </c>
      <c r="F49" t="s">
        <v>283</v>
      </c>
      <c r="G49">
        <v>0.88732</v>
      </c>
      <c r="H49">
        <v>0.88800000000000001</v>
      </c>
      <c r="J49">
        <v>2</v>
      </c>
      <c r="L49">
        <v>1.76</v>
      </c>
      <c r="M49" t="s">
        <v>12</v>
      </c>
      <c r="N49">
        <f t="shared" si="9"/>
        <v>43634.249999999993</v>
      </c>
      <c r="U49" t="str">
        <f ca="1"/>
        <v>2025-06-20 12:43:33</v>
      </c>
      <c r="V49" s="4">
        <f t="shared" ca="1" si="0"/>
        <v>3</v>
      </c>
      <c r="W49" s="4">
        <f t="shared" ca="1" si="1"/>
        <v>7</v>
      </c>
      <c r="X49" s="4">
        <f t="shared" ca="1" si="2"/>
        <v>-7</v>
      </c>
      <c r="Y49" s="4">
        <f t="shared" ca="1" si="3"/>
        <v>0.88887000000000005</v>
      </c>
      <c r="Z49" s="4">
        <f t="shared" ca="1" si="4"/>
        <v>0.88878999999999997</v>
      </c>
      <c r="AA49" s="4">
        <f t="shared" ca="1" si="5"/>
        <v>0.88832</v>
      </c>
      <c r="AB49">
        <f t="shared" ca="1" si="6"/>
        <v>0</v>
      </c>
      <c r="AC49">
        <f t="shared" ca="1" si="7"/>
        <v>1</v>
      </c>
      <c r="AD49">
        <f t="shared" ca="1" si="8"/>
        <v>0</v>
      </c>
    </row>
    <row r="50" spans="1:30" x14ac:dyDescent="0.2">
      <c r="A50" t="s">
        <v>11</v>
      </c>
      <c r="B50" t="s">
        <v>284</v>
      </c>
      <c r="C50" t="s">
        <v>22</v>
      </c>
      <c r="D50" t="s">
        <v>21</v>
      </c>
      <c r="E50" t="s">
        <v>285</v>
      </c>
      <c r="F50" t="s">
        <v>283</v>
      </c>
      <c r="G50">
        <v>0.88761999999999996</v>
      </c>
      <c r="H50">
        <v>0.88800000000000001</v>
      </c>
      <c r="J50">
        <v>1</v>
      </c>
      <c r="L50">
        <v>0.92</v>
      </c>
      <c r="M50" t="s">
        <v>12</v>
      </c>
      <c r="N50">
        <f t="shared" si="9"/>
        <v>43632.489999999991</v>
      </c>
      <c r="U50" t="str">
        <f ca="1"/>
        <v>2025-06-20 12:32:30</v>
      </c>
      <c r="V50" s="4">
        <f t="shared" ca="1" si="0"/>
        <v>1</v>
      </c>
      <c r="W50" s="4">
        <f t="shared" ca="1" si="1"/>
        <v>1</v>
      </c>
      <c r="X50" s="4">
        <f t="shared" ca="1" si="2"/>
        <v>0.92</v>
      </c>
      <c r="Y50" s="4">
        <f t="shared" ca="1" si="3"/>
        <v>0.88832</v>
      </c>
      <c r="Z50" s="4">
        <f t="shared" ca="1" si="4"/>
        <v>0.88873999999999997</v>
      </c>
      <c r="AA50" s="4">
        <f t="shared" ca="1" si="5"/>
        <v>0.88873999999999997</v>
      </c>
      <c r="AB50">
        <f t="shared" ca="1" si="6"/>
        <v>0</v>
      </c>
      <c r="AC50">
        <f t="shared" ca="1" si="7"/>
        <v>0</v>
      </c>
      <c r="AD50">
        <f t="shared" ca="1" si="8"/>
        <v>1</v>
      </c>
    </row>
    <row r="51" spans="1:30" x14ac:dyDescent="0.2">
      <c r="A51" t="s">
        <v>13</v>
      </c>
      <c r="B51" t="s">
        <v>286</v>
      </c>
      <c r="C51" t="s">
        <v>23</v>
      </c>
      <c r="D51" t="s">
        <v>21</v>
      </c>
      <c r="E51" t="s">
        <v>287</v>
      </c>
      <c r="F51" t="s">
        <v>288</v>
      </c>
      <c r="G51">
        <v>0.88729999999999998</v>
      </c>
      <c r="H51">
        <v>0.88761999999999996</v>
      </c>
      <c r="J51">
        <v>1</v>
      </c>
      <c r="L51">
        <v>-1</v>
      </c>
      <c r="M51" t="s">
        <v>12</v>
      </c>
      <c r="N51">
        <f t="shared" si="9"/>
        <v>43631.569999999992</v>
      </c>
      <c r="U51" t="str">
        <f ca="1"/>
        <v>2025-06-20 12:21:27</v>
      </c>
      <c r="V51" s="4">
        <f t="shared" ca="1" si="0"/>
        <v>2</v>
      </c>
      <c r="W51" s="4">
        <f t="shared" ca="1" si="1"/>
        <v>3</v>
      </c>
      <c r="X51" s="4">
        <f t="shared" ca="1" si="2"/>
        <v>2.7600000000000002</v>
      </c>
      <c r="Y51" s="4">
        <f t="shared" ca="1" si="3"/>
        <v>0.88871999999999995</v>
      </c>
      <c r="Z51" s="4">
        <f t="shared" ca="1" si="4"/>
        <v>0.88909000000000005</v>
      </c>
      <c r="AA51" s="4">
        <f t="shared" ca="1" si="5"/>
        <v>0.88888</v>
      </c>
      <c r="AB51">
        <f t="shared" ca="1" si="6"/>
        <v>0</v>
      </c>
      <c r="AC51">
        <f t="shared" ca="1" si="7"/>
        <v>0</v>
      </c>
      <c r="AD51">
        <f t="shared" ca="1" si="8"/>
        <v>1</v>
      </c>
    </row>
    <row r="52" spans="1:30" x14ac:dyDescent="0.2">
      <c r="A52" t="s">
        <v>13</v>
      </c>
      <c r="B52" t="s">
        <v>289</v>
      </c>
      <c r="C52" t="s">
        <v>79</v>
      </c>
      <c r="D52" t="s">
        <v>21</v>
      </c>
      <c r="E52" t="s">
        <v>290</v>
      </c>
      <c r="F52" t="s">
        <v>288</v>
      </c>
      <c r="G52">
        <v>0.88746999999999998</v>
      </c>
      <c r="H52">
        <v>0.88761999999999996</v>
      </c>
      <c r="J52">
        <v>2</v>
      </c>
      <c r="L52">
        <v>-2</v>
      </c>
      <c r="M52" t="s">
        <v>12</v>
      </c>
      <c r="N52">
        <f t="shared" si="9"/>
        <v>43632.569999999992</v>
      </c>
      <c r="U52" t="str">
        <f ca="1"/>
        <v>2025-06-20 12:10:25</v>
      </c>
      <c r="V52" s="4">
        <f t="shared" ca="1" si="0"/>
        <v>2</v>
      </c>
      <c r="W52" s="4">
        <f t="shared" ca="1" si="1"/>
        <v>3</v>
      </c>
      <c r="X52" s="4">
        <f t="shared" ca="1" si="2"/>
        <v>-1</v>
      </c>
      <c r="Y52" s="4">
        <f t="shared" ca="1" si="3"/>
        <v>0.88885000000000003</v>
      </c>
      <c r="Z52" s="4">
        <f t="shared" ca="1" si="4"/>
        <v>0.88922000000000001</v>
      </c>
      <c r="AA52" s="4">
        <f t="shared" ca="1" si="5"/>
        <v>0.88885000000000003</v>
      </c>
      <c r="AB52">
        <f t="shared" ca="1" si="6"/>
        <v>0</v>
      </c>
      <c r="AC52">
        <f t="shared" ca="1" si="7"/>
        <v>0</v>
      </c>
      <c r="AD52">
        <f t="shared" ca="1" si="8"/>
        <v>0</v>
      </c>
    </row>
    <row r="53" spans="1:30" x14ac:dyDescent="0.2">
      <c r="A53" t="s">
        <v>13</v>
      </c>
      <c r="B53" t="s">
        <v>291</v>
      </c>
      <c r="C53" t="s">
        <v>83</v>
      </c>
      <c r="D53" t="s">
        <v>21</v>
      </c>
      <c r="E53" t="s">
        <v>292</v>
      </c>
      <c r="F53" t="s">
        <v>288</v>
      </c>
      <c r="G53">
        <v>0.88778000000000001</v>
      </c>
      <c r="H53">
        <v>0.88761999999999996</v>
      </c>
      <c r="J53">
        <v>8</v>
      </c>
      <c r="L53">
        <v>7.36</v>
      </c>
      <c r="M53" t="s">
        <v>12</v>
      </c>
      <c r="N53">
        <f t="shared" si="9"/>
        <v>43634.569999999992</v>
      </c>
      <c r="U53" t="str">
        <f ca="1"/>
        <v>2025-06-20 11:48:17</v>
      </c>
      <c r="V53" s="4">
        <f t="shared" ca="1" si="0"/>
        <v>2</v>
      </c>
      <c r="W53" s="4">
        <f t="shared" ca="1" si="1"/>
        <v>3</v>
      </c>
      <c r="X53" s="4">
        <f t="shared" ca="1" si="2"/>
        <v>-3</v>
      </c>
      <c r="Y53" s="4">
        <f t="shared" ca="1" si="3"/>
        <v>1.15255</v>
      </c>
      <c r="Z53" s="4">
        <f t="shared" ca="1" si="4"/>
        <v>1.1525000000000001</v>
      </c>
      <c r="AA53" s="4">
        <f t="shared" ca="1" si="5"/>
        <v>1.15222</v>
      </c>
      <c r="AB53">
        <f t="shared" ca="1" si="6"/>
        <v>0</v>
      </c>
      <c r="AC53">
        <f t="shared" ca="1" si="7"/>
        <v>1</v>
      </c>
      <c r="AD53">
        <f t="shared" ca="1" si="8"/>
        <v>0</v>
      </c>
    </row>
    <row r="54" spans="1:30" x14ac:dyDescent="0.2">
      <c r="A54" t="s">
        <v>13</v>
      </c>
      <c r="B54" t="s">
        <v>293</v>
      </c>
      <c r="C54" t="s">
        <v>155</v>
      </c>
      <c r="D54" t="s">
        <v>21</v>
      </c>
      <c r="E54" t="s">
        <v>294</v>
      </c>
      <c r="F54" t="s">
        <v>288</v>
      </c>
      <c r="G54">
        <v>0.88763000000000003</v>
      </c>
      <c r="H54">
        <v>0.88761999999999996</v>
      </c>
      <c r="J54">
        <v>4</v>
      </c>
      <c r="L54">
        <v>3.68</v>
      </c>
      <c r="M54" t="s">
        <v>12</v>
      </c>
      <c r="N54">
        <f t="shared" si="9"/>
        <v>43627.209999999992</v>
      </c>
      <c r="U54" t="str">
        <f ca="1"/>
        <v>2025-06-20 11:36:42</v>
      </c>
      <c r="V54" s="4">
        <f t="shared" ca="1" si="0"/>
        <v>3</v>
      </c>
      <c r="W54" s="4">
        <f t="shared" ca="1" si="1"/>
        <v>7</v>
      </c>
      <c r="X54" s="4">
        <f t="shared" ca="1" si="2"/>
        <v>0.68000000000000016</v>
      </c>
      <c r="Y54" s="4">
        <f t="shared" ca="1" si="3"/>
        <v>1.15239</v>
      </c>
      <c r="Z54" s="4">
        <f t="shared" ca="1" si="4"/>
        <v>1.1526700000000001</v>
      </c>
      <c r="AA54" s="4">
        <f t="shared" ca="1" si="5"/>
        <v>1.1520699999999999</v>
      </c>
      <c r="AB54">
        <f t="shared" ca="1" si="6"/>
        <v>1</v>
      </c>
      <c r="AC54">
        <f t="shared" ca="1" si="7"/>
        <v>0</v>
      </c>
      <c r="AD54">
        <f t="shared" ca="1" si="8"/>
        <v>0</v>
      </c>
    </row>
    <row r="55" spans="1:30" x14ac:dyDescent="0.2">
      <c r="A55" t="s">
        <v>13</v>
      </c>
      <c r="B55" t="s">
        <v>295</v>
      </c>
      <c r="C55" t="s">
        <v>22</v>
      </c>
      <c r="D55" t="s">
        <v>21</v>
      </c>
      <c r="E55" t="s">
        <v>296</v>
      </c>
      <c r="F55" t="s">
        <v>297</v>
      </c>
      <c r="G55">
        <v>0.88771999999999995</v>
      </c>
      <c r="H55">
        <v>0.88732999999999995</v>
      </c>
      <c r="J55">
        <v>1</v>
      </c>
      <c r="L55">
        <v>0.92</v>
      </c>
      <c r="M55" t="s">
        <v>12</v>
      </c>
      <c r="N55">
        <f t="shared" si="9"/>
        <v>43623.529999999992</v>
      </c>
      <c r="U55" t="str">
        <f ca="1"/>
        <v>2025-06-20 11:25:39</v>
      </c>
      <c r="V55" s="4">
        <f t="shared" ca="1" si="0"/>
        <v>2</v>
      </c>
      <c r="W55" s="4">
        <f t="shared" ca="1" si="1"/>
        <v>3</v>
      </c>
      <c r="X55" s="4">
        <f t="shared" ca="1" si="2"/>
        <v>-3</v>
      </c>
      <c r="Y55" s="4">
        <f t="shared" ca="1" si="3"/>
        <v>1.1527099999999999</v>
      </c>
      <c r="Z55" s="4">
        <f t="shared" ca="1" si="4"/>
        <v>1.15259</v>
      </c>
      <c r="AA55" s="4">
        <f t="shared" ca="1" si="5"/>
        <v>1.15252</v>
      </c>
      <c r="AB55">
        <f t="shared" ca="1" si="6"/>
        <v>0</v>
      </c>
      <c r="AC55">
        <f t="shared" ca="1" si="7"/>
        <v>1</v>
      </c>
      <c r="AD55">
        <f t="shared" ca="1" si="8"/>
        <v>0</v>
      </c>
    </row>
    <row r="56" spans="1:30" x14ac:dyDescent="0.2">
      <c r="A56" t="s">
        <v>13</v>
      </c>
      <c r="B56" t="s">
        <v>298</v>
      </c>
      <c r="C56" t="s">
        <v>22</v>
      </c>
      <c r="D56" t="s">
        <v>21</v>
      </c>
      <c r="E56" t="s">
        <v>299</v>
      </c>
      <c r="F56" t="s">
        <v>300</v>
      </c>
      <c r="G56">
        <v>0.88780999999999999</v>
      </c>
      <c r="H56">
        <v>0.88771</v>
      </c>
      <c r="J56">
        <v>1</v>
      </c>
      <c r="L56">
        <v>0.92</v>
      </c>
      <c r="M56" t="s">
        <v>12</v>
      </c>
      <c r="N56">
        <f t="shared" si="9"/>
        <v>43622.609999999993</v>
      </c>
      <c r="U56" t="str">
        <f ca="1"/>
        <v>2025-06-20 11:14:36</v>
      </c>
      <c r="V56" s="4">
        <f t="shared" ca="1" si="0"/>
        <v>2</v>
      </c>
      <c r="W56" s="4">
        <f t="shared" ca="1" si="1"/>
        <v>3</v>
      </c>
      <c r="X56" s="4">
        <f t="shared" ca="1" si="2"/>
        <v>0.58000000000000007</v>
      </c>
      <c r="Y56" s="4">
        <f t="shared" ca="1" si="3"/>
        <v>1.15252</v>
      </c>
      <c r="Z56" s="4">
        <f t="shared" ca="1" si="4"/>
        <v>1.1527700000000001</v>
      </c>
      <c r="AA56" s="4">
        <f t="shared" ca="1" si="5"/>
        <v>1.15222</v>
      </c>
      <c r="AB56">
        <f t="shared" ca="1" si="6"/>
        <v>1</v>
      </c>
      <c r="AC56">
        <f t="shared" ca="1" si="7"/>
        <v>0</v>
      </c>
      <c r="AD56">
        <f t="shared" ca="1" si="8"/>
        <v>0</v>
      </c>
    </row>
    <row r="57" spans="1:30" x14ac:dyDescent="0.2">
      <c r="A57" t="s">
        <v>13</v>
      </c>
      <c r="B57" t="s">
        <v>301</v>
      </c>
      <c r="C57" t="s">
        <v>22</v>
      </c>
      <c r="D57" t="s">
        <v>21</v>
      </c>
      <c r="E57" t="s">
        <v>302</v>
      </c>
      <c r="F57" t="s">
        <v>303</v>
      </c>
      <c r="G57">
        <v>0.88849</v>
      </c>
      <c r="H57">
        <v>0.88780999999999999</v>
      </c>
      <c r="J57">
        <v>1</v>
      </c>
      <c r="L57">
        <v>0.8</v>
      </c>
      <c r="M57" t="s">
        <v>12</v>
      </c>
      <c r="N57">
        <f t="shared" si="9"/>
        <v>43621.689999999995</v>
      </c>
      <c r="U57" t="str">
        <f ca="1"/>
        <v>2025-06-20 11:03:33</v>
      </c>
      <c r="V57" s="4">
        <f t="shared" ca="1" si="0"/>
        <v>1</v>
      </c>
      <c r="W57" s="4">
        <f t="shared" ca="1" si="1"/>
        <v>1</v>
      </c>
      <c r="X57" s="4">
        <f t="shared" ca="1" si="2"/>
        <v>0.81</v>
      </c>
      <c r="Y57" s="4">
        <f t="shared" ca="1" si="3"/>
        <v>1.1521600000000001</v>
      </c>
      <c r="Z57" s="4">
        <f t="shared" ca="1" si="4"/>
        <v>1.15195</v>
      </c>
      <c r="AA57" s="4">
        <f t="shared" ca="1" si="5"/>
        <v>1.15195</v>
      </c>
      <c r="AB57">
        <f t="shared" ca="1" si="6"/>
        <v>0</v>
      </c>
      <c r="AC57">
        <f t="shared" ca="1" si="7"/>
        <v>1</v>
      </c>
      <c r="AD57">
        <f t="shared" ca="1" si="8"/>
        <v>0</v>
      </c>
    </row>
    <row r="58" spans="1:30" x14ac:dyDescent="0.2">
      <c r="A58" t="s">
        <v>11</v>
      </c>
      <c r="B58" t="s">
        <v>304</v>
      </c>
      <c r="C58" t="s">
        <v>25</v>
      </c>
      <c r="D58" t="s">
        <v>21</v>
      </c>
      <c r="E58" t="s">
        <v>305</v>
      </c>
      <c r="F58" t="s">
        <v>306</v>
      </c>
      <c r="G58">
        <v>0.88856000000000002</v>
      </c>
      <c r="H58">
        <v>0.88846000000000003</v>
      </c>
      <c r="J58">
        <v>2</v>
      </c>
      <c r="L58">
        <v>-2</v>
      </c>
      <c r="M58" t="s">
        <v>12</v>
      </c>
      <c r="N58">
        <f t="shared" si="9"/>
        <v>43620.889999999992</v>
      </c>
      <c r="U58" t="str">
        <f ca="1"/>
        <v>2025-06-20 10:52:31</v>
      </c>
      <c r="V58" s="4">
        <f t="shared" ca="1" si="0"/>
        <v>1</v>
      </c>
      <c r="W58" s="4">
        <f t="shared" ca="1" si="1"/>
        <v>1</v>
      </c>
      <c r="X58" s="4">
        <f t="shared" ca="1" si="2"/>
        <v>0.88</v>
      </c>
      <c r="Y58" s="4">
        <f t="shared" ca="1" si="3"/>
        <v>1.15195</v>
      </c>
      <c r="Z58" s="4">
        <f t="shared" ca="1" si="4"/>
        <v>1.1517200000000001</v>
      </c>
      <c r="AA58" s="4">
        <f t="shared" ca="1" si="5"/>
        <v>1.1517200000000001</v>
      </c>
      <c r="AB58">
        <f t="shared" ca="1" si="6"/>
        <v>0</v>
      </c>
      <c r="AC58">
        <f t="shared" ca="1" si="7"/>
        <v>1</v>
      </c>
      <c r="AD58">
        <f t="shared" ca="1" si="8"/>
        <v>0</v>
      </c>
    </row>
    <row r="59" spans="1:30" x14ac:dyDescent="0.2">
      <c r="A59" t="s">
        <v>11</v>
      </c>
      <c r="B59" t="s">
        <v>307</v>
      </c>
      <c r="C59" t="s">
        <v>22</v>
      </c>
      <c r="D59" t="s">
        <v>21</v>
      </c>
      <c r="E59" t="s">
        <v>308</v>
      </c>
      <c r="F59" t="s">
        <v>306</v>
      </c>
      <c r="G59">
        <v>0.88888</v>
      </c>
      <c r="H59">
        <v>0.88846000000000003</v>
      </c>
      <c r="J59">
        <v>1</v>
      </c>
      <c r="L59">
        <v>-1</v>
      </c>
      <c r="M59" t="s">
        <v>12</v>
      </c>
      <c r="N59">
        <f t="shared" si="9"/>
        <v>43622.889999999992</v>
      </c>
      <c r="U59" t="str">
        <f ca="1"/>
        <v>2025-06-20 10:41:28</v>
      </c>
      <c r="V59" s="4">
        <f t="shared" ca="1" si="0"/>
        <v>1</v>
      </c>
      <c r="W59" s="4">
        <f t="shared" ca="1" si="1"/>
        <v>1</v>
      </c>
      <c r="X59" s="4">
        <f t="shared" ca="1" si="2"/>
        <v>0.92</v>
      </c>
      <c r="Y59" s="4">
        <f t="shared" ca="1" si="3"/>
        <v>1.1517500000000001</v>
      </c>
      <c r="Z59" s="4">
        <f t="shared" ca="1" si="4"/>
        <v>1.1512800000000001</v>
      </c>
      <c r="AA59" s="4">
        <f t="shared" ca="1" si="5"/>
        <v>1.1512800000000001</v>
      </c>
      <c r="AB59">
        <f t="shared" ca="1" si="6"/>
        <v>0</v>
      </c>
      <c r="AC59">
        <f t="shared" ca="1" si="7"/>
        <v>1</v>
      </c>
      <c r="AD59">
        <f t="shared" ca="1" si="8"/>
        <v>0</v>
      </c>
    </row>
    <row r="60" spans="1:30" x14ac:dyDescent="0.2">
      <c r="A60" t="s">
        <v>13</v>
      </c>
      <c r="B60" t="s">
        <v>309</v>
      </c>
      <c r="C60" t="s">
        <v>310</v>
      </c>
      <c r="D60" t="s">
        <v>21</v>
      </c>
      <c r="E60" t="s">
        <v>311</v>
      </c>
      <c r="F60" t="s">
        <v>312</v>
      </c>
      <c r="G60">
        <v>0.88905999999999996</v>
      </c>
      <c r="H60">
        <v>0.88887000000000005</v>
      </c>
      <c r="J60">
        <v>2</v>
      </c>
      <c r="L60">
        <v>1.8</v>
      </c>
      <c r="M60" t="s">
        <v>12</v>
      </c>
      <c r="N60">
        <f t="shared" si="9"/>
        <v>43623.889999999992</v>
      </c>
      <c r="U60" t="str">
        <f ca="1"/>
        <v>2025-06-20 10:09:12</v>
      </c>
      <c r="V60" s="4">
        <f t="shared" ca="1" si="0"/>
        <v>3</v>
      </c>
      <c r="W60" s="4">
        <f t="shared" ca="1" si="1"/>
        <v>7</v>
      </c>
      <c r="X60" s="4">
        <f t="shared" ca="1" si="2"/>
        <v>-0.87999999999999989</v>
      </c>
      <c r="Y60" s="4">
        <f t="shared" ca="1" si="3"/>
        <v>1.3700399999999999</v>
      </c>
      <c r="Z60" s="4">
        <f t="shared" ca="1" si="4"/>
        <v>1.3704400000000001</v>
      </c>
      <c r="AA60" s="4">
        <f t="shared" ca="1" si="5"/>
        <v>1.3700300000000001</v>
      </c>
      <c r="AB60">
        <f t="shared" ca="1" si="6"/>
        <v>1</v>
      </c>
      <c r="AC60">
        <f t="shared" ca="1" si="7"/>
        <v>0</v>
      </c>
      <c r="AD60">
        <f t="shared" ca="1" si="8"/>
        <v>0</v>
      </c>
    </row>
    <row r="61" spans="1:30" x14ac:dyDescent="0.2">
      <c r="A61" t="s">
        <v>13</v>
      </c>
      <c r="B61" t="s">
        <v>313</v>
      </c>
      <c r="C61" t="s">
        <v>22</v>
      </c>
      <c r="D61" t="s">
        <v>21</v>
      </c>
      <c r="E61" t="s">
        <v>314</v>
      </c>
      <c r="F61" t="s">
        <v>312</v>
      </c>
      <c r="G61">
        <v>0.88858999999999999</v>
      </c>
      <c r="H61">
        <v>0.88887000000000005</v>
      </c>
      <c r="J61">
        <v>1</v>
      </c>
      <c r="L61">
        <v>-1</v>
      </c>
      <c r="M61" t="s">
        <v>12</v>
      </c>
      <c r="N61">
        <f t="shared" si="9"/>
        <v>43622.089999999989</v>
      </c>
      <c r="U61" t="str">
        <f ca="1"/>
        <v>2025-06-20 09:58:09</v>
      </c>
      <c r="V61" s="4">
        <f t="shared" ca="1" si="0"/>
        <v>2</v>
      </c>
      <c r="W61" s="4">
        <f t="shared" ca="1" si="1"/>
        <v>3</v>
      </c>
      <c r="X61" s="4">
        <f t="shared" ca="1" si="2"/>
        <v>0.58000000000000007</v>
      </c>
      <c r="Y61" s="4">
        <f t="shared" ca="1" si="3"/>
        <v>1.3704400000000001</v>
      </c>
      <c r="Z61" s="4">
        <f t="shared" ca="1" si="4"/>
        <v>1.3706</v>
      </c>
      <c r="AA61" s="4">
        <f t="shared" ca="1" si="5"/>
        <v>1.37032</v>
      </c>
      <c r="AB61">
        <f t="shared" ca="1" si="6"/>
        <v>1</v>
      </c>
      <c r="AC61">
        <f t="shared" ca="1" si="7"/>
        <v>0</v>
      </c>
      <c r="AD61">
        <f t="shared" ca="1" si="8"/>
        <v>0</v>
      </c>
    </row>
    <row r="62" spans="1:30" x14ac:dyDescent="0.2">
      <c r="A62" t="s">
        <v>13</v>
      </c>
      <c r="B62" t="s">
        <v>315</v>
      </c>
      <c r="C62" t="s">
        <v>80</v>
      </c>
      <c r="D62" t="s">
        <v>316</v>
      </c>
      <c r="E62" t="s">
        <v>317</v>
      </c>
      <c r="F62" t="s">
        <v>318</v>
      </c>
      <c r="G62">
        <v>178.364</v>
      </c>
      <c r="H62">
        <v>178.21700000000001</v>
      </c>
      <c r="J62">
        <v>4</v>
      </c>
      <c r="L62">
        <v>3.08</v>
      </c>
      <c r="M62" t="s">
        <v>12</v>
      </c>
      <c r="N62">
        <f t="shared" si="9"/>
        <v>43623.089999999989</v>
      </c>
      <c r="U62" t="str">
        <f ca="1"/>
        <v>2025-06-20 09:47:06</v>
      </c>
      <c r="V62" s="4">
        <f t="shared" ca="1" si="0"/>
        <v>2</v>
      </c>
      <c r="W62" s="4">
        <f t="shared" ca="1" si="1"/>
        <v>3</v>
      </c>
      <c r="X62" s="4">
        <f t="shared" ca="1" si="2"/>
        <v>-3</v>
      </c>
      <c r="Y62" s="4">
        <f t="shared" ca="1" si="3"/>
        <v>1.3706</v>
      </c>
      <c r="Z62" s="4">
        <f t="shared" ca="1" si="4"/>
        <v>1.3705700000000001</v>
      </c>
      <c r="AA62" s="4">
        <f t="shared" ca="1" si="5"/>
        <v>1.37033</v>
      </c>
      <c r="AB62">
        <f t="shared" ca="1" si="6"/>
        <v>0</v>
      </c>
      <c r="AC62">
        <f t="shared" ca="1" si="7"/>
        <v>1</v>
      </c>
      <c r="AD62">
        <f t="shared" ca="1" si="8"/>
        <v>0</v>
      </c>
    </row>
    <row r="63" spans="1:30" x14ac:dyDescent="0.2">
      <c r="A63" t="s">
        <v>13</v>
      </c>
      <c r="B63" t="s">
        <v>319</v>
      </c>
      <c r="C63" t="s">
        <v>73</v>
      </c>
      <c r="D63" t="s">
        <v>316</v>
      </c>
      <c r="E63" t="s">
        <v>320</v>
      </c>
      <c r="F63" t="s">
        <v>318</v>
      </c>
      <c r="G63">
        <v>178.33699999999999</v>
      </c>
      <c r="H63">
        <v>178.21700000000001</v>
      </c>
      <c r="J63">
        <v>2</v>
      </c>
      <c r="L63">
        <v>1.84</v>
      </c>
      <c r="M63" t="s">
        <v>12</v>
      </c>
      <c r="N63">
        <f t="shared" si="9"/>
        <v>43620.009999999987</v>
      </c>
      <c r="U63" t="str">
        <f ca="1"/>
        <v>2025-06-20 09:36:03</v>
      </c>
      <c r="V63" s="4">
        <f t="shared" ca="1" si="0"/>
        <v>2</v>
      </c>
      <c r="W63" s="4">
        <f t="shared" ca="1" si="1"/>
        <v>3</v>
      </c>
      <c r="X63" s="4">
        <f t="shared" ca="1" si="2"/>
        <v>-1</v>
      </c>
      <c r="Y63" s="4">
        <f t="shared" ca="1" si="3"/>
        <v>1.37035</v>
      </c>
      <c r="Z63" s="4">
        <f t="shared" ca="1" si="4"/>
        <v>1.3706199999999999</v>
      </c>
      <c r="AA63" s="4">
        <f t="shared" ca="1" si="5"/>
        <v>1.37035</v>
      </c>
      <c r="AB63">
        <f t="shared" ca="1" si="6"/>
        <v>0</v>
      </c>
      <c r="AC63">
        <f t="shared" ca="1" si="7"/>
        <v>0</v>
      </c>
      <c r="AD63">
        <f t="shared" ca="1" si="8"/>
        <v>0</v>
      </c>
    </row>
    <row r="64" spans="1:30" x14ac:dyDescent="0.2">
      <c r="A64" t="s">
        <v>13</v>
      </c>
      <c r="B64" t="s">
        <v>321</v>
      </c>
      <c r="C64" t="s">
        <v>22</v>
      </c>
      <c r="D64" t="s">
        <v>316</v>
      </c>
      <c r="E64" t="s">
        <v>322</v>
      </c>
      <c r="F64" t="s">
        <v>318</v>
      </c>
      <c r="G64">
        <v>178.31100000000001</v>
      </c>
      <c r="H64">
        <v>178.21700000000001</v>
      </c>
      <c r="J64">
        <v>1</v>
      </c>
      <c r="L64">
        <v>0.92</v>
      </c>
      <c r="M64" t="s">
        <v>12</v>
      </c>
      <c r="N64">
        <f t="shared" si="9"/>
        <v>43618.169999999991</v>
      </c>
      <c r="U64" t="str">
        <f ca="1"/>
        <v>2025-06-20 09:24:28</v>
      </c>
      <c r="V64" s="4">
        <f t="shared" ca="1" si="0"/>
        <v>2</v>
      </c>
      <c r="W64" s="4">
        <f t="shared" ca="1" si="1"/>
        <v>3</v>
      </c>
      <c r="X64" s="4">
        <f t="shared" ca="1" si="2"/>
        <v>0.58000000000000007</v>
      </c>
      <c r="Y64" s="4">
        <f t="shared" ca="1" si="3"/>
        <v>1.3707400000000001</v>
      </c>
      <c r="Z64" s="4">
        <f t="shared" ca="1" si="4"/>
        <v>1.3707800000000001</v>
      </c>
      <c r="AA64" s="4">
        <f t="shared" ca="1" si="5"/>
        <v>1.37066</v>
      </c>
      <c r="AB64">
        <f t="shared" ca="1" si="6"/>
        <v>1</v>
      </c>
      <c r="AC64">
        <f t="shared" ca="1" si="7"/>
        <v>0</v>
      </c>
      <c r="AD64">
        <f t="shared" ca="1" si="8"/>
        <v>0</v>
      </c>
    </row>
    <row r="65" spans="1:30" x14ac:dyDescent="0.2">
      <c r="A65" t="s">
        <v>11</v>
      </c>
      <c r="B65" t="s">
        <v>323</v>
      </c>
      <c r="C65" t="s">
        <v>22</v>
      </c>
      <c r="D65" t="s">
        <v>316</v>
      </c>
      <c r="E65" t="s">
        <v>324</v>
      </c>
      <c r="F65" t="s">
        <v>325</v>
      </c>
      <c r="G65">
        <v>178.321</v>
      </c>
      <c r="H65">
        <v>178.31200000000001</v>
      </c>
      <c r="J65">
        <v>1</v>
      </c>
      <c r="L65">
        <v>-1</v>
      </c>
      <c r="M65" t="s">
        <v>12</v>
      </c>
      <c r="N65">
        <f t="shared" si="9"/>
        <v>43617.249999999993</v>
      </c>
      <c r="U65" t="str">
        <f ca="1"/>
        <v>2025-06-20 09:13:25</v>
      </c>
      <c r="V65" s="4">
        <f t="shared" ca="1" si="0"/>
        <v>2</v>
      </c>
      <c r="W65" s="4">
        <f t="shared" ca="1" si="1"/>
        <v>3</v>
      </c>
      <c r="X65" s="4">
        <f t="shared" ca="1" si="2"/>
        <v>0.58000000000000007</v>
      </c>
      <c r="Y65" s="4">
        <f t="shared" ca="1" si="3"/>
        <v>1.3707499999999999</v>
      </c>
      <c r="Z65" s="4">
        <f t="shared" ca="1" si="4"/>
        <v>1.3708800000000001</v>
      </c>
      <c r="AA65" s="4">
        <f t="shared" ca="1" si="5"/>
        <v>1.3707400000000001</v>
      </c>
      <c r="AB65">
        <f t="shared" ca="1" si="6"/>
        <v>1</v>
      </c>
      <c r="AC65">
        <f t="shared" ca="1" si="7"/>
        <v>0</v>
      </c>
      <c r="AD65">
        <f t="shared" ca="1" si="8"/>
        <v>0</v>
      </c>
    </row>
    <row r="66" spans="1:30" x14ac:dyDescent="0.2">
      <c r="A66" t="s">
        <v>11</v>
      </c>
      <c r="B66" t="s">
        <v>326</v>
      </c>
      <c r="C66" t="s">
        <v>22</v>
      </c>
      <c r="D66" t="s">
        <v>316</v>
      </c>
      <c r="E66" t="s">
        <v>327</v>
      </c>
      <c r="F66" t="s">
        <v>328</v>
      </c>
      <c r="G66">
        <v>178.24</v>
      </c>
      <c r="H66">
        <v>178.33699999999999</v>
      </c>
      <c r="J66">
        <v>1</v>
      </c>
      <c r="L66">
        <v>0.92</v>
      </c>
      <c r="M66" t="s">
        <v>12</v>
      </c>
      <c r="N66">
        <f t="shared" si="9"/>
        <v>43618.249999999993</v>
      </c>
      <c r="U66" t="str">
        <f ca="1"/>
        <v>2025-06-20 09:02:22</v>
      </c>
      <c r="V66" s="4">
        <f t="shared" ca="1" si="0"/>
        <v>1</v>
      </c>
      <c r="W66" s="4">
        <f t="shared" ca="1" si="1"/>
        <v>1</v>
      </c>
      <c r="X66" s="4">
        <f t="shared" ca="1" si="2"/>
        <v>0.92</v>
      </c>
      <c r="Y66" s="4">
        <f t="shared" ca="1" si="3"/>
        <v>1.3708100000000001</v>
      </c>
      <c r="Z66" s="4">
        <f t="shared" ca="1" si="4"/>
        <v>1.37043</v>
      </c>
      <c r="AA66" s="4">
        <f t="shared" ca="1" si="5"/>
        <v>1.37043</v>
      </c>
      <c r="AB66">
        <f t="shared" ca="1" si="6"/>
        <v>0</v>
      </c>
      <c r="AC66">
        <f t="shared" ca="1" si="7"/>
        <v>1</v>
      </c>
      <c r="AD66">
        <f t="shared" ca="1" si="8"/>
        <v>0</v>
      </c>
    </row>
    <row r="67" spans="1:30" x14ac:dyDescent="0.2">
      <c r="A67" t="s">
        <v>11</v>
      </c>
      <c r="B67" t="s">
        <v>329</v>
      </c>
      <c r="C67" t="s">
        <v>22</v>
      </c>
      <c r="D67" t="s">
        <v>316</v>
      </c>
      <c r="E67" t="s">
        <v>330</v>
      </c>
      <c r="F67" t="s">
        <v>331</v>
      </c>
      <c r="G67">
        <v>178.15899999999999</v>
      </c>
      <c r="H67">
        <v>178.24100000000001</v>
      </c>
      <c r="J67">
        <v>1</v>
      </c>
      <c r="L67">
        <v>0.92</v>
      </c>
      <c r="M67" t="s">
        <v>12</v>
      </c>
      <c r="N67">
        <f t="shared" si="9"/>
        <v>43617.329999999994</v>
      </c>
      <c r="U67" t="str">
        <f ca="1"/>
        <v>2025-06-20 08:51:20</v>
      </c>
      <c r="V67" s="4">
        <f t="shared" ref="V67:V100" ca="1" si="14">COUNTIF(INDIRECT($Q$5),U67)</f>
        <v>2</v>
      </c>
      <c r="W67" s="4">
        <f t="shared" ref="W67:W100" ca="1" si="15">SUMIF(INDIRECT($Q$5),U67,INDIRECT($Q$6))</f>
        <v>3</v>
      </c>
      <c r="X67" s="4">
        <f t="shared" ref="X67:X100" ca="1" si="16">SUMIF(INDIRECT($Q$5),U67,INDIRECT($Q$7))</f>
        <v>-3</v>
      </c>
      <c r="Y67" s="4">
        <f t="shared" ref="Y67:Y100" ca="1" si="17">_xlfn.MAXIFS(INDIRECT($Q$10),INDIRECT($Q$5),$U67)</f>
        <v>1.3704099999999999</v>
      </c>
      <c r="Z67" s="4">
        <f t="shared" ref="Z67:Z100" ca="1" si="18">_xlfn.MAXIFS(INDIRECT($Q$9),INDIRECT($Q$5),$U67)</f>
        <v>1.37036</v>
      </c>
      <c r="AA67" s="4">
        <f t="shared" ref="AA67:AA100" ca="1" si="19">_xlfn.MINIFS(INDIRECT($Q$9),INDIRECT($Q$5),$U67)</f>
        <v>1.3701700000000001</v>
      </c>
      <c r="AB67">
        <f t="shared" ref="AB67:AB100" ca="1" si="20">IF(AND(Z67&gt;Y67,Y67&gt;AA67), 1,0)</f>
        <v>0</v>
      </c>
      <c r="AC67">
        <f t="shared" ref="AC67:AC100" ca="1" si="21">IF(Y67&gt;Z67,1,0)</f>
        <v>1</v>
      </c>
      <c r="AD67">
        <f t="shared" ref="AD67:AD100" ca="1" si="22">IF(Y67&lt;AA67,1,0)</f>
        <v>0</v>
      </c>
    </row>
    <row r="68" spans="1:30" x14ac:dyDescent="0.2">
      <c r="A68" t="s">
        <v>13</v>
      </c>
      <c r="B68" t="s">
        <v>332</v>
      </c>
      <c r="C68" t="s">
        <v>66</v>
      </c>
      <c r="D68" t="s">
        <v>316</v>
      </c>
      <c r="E68" t="s">
        <v>333</v>
      </c>
      <c r="F68" t="s">
        <v>334</v>
      </c>
      <c r="G68">
        <v>178.13900000000001</v>
      </c>
      <c r="H68">
        <v>178.154</v>
      </c>
      <c r="J68">
        <v>1</v>
      </c>
      <c r="L68">
        <v>-1</v>
      </c>
      <c r="M68" t="s">
        <v>12</v>
      </c>
      <c r="N68">
        <f t="shared" ref="N68:N131" si="23">N67-L67</f>
        <v>43616.409999999996</v>
      </c>
      <c r="U68" t="str">
        <f ca="1"/>
        <v>2025-06-20 08:40:17</v>
      </c>
      <c r="V68" s="4">
        <f t="shared" ca="1" si="14"/>
        <v>1</v>
      </c>
      <c r="W68" s="4">
        <f t="shared" ca="1" si="15"/>
        <v>1</v>
      </c>
      <c r="X68" s="4">
        <f t="shared" ca="1" si="16"/>
        <v>0.84</v>
      </c>
      <c r="Y68" s="4">
        <f t="shared" ca="1" si="17"/>
        <v>1.3701700000000001</v>
      </c>
      <c r="Z68" s="4">
        <f t="shared" ca="1" si="18"/>
        <v>1.37016</v>
      </c>
      <c r="AA68" s="4">
        <f t="shared" ca="1" si="19"/>
        <v>1.37016</v>
      </c>
      <c r="AB68">
        <f t="shared" ca="1" si="20"/>
        <v>0</v>
      </c>
      <c r="AC68">
        <f t="shared" ca="1" si="21"/>
        <v>1</v>
      </c>
      <c r="AD68">
        <f t="shared" ca="1" si="22"/>
        <v>0</v>
      </c>
    </row>
    <row r="69" spans="1:30" x14ac:dyDescent="0.2">
      <c r="A69" t="s">
        <v>11</v>
      </c>
      <c r="B69" t="s">
        <v>335</v>
      </c>
      <c r="C69" t="s">
        <v>68</v>
      </c>
      <c r="D69" t="s">
        <v>316</v>
      </c>
      <c r="E69" t="s">
        <v>336</v>
      </c>
      <c r="F69" t="s">
        <v>337</v>
      </c>
      <c r="G69">
        <v>178.14</v>
      </c>
      <c r="H69">
        <v>178.137</v>
      </c>
      <c r="J69">
        <v>2</v>
      </c>
      <c r="L69">
        <v>-2</v>
      </c>
      <c r="M69" t="s">
        <v>12</v>
      </c>
      <c r="N69">
        <f t="shared" si="23"/>
        <v>43617.409999999996</v>
      </c>
      <c r="U69" t="str">
        <f ca="1"/>
        <v>2025-06-20 08:29:14</v>
      </c>
      <c r="V69" s="4">
        <f t="shared" ca="1" si="14"/>
        <v>1</v>
      </c>
      <c r="W69" s="4">
        <f t="shared" ca="1" si="15"/>
        <v>1</v>
      </c>
      <c r="X69" s="4">
        <f t="shared" ca="1" si="16"/>
        <v>0.77</v>
      </c>
      <c r="Y69" s="4">
        <f t="shared" ca="1" si="17"/>
        <v>1.37016</v>
      </c>
      <c r="Z69" s="4">
        <f t="shared" ca="1" si="18"/>
        <v>1.36971</v>
      </c>
      <c r="AA69" s="4">
        <f t="shared" ca="1" si="19"/>
        <v>1.36971</v>
      </c>
      <c r="AB69">
        <f t="shared" ca="1" si="20"/>
        <v>0</v>
      </c>
      <c r="AC69">
        <f t="shared" ca="1" si="21"/>
        <v>1</v>
      </c>
      <c r="AD69">
        <f t="shared" ca="1" si="22"/>
        <v>0</v>
      </c>
    </row>
    <row r="70" spans="1:30" x14ac:dyDescent="0.2">
      <c r="A70" t="s">
        <v>11</v>
      </c>
      <c r="B70" t="s">
        <v>338</v>
      </c>
      <c r="C70" t="s">
        <v>22</v>
      </c>
      <c r="D70" t="s">
        <v>316</v>
      </c>
      <c r="E70" t="s">
        <v>339</v>
      </c>
      <c r="F70" t="s">
        <v>337</v>
      </c>
      <c r="G70">
        <v>178.173</v>
      </c>
      <c r="H70">
        <v>178.137</v>
      </c>
      <c r="J70">
        <v>1</v>
      </c>
      <c r="L70">
        <v>-1</v>
      </c>
      <c r="M70" t="s">
        <v>12</v>
      </c>
      <c r="N70">
        <f t="shared" si="23"/>
        <v>43619.409999999996</v>
      </c>
      <c r="U70" t="str">
        <f ca="1"/>
        <v>2025-06-20 08:06:28</v>
      </c>
      <c r="V70" s="4">
        <f t="shared" ca="1" si="14"/>
        <v>1</v>
      </c>
      <c r="W70" s="4">
        <f t="shared" ca="1" si="15"/>
        <v>1</v>
      </c>
      <c r="X70" s="4">
        <f t="shared" ca="1" si="16"/>
        <v>-1</v>
      </c>
      <c r="Y70" s="4">
        <f t="shared" ca="1" si="17"/>
        <v>94.35</v>
      </c>
      <c r="Z70" s="4">
        <f t="shared" ca="1" si="18"/>
        <v>94.388999999999996</v>
      </c>
      <c r="AA70" s="4">
        <f t="shared" ca="1" si="19"/>
        <v>94.388999999999996</v>
      </c>
      <c r="AB70">
        <f t="shared" ca="1" si="20"/>
        <v>0</v>
      </c>
      <c r="AC70">
        <f t="shared" ca="1" si="21"/>
        <v>0</v>
      </c>
      <c r="AD70">
        <f t="shared" ca="1" si="22"/>
        <v>1</v>
      </c>
    </row>
    <row r="71" spans="1:30" x14ac:dyDescent="0.2">
      <c r="A71" t="s">
        <v>13</v>
      </c>
      <c r="B71" t="s">
        <v>340</v>
      </c>
      <c r="C71" t="s">
        <v>64</v>
      </c>
      <c r="D71" t="s">
        <v>316</v>
      </c>
      <c r="E71" t="s">
        <v>341</v>
      </c>
      <c r="F71" t="s">
        <v>342</v>
      </c>
      <c r="G71">
        <v>178.14099999999999</v>
      </c>
      <c r="H71">
        <v>178.16</v>
      </c>
      <c r="J71">
        <v>2</v>
      </c>
      <c r="L71">
        <v>-2</v>
      </c>
      <c r="M71" t="s">
        <v>12</v>
      </c>
      <c r="N71">
        <f t="shared" si="23"/>
        <v>43620.409999999996</v>
      </c>
      <c r="U71" t="str">
        <f ca="1"/>
        <v>2025-06-20 07:55:20</v>
      </c>
      <c r="V71" s="4">
        <f t="shared" ca="1" si="14"/>
        <v>2</v>
      </c>
      <c r="W71" s="4">
        <f t="shared" ca="1" si="15"/>
        <v>3</v>
      </c>
      <c r="X71" s="4">
        <f t="shared" ca="1" si="16"/>
        <v>-3</v>
      </c>
      <c r="Y71" s="4">
        <f t="shared" ca="1" si="17"/>
        <v>94.4</v>
      </c>
      <c r="Z71" s="4">
        <f t="shared" ca="1" si="18"/>
        <v>94.387</v>
      </c>
      <c r="AA71" s="4">
        <f t="shared" ca="1" si="19"/>
        <v>94.364000000000004</v>
      </c>
      <c r="AB71">
        <f t="shared" ca="1" si="20"/>
        <v>0</v>
      </c>
      <c r="AC71">
        <f t="shared" ca="1" si="21"/>
        <v>1</v>
      </c>
      <c r="AD71">
        <f t="shared" ca="1" si="22"/>
        <v>0</v>
      </c>
    </row>
    <row r="72" spans="1:30" x14ac:dyDescent="0.2">
      <c r="A72" t="s">
        <v>13</v>
      </c>
      <c r="B72" t="s">
        <v>343</v>
      </c>
      <c r="C72" t="s">
        <v>60</v>
      </c>
      <c r="D72" t="s">
        <v>316</v>
      </c>
      <c r="E72" t="s">
        <v>344</v>
      </c>
      <c r="F72" t="s">
        <v>342</v>
      </c>
      <c r="G72">
        <v>178.16800000000001</v>
      </c>
      <c r="H72">
        <v>178.16</v>
      </c>
      <c r="J72">
        <v>4</v>
      </c>
      <c r="L72">
        <v>3.68</v>
      </c>
      <c r="M72" t="s">
        <v>12</v>
      </c>
      <c r="N72">
        <f t="shared" si="23"/>
        <v>43622.409999999996</v>
      </c>
      <c r="U72" t="str">
        <f ca="1"/>
        <v>2025-06-20 07:44:17</v>
      </c>
      <c r="V72" s="4">
        <f t="shared" ca="1" si="14"/>
        <v>4</v>
      </c>
      <c r="W72" s="4">
        <f t="shared" ca="1" si="15"/>
        <v>15</v>
      </c>
      <c r="X72" s="4">
        <f t="shared" ca="1" si="16"/>
        <v>-0.75999999999999979</v>
      </c>
      <c r="Y72" s="4">
        <f t="shared" ca="1" si="17"/>
        <v>94.364000000000004</v>
      </c>
      <c r="Z72" s="4">
        <f t="shared" ca="1" si="18"/>
        <v>94.393000000000001</v>
      </c>
      <c r="AA72" s="4">
        <f t="shared" ca="1" si="19"/>
        <v>94.358000000000004</v>
      </c>
      <c r="AB72">
        <f t="shared" ca="1" si="20"/>
        <v>1</v>
      </c>
      <c r="AC72">
        <f t="shared" ca="1" si="21"/>
        <v>0</v>
      </c>
      <c r="AD72">
        <f t="shared" ca="1" si="22"/>
        <v>0</v>
      </c>
    </row>
    <row r="73" spans="1:30" x14ac:dyDescent="0.2">
      <c r="A73" t="s">
        <v>13</v>
      </c>
      <c r="B73" t="s">
        <v>345</v>
      </c>
      <c r="C73" t="s">
        <v>69</v>
      </c>
      <c r="D73" t="s">
        <v>316</v>
      </c>
      <c r="E73" t="s">
        <v>346</v>
      </c>
      <c r="F73" t="s">
        <v>342</v>
      </c>
      <c r="G73">
        <v>178.18899999999999</v>
      </c>
      <c r="H73">
        <v>178.16</v>
      </c>
      <c r="J73">
        <v>8</v>
      </c>
      <c r="L73">
        <v>7.36</v>
      </c>
      <c r="M73" t="s">
        <v>12</v>
      </c>
      <c r="N73">
        <f t="shared" si="23"/>
        <v>43618.729999999996</v>
      </c>
      <c r="U73" t="str">
        <f ca="1"/>
        <v>2025-06-20 07:33:15</v>
      </c>
      <c r="V73" s="4">
        <f t="shared" ca="1" si="14"/>
        <v>2</v>
      </c>
      <c r="W73" s="4">
        <f t="shared" ca="1" si="15"/>
        <v>3</v>
      </c>
      <c r="X73" s="4">
        <f t="shared" ca="1" si="16"/>
        <v>2.34</v>
      </c>
      <c r="Y73" s="4">
        <f t="shared" ca="1" si="17"/>
        <v>94.397999999999996</v>
      </c>
      <c r="Z73" s="4">
        <f t="shared" ca="1" si="18"/>
        <v>94.391000000000005</v>
      </c>
      <c r="AA73" s="4">
        <f t="shared" ca="1" si="19"/>
        <v>94.379000000000005</v>
      </c>
      <c r="AB73">
        <f t="shared" ca="1" si="20"/>
        <v>0</v>
      </c>
      <c r="AC73">
        <f t="shared" ca="1" si="21"/>
        <v>1</v>
      </c>
      <c r="AD73">
        <f t="shared" ca="1" si="22"/>
        <v>0</v>
      </c>
    </row>
    <row r="74" spans="1:30" x14ac:dyDescent="0.2">
      <c r="A74" t="s">
        <v>13</v>
      </c>
      <c r="B74" t="s">
        <v>347</v>
      </c>
      <c r="C74" t="s">
        <v>22</v>
      </c>
      <c r="D74" t="s">
        <v>316</v>
      </c>
      <c r="E74" t="s">
        <v>348</v>
      </c>
      <c r="F74" t="s">
        <v>342</v>
      </c>
      <c r="G74">
        <v>178.124</v>
      </c>
      <c r="H74">
        <v>178.16</v>
      </c>
      <c r="J74">
        <v>1</v>
      </c>
      <c r="L74">
        <v>-1</v>
      </c>
      <c r="M74" t="s">
        <v>12</v>
      </c>
      <c r="N74">
        <f t="shared" si="23"/>
        <v>43611.369999999995</v>
      </c>
      <c r="U74" t="str">
        <f ca="1"/>
        <v>2025-06-20 07:22:12</v>
      </c>
      <c r="V74" s="4">
        <f t="shared" ca="1" si="14"/>
        <v>2</v>
      </c>
      <c r="W74" s="4">
        <f t="shared" ca="1" si="15"/>
        <v>3</v>
      </c>
      <c r="X74" s="4">
        <f t="shared" ca="1" si="16"/>
        <v>-3</v>
      </c>
      <c r="Y74" s="4">
        <f t="shared" ca="1" si="17"/>
        <v>94.388999999999996</v>
      </c>
      <c r="Z74" s="4">
        <f t="shared" ca="1" si="18"/>
        <v>94.38</v>
      </c>
      <c r="AA74" s="4">
        <f t="shared" ca="1" si="19"/>
        <v>94.361999999999995</v>
      </c>
      <c r="AB74">
        <f t="shared" ca="1" si="20"/>
        <v>0</v>
      </c>
      <c r="AC74">
        <f t="shared" ca="1" si="21"/>
        <v>1</v>
      </c>
      <c r="AD74">
        <f t="shared" ca="1" si="22"/>
        <v>0</v>
      </c>
    </row>
    <row r="75" spans="1:30" x14ac:dyDescent="0.2">
      <c r="A75" t="s">
        <v>11</v>
      </c>
      <c r="B75" t="s">
        <v>349</v>
      </c>
      <c r="C75" t="s">
        <v>22</v>
      </c>
      <c r="D75" t="s">
        <v>316</v>
      </c>
      <c r="E75" t="s">
        <v>350</v>
      </c>
      <c r="F75" t="s">
        <v>351</v>
      </c>
      <c r="G75">
        <v>178.126</v>
      </c>
      <c r="H75">
        <v>178.12899999999999</v>
      </c>
      <c r="J75">
        <v>1</v>
      </c>
      <c r="L75">
        <v>0.92</v>
      </c>
      <c r="M75" t="s">
        <v>12</v>
      </c>
      <c r="N75">
        <f t="shared" si="23"/>
        <v>43612.369999999995</v>
      </c>
      <c r="U75" t="str">
        <f ca="1"/>
        <v>2025-06-20 07:11:06</v>
      </c>
      <c r="V75" s="4">
        <f t="shared" ca="1" si="14"/>
        <v>2</v>
      </c>
      <c r="W75" s="4">
        <f t="shared" ca="1" si="15"/>
        <v>3</v>
      </c>
      <c r="X75" s="4">
        <f t="shared" ca="1" si="16"/>
        <v>0.56000000000000005</v>
      </c>
      <c r="Y75" s="4">
        <f t="shared" ca="1" si="17"/>
        <v>94.364999999999995</v>
      </c>
      <c r="Z75" s="4">
        <f t="shared" ca="1" si="18"/>
        <v>94.379000000000005</v>
      </c>
      <c r="AA75" s="4">
        <f t="shared" ca="1" si="19"/>
        <v>94.363</v>
      </c>
      <c r="AB75">
        <f t="shared" ca="1" si="20"/>
        <v>1</v>
      </c>
      <c r="AC75">
        <f t="shared" ca="1" si="21"/>
        <v>0</v>
      </c>
      <c r="AD75">
        <f t="shared" ca="1" si="22"/>
        <v>0</v>
      </c>
    </row>
    <row r="76" spans="1:30" x14ac:dyDescent="0.2">
      <c r="A76" t="s">
        <v>11</v>
      </c>
      <c r="B76" t="s">
        <v>352</v>
      </c>
      <c r="C76" t="s">
        <v>74</v>
      </c>
      <c r="D76" t="s">
        <v>316</v>
      </c>
      <c r="E76" t="s">
        <v>353</v>
      </c>
      <c r="F76" t="s">
        <v>354</v>
      </c>
      <c r="G76">
        <v>178.05799999999999</v>
      </c>
      <c r="H76">
        <v>178.125</v>
      </c>
      <c r="J76">
        <v>2</v>
      </c>
      <c r="L76">
        <v>1.84</v>
      </c>
      <c r="M76" t="s">
        <v>12</v>
      </c>
      <c r="N76">
        <f t="shared" si="23"/>
        <v>43611.45</v>
      </c>
      <c r="U76" t="str">
        <f ca="1"/>
        <v>2025-06-20 06:55:50</v>
      </c>
      <c r="V76" s="4">
        <f t="shared" ca="1" si="14"/>
        <v>1</v>
      </c>
      <c r="W76" s="4">
        <f t="shared" ca="1" si="15"/>
        <v>1</v>
      </c>
      <c r="X76" s="4">
        <f t="shared" ca="1" si="16"/>
        <v>0</v>
      </c>
      <c r="Y76" s="4">
        <f t="shared" ca="1" si="17"/>
        <v>94.367000000000004</v>
      </c>
      <c r="Z76" s="4">
        <f t="shared" ca="1" si="18"/>
        <v>94.367000000000004</v>
      </c>
      <c r="AA76" s="4">
        <f t="shared" ca="1" si="19"/>
        <v>94.367000000000004</v>
      </c>
      <c r="AB76">
        <f t="shared" ca="1" si="20"/>
        <v>0</v>
      </c>
      <c r="AC76">
        <f t="shared" ca="1" si="21"/>
        <v>0</v>
      </c>
      <c r="AD76">
        <f t="shared" ca="1" si="22"/>
        <v>0</v>
      </c>
    </row>
    <row r="77" spans="1:30" x14ac:dyDescent="0.2">
      <c r="A77" t="s">
        <v>11</v>
      </c>
      <c r="B77" t="s">
        <v>355</v>
      </c>
      <c r="C77" t="s">
        <v>22</v>
      </c>
      <c r="D77" t="s">
        <v>316</v>
      </c>
      <c r="E77" t="s">
        <v>356</v>
      </c>
      <c r="F77" t="s">
        <v>354</v>
      </c>
      <c r="G77">
        <v>178.136</v>
      </c>
      <c r="H77">
        <v>178.125</v>
      </c>
      <c r="J77">
        <v>1</v>
      </c>
      <c r="L77">
        <v>-1</v>
      </c>
      <c r="M77" t="s">
        <v>12</v>
      </c>
      <c r="N77">
        <f t="shared" si="23"/>
        <v>43609.61</v>
      </c>
      <c r="U77" t="str">
        <f ca="1"/>
        <v>2025-06-20 06:44:47</v>
      </c>
      <c r="V77" s="4">
        <f t="shared" ca="1" si="14"/>
        <v>1</v>
      </c>
      <c r="W77" s="4">
        <f t="shared" ca="1" si="15"/>
        <v>1</v>
      </c>
      <c r="X77" s="4">
        <f t="shared" ca="1" si="16"/>
        <v>0.78</v>
      </c>
      <c r="Y77" s="4">
        <f t="shared" ca="1" si="17"/>
        <v>94.366</v>
      </c>
      <c r="Z77" s="4">
        <f t="shared" ca="1" si="18"/>
        <v>94.337999999999994</v>
      </c>
      <c r="AA77" s="4">
        <f t="shared" ca="1" si="19"/>
        <v>94.337999999999994</v>
      </c>
      <c r="AB77">
        <f t="shared" ca="1" si="20"/>
        <v>0</v>
      </c>
      <c r="AC77">
        <f t="shared" ca="1" si="21"/>
        <v>1</v>
      </c>
      <c r="AD77">
        <f t="shared" ca="1" si="22"/>
        <v>0</v>
      </c>
    </row>
    <row r="78" spans="1:30" x14ac:dyDescent="0.2">
      <c r="A78" t="s">
        <v>11</v>
      </c>
      <c r="B78" t="s">
        <v>357</v>
      </c>
      <c r="C78" t="s">
        <v>22</v>
      </c>
      <c r="D78" t="s">
        <v>316</v>
      </c>
      <c r="E78" t="s">
        <v>358</v>
      </c>
      <c r="F78" t="s">
        <v>359</v>
      </c>
      <c r="G78">
        <v>178.12200000000001</v>
      </c>
      <c r="H78">
        <v>178.14099999999999</v>
      </c>
      <c r="J78">
        <v>1</v>
      </c>
      <c r="L78">
        <v>0.92</v>
      </c>
      <c r="M78" t="s">
        <v>12</v>
      </c>
      <c r="N78">
        <f t="shared" si="23"/>
        <v>43610.61</v>
      </c>
      <c r="U78" t="str">
        <f ca="1"/>
        <v>2025-06-20 06:33:44</v>
      </c>
      <c r="V78" s="4">
        <f t="shared" ca="1" si="14"/>
        <v>3</v>
      </c>
      <c r="W78" s="4">
        <f t="shared" ca="1" si="15"/>
        <v>7</v>
      </c>
      <c r="X78" s="4">
        <f t="shared" ca="1" si="16"/>
        <v>-7</v>
      </c>
      <c r="Y78" s="4">
        <f t="shared" ca="1" si="17"/>
        <v>94.337999999999994</v>
      </c>
      <c r="Z78" s="4">
        <f t="shared" ca="1" si="18"/>
        <v>94.334999999999994</v>
      </c>
      <c r="AA78" s="4">
        <f t="shared" ca="1" si="19"/>
        <v>94.298000000000002</v>
      </c>
      <c r="AB78">
        <f t="shared" ca="1" si="20"/>
        <v>0</v>
      </c>
      <c r="AC78">
        <f t="shared" ca="1" si="21"/>
        <v>1</v>
      </c>
      <c r="AD78">
        <f t="shared" ca="1" si="22"/>
        <v>0</v>
      </c>
    </row>
    <row r="79" spans="1:30" x14ac:dyDescent="0.2">
      <c r="A79" t="s">
        <v>11</v>
      </c>
      <c r="B79" t="s">
        <v>360</v>
      </c>
      <c r="C79" t="s">
        <v>361</v>
      </c>
      <c r="D79" t="s">
        <v>316</v>
      </c>
      <c r="E79" t="s">
        <v>362</v>
      </c>
      <c r="F79" t="s">
        <v>363</v>
      </c>
      <c r="G79">
        <v>177.99299999999999</v>
      </c>
      <c r="H79">
        <v>178.09899999999999</v>
      </c>
      <c r="J79">
        <v>2</v>
      </c>
      <c r="L79">
        <v>1.84</v>
      </c>
      <c r="M79" t="s">
        <v>12</v>
      </c>
      <c r="N79">
        <f t="shared" si="23"/>
        <v>43609.69</v>
      </c>
      <c r="U79" t="str">
        <f ca="1"/>
        <v>2025-06-20 06:22:41</v>
      </c>
      <c r="V79" s="4">
        <f t="shared" ca="1" si="14"/>
        <v>1</v>
      </c>
      <c r="W79" s="4">
        <f t="shared" ca="1" si="15"/>
        <v>1</v>
      </c>
      <c r="X79" s="4">
        <f t="shared" ca="1" si="16"/>
        <v>0.78</v>
      </c>
      <c r="Y79" s="4">
        <f t="shared" ca="1" si="17"/>
        <v>94.299000000000007</v>
      </c>
      <c r="Z79" s="4">
        <f t="shared" ca="1" si="18"/>
        <v>94.295000000000002</v>
      </c>
      <c r="AA79" s="4">
        <f t="shared" ca="1" si="19"/>
        <v>94.295000000000002</v>
      </c>
      <c r="AB79">
        <f t="shared" ca="1" si="20"/>
        <v>0</v>
      </c>
      <c r="AC79">
        <f t="shared" ca="1" si="21"/>
        <v>1</v>
      </c>
      <c r="AD79">
        <f t="shared" ca="1" si="22"/>
        <v>0</v>
      </c>
    </row>
    <row r="80" spans="1:30" x14ac:dyDescent="0.2">
      <c r="A80" t="s">
        <v>11</v>
      </c>
      <c r="B80" t="s">
        <v>364</v>
      </c>
      <c r="C80" t="s">
        <v>23</v>
      </c>
      <c r="D80" t="s">
        <v>316</v>
      </c>
      <c r="E80" t="s">
        <v>365</v>
      </c>
      <c r="F80" t="s">
        <v>363</v>
      </c>
      <c r="G80">
        <v>178.02</v>
      </c>
      <c r="H80">
        <v>178.09899999999999</v>
      </c>
      <c r="J80">
        <v>1</v>
      </c>
      <c r="L80">
        <v>0.92</v>
      </c>
      <c r="M80" t="s">
        <v>12</v>
      </c>
      <c r="N80">
        <f t="shared" si="23"/>
        <v>43607.850000000006</v>
      </c>
      <c r="U80" t="str">
        <f ca="1"/>
        <v>2025-06-20 05:57:36</v>
      </c>
      <c r="V80" s="4">
        <f t="shared" ca="1" si="14"/>
        <v>1</v>
      </c>
      <c r="W80" s="4">
        <f t="shared" ca="1" si="15"/>
        <v>1</v>
      </c>
      <c r="X80" s="4">
        <f t="shared" ca="1" si="16"/>
        <v>0.78</v>
      </c>
      <c r="Y80" s="4">
        <f t="shared" ca="1" si="17"/>
        <v>1.57819</v>
      </c>
      <c r="Z80" s="4">
        <f t="shared" ca="1" si="18"/>
        <v>1.57795</v>
      </c>
      <c r="AA80" s="4">
        <f t="shared" ca="1" si="19"/>
        <v>1.57795</v>
      </c>
      <c r="AB80">
        <f t="shared" ca="1" si="20"/>
        <v>0</v>
      </c>
      <c r="AC80">
        <f t="shared" ca="1" si="21"/>
        <v>1</v>
      </c>
      <c r="AD80">
        <f t="shared" ca="1" si="22"/>
        <v>0</v>
      </c>
    </row>
    <row r="81" spans="1:30" x14ac:dyDescent="0.2">
      <c r="A81" t="s">
        <v>13</v>
      </c>
      <c r="B81" t="s">
        <v>366</v>
      </c>
      <c r="C81" t="s">
        <v>58</v>
      </c>
      <c r="D81" t="s">
        <v>316</v>
      </c>
      <c r="E81" t="s">
        <v>367</v>
      </c>
      <c r="F81" t="s">
        <v>368</v>
      </c>
      <c r="G81">
        <v>178.005</v>
      </c>
      <c r="H81">
        <v>178.017</v>
      </c>
      <c r="J81">
        <v>2</v>
      </c>
      <c r="L81">
        <v>-2</v>
      </c>
      <c r="M81" t="s">
        <v>12</v>
      </c>
      <c r="N81">
        <f t="shared" si="23"/>
        <v>43606.930000000008</v>
      </c>
      <c r="U81" t="str">
        <f ca="1"/>
        <v>2025-06-19 22:10:56</v>
      </c>
      <c r="V81" s="4">
        <f t="shared" ca="1" si="14"/>
        <v>2</v>
      </c>
      <c r="W81" s="4">
        <f t="shared" ca="1" si="15"/>
        <v>3</v>
      </c>
      <c r="X81" s="4">
        <f t="shared" ca="1" si="16"/>
        <v>-3</v>
      </c>
      <c r="Y81" s="4">
        <f t="shared" ca="1" si="17"/>
        <v>1.14924</v>
      </c>
      <c r="Z81" s="4">
        <f t="shared" ca="1" si="18"/>
        <v>1.14975</v>
      </c>
      <c r="AA81" s="4">
        <f t="shared" ca="1" si="19"/>
        <v>1.1495200000000001</v>
      </c>
      <c r="AB81">
        <f t="shared" ca="1" si="20"/>
        <v>0</v>
      </c>
      <c r="AC81">
        <f t="shared" ca="1" si="21"/>
        <v>0</v>
      </c>
      <c r="AD81">
        <f t="shared" ca="1" si="22"/>
        <v>1</v>
      </c>
    </row>
    <row r="82" spans="1:30" x14ac:dyDescent="0.2">
      <c r="A82" t="s">
        <v>13</v>
      </c>
      <c r="B82" t="s">
        <v>369</v>
      </c>
      <c r="C82" t="s">
        <v>22</v>
      </c>
      <c r="D82" t="s">
        <v>316</v>
      </c>
      <c r="E82" t="s">
        <v>370</v>
      </c>
      <c r="F82" t="s">
        <v>368</v>
      </c>
      <c r="G82">
        <v>177.94300000000001</v>
      </c>
      <c r="H82">
        <v>178.017</v>
      </c>
      <c r="J82">
        <v>1</v>
      </c>
      <c r="L82">
        <v>-1</v>
      </c>
      <c r="M82" t="s">
        <v>12</v>
      </c>
      <c r="N82">
        <f t="shared" si="23"/>
        <v>43608.930000000008</v>
      </c>
      <c r="U82" t="str">
        <f ca="1"/>
        <v>2025-06-19 21:59:53</v>
      </c>
      <c r="V82" s="4">
        <f t="shared" ca="1" si="14"/>
        <v>2</v>
      </c>
      <c r="W82" s="4">
        <f t="shared" ca="1" si="15"/>
        <v>3</v>
      </c>
      <c r="X82" s="4">
        <f t="shared" ca="1" si="16"/>
        <v>0.78</v>
      </c>
      <c r="Y82" s="4">
        <f t="shared" ca="1" si="17"/>
        <v>1.1497900000000001</v>
      </c>
      <c r="Z82" s="4">
        <f t="shared" ca="1" si="18"/>
        <v>1.1498299999999999</v>
      </c>
      <c r="AA82" s="4">
        <f t="shared" ca="1" si="19"/>
        <v>1.14958</v>
      </c>
      <c r="AB82">
        <f t="shared" ca="1" si="20"/>
        <v>1</v>
      </c>
      <c r="AC82">
        <f t="shared" ca="1" si="21"/>
        <v>0</v>
      </c>
      <c r="AD82">
        <f t="shared" ca="1" si="22"/>
        <v>0</v>
      </c>
    </row>
    <row r="83" spans="1:30" x14ac:dyDescent="0.2">
      <c r="A83" t="s">
        <v>11</v>
      </c>
      <c r="B83" t="s">
        <v>371</v>
      </c>
      <c r="C83" t="s">
        <v>22</v>
      </c>
      <c r="D83" t="s">
        <v>21</v>
      </c>
      <c r="E83" t="s">
        <v>372</v>
      </c>
      <c r="F83" t="s">
        <v>373</v>
      </c>
      <c r="G83">
        <v>0.88895000000000002</v>
      </c>
      <c r="H83">
        <v>0.88878000000000001</v>
      </c>
      <c r="J83">
        <v>1</v>
      </c>
      <c r="L83">
        <v>-1</v>
      </c>
      <c r="M83" t="s">
        <v>12</v>
      </c>
      <c r="N83">
        <f t="shared" si="23"/>
        <v>43609.930000000008</v>
      </c>
      <c r="U83" t="str">
        <f ca="1"/>
        <v>2025-06-19 21:37:43</v>
      </c>
      <c r="V83" s="4">
        <f t="shared" ca="1" si="14"/>
        <v>4</v>
      </c>
      <c r="W83" s="4">
        <f t="shared" ca="1" si="15"/>
        <v>15</v>
      </c>
      <c r="X83" s="4">
        <f t="shared" ca="1" si="16"/>
        <v>7.48</v>
      </c>
      <c r="Y83" s="4">
        <f t="shared" ca="1" si="17"/>
        <v>106.08799999999999</v>
      </c>
      <c r="Z83" s="4">
        <f t="shared" ca="1" si="18"/>
        <v>106.101</v>
      </c>
      <c r="AA83" s="4">
        <f t="shared" ca="1" si="19"/>
        <v>106.05500000000001</v>
      </c>
      <c r="AB83">
        <f t="shared" ca="1" si="20"/>
        <v>1</v>
      </c>
      <c r="AC83">
        <f t="shared" ca="1" si="21"/>
        <v>0</v>
      </c>
      <c r="AD83">
        <f t="shared" ca="1" si="22"/>
        <v>0</v>
      </c>
    </row>
    <row r="84" spans="1:30" x14ac:dyDescent="0.2">
      <c r="A84" t="s">
        <v>11</v>
      </c>
      <c r="B84" t="s">
        <v>374</v>
      </c>
      <c r="C84" t="s">
        <v>375</v>
      </c>
      <c r="D84" t="s">
        <v>14</v>
      </c>
      <c r="E84" t="s">
        <v>376</v>
      </c>
      <c r="F84" t="s">
        <v>373</v>
      </c>
      <c r="G84">
        <v>1.16214</v>
      </c>
      <c r="H84">
        <v>1.1625000000000001</v>
      </c>
      <c r="J84">
        <v>2</v>
      </c>
      <c r="L84">
        <v>1.84</v>
      </c>
      <c r="M84" t="s">
        <v>12</v>
      </c>
      <c r="N84">
        <f t="shared" si="23"/>
        <v>43610.930000000008</v>
      </c>
      <c r="U84" t="str">
        <f ca="1"/>
        <v>2025-06-19 21:26:05</v>
      </c>
      <c r="V84" s="4">
        <f t="shared" ca="1" si="14"/>
        <v>1</v>
      </c>
      <c r="W84" s="4">
        <f t="shared" ca="1" si="15"/>
        <v>1</v>
      </c>
      <c r="X84" s="4">
        <f t="shared" ca="1" si="16"/>
        <v>0.88</v>
      </c>
      <c r="Y84" s="4">
        <f t="shared" ca="1" si="17"/>
        <v>106.051</v>
      </c>
      <c r="Z84" s="4">
        <f t="shared" ca="1" si="18"/>
        <v>106.065</v>
      </c>
      <c r="AA84" s="4">
        <f t="shared" ca="1" si="19"/>
        <v>106.065</v>
      </c>
      <c r="AB84">
        <f t="shared" ca="1" si="20"/>
        <v>0</v>
      </c>
      <c r="AC84">
        <f t="shared" ca="1" si="21"/>
        <v>0</v>
      </c>
      <c r="AD84">
        <f t="shared" ca="1" si="22"/>
        <v>1</v>
      </c>
    </row>
    <row r="85" spans="1:30" x14ac:dyDescent="0.2">
      <c r="A85" t="s">
        <v>11</v>
      </c>
      <c r="B85" t="s">
        <v>377</v>
      </c>
      <c r="C85" t="s">
        <v>67</v>
      </c>
      <c r="D85" t="s">
        <v>14</v>
      </c>
      <c r="E85" t="s">
        <v>378</v>
      </c>
      <c r="F85" t="s">
        <v>373</v>
      </c>
      <c r="G85">
        <v>1.16205</v>
      </c>
      <c r="H85">
        <v>1.1625000000000001</v>
      </c>
      <c r="J85">
        <v>4</v>
      </c>
      <c r="L85">
        <v>3.68</v>
      </c>
      <c r="M85" t="s">
        <v>12</v>
      </c>
      <c r="N85">
        <f t="shared" si="23"/>
        <v>43609.090000000011</v>
      </c>
      <c r="U85" t="str">
        <f ca="1"/>
        <v>2025-06-19 21:15:03</v>
      </c>
      <c r="V85" s="4">
        <f t="shared" ca="1" si="14"/>
        <v>1</v>
      </c>
      <c r="W85" s="4">
        <f t="shared" ca="1" si="15"/>
        <v>1</v>
      </c>
      <c r="X85" s="4">
        <f t="shared" ca="1" si="16"/>
        <v>0.88</v>
      </c>
      <c r="Y85" s="4">
        <f t="shared" ca="1" si="17"/>
        <v>106.071</v>
      </c>
      <c r="Z85" s="4">
        <f t="shared" ca="1" si="18"/>
        <v>106.08799999999999</v>
      </c>
      <c r="AA85" s="4">
        <f t="shared" ca="1" si="19"/>
        <v>106.08799999999999</v>
      </c>
      <c r="AB85">
        <f t="shared" ca="1" si="20"/>
        <v>0</v>
      </c>
      <c r="AC85">
        <f t="shared" ca="1" si="21"/>
        <v>0</v>
      </c>
      <c r="AD85">
        <f t="shared" ca="1" si="22"/>
        <v>1</v>
      </c>
    </row>
    <row r="86" spans="1:30" x14ac:dyDescent="0.2">
      <c r="A86" t="s">
        <v>11</v>
      </c>
      <c r="B86" t="s">
        <v>379</v>
      </c>
      <c r="C86" t="s">
        <v>32</v>
      </c>
      <c r="D86" t="s">
        <v>21</v>
      </c>
      <c r="E86" t="s">
        <v>380</v>
      </c>
      <c r="F86" t="s">
        <v>381</v>
      </c>
      <c r="G86">
        <v>0.88875000000000004</v>
      </c>
      <c r="H86">
        <v>0.88895000000000002</v>
      </c>
      <c r="J86">
        <v>4</v>
      </c>
      <c r="L86">
        <v>3.56</v>
      </c>
      <c r="M86" t="s">
        <v>12</v>
      </c>
      <c r="N86">
        <f t="shared" si="23"/>
        <v>43605.410000000011</v>
      </c>
      <c r="U86" t="str">
        <f ca="1"/>
        <v>2025-06-19 21:04:00</v>
      </c>
      <c r="V86" s="4">
        <f t="shared" ca="1" si="14"/>
        <v>1</v>
      </c>
      <c r="W86" s="4">
        <f t="shared" ca="1" si="15"/>
        <v>1</v>
      </c>
      <c r="X86" s="4">
        <f t="shared" ca="1" si="16"/>
        <v>0.86</v>
      </c>
      <c r="Y86" s="4">
        <f t="shared" ca="1" si="17"/>
        <v>106.08799999999999</v>
      </c>
      <c r="Z86" s="4">
        <f t="shared" ca="1" si="18"/>
        <v>106.104</v>
      </c>
      <c r="AA86" s="4">
        <f t="shared" ca="1" si="19"/>
        <v>106.104</v>
      </c>
      <c r="AB86">
        <f t="shared" ca="1" si="20"/>
        <v>0</v>
      </c>
      <c r="AC86">
        <f t="shared" ca="1" si="21"/>
        <v>0</v>
      </c>
      <c r="AD86">
        <f t="shared" ca="1" si="22"/>
        <v>1</v>
      </c>
    </row>
    <row r="87" spans="1:30" x14ac:dyDescent="0.2">
      <c r="A87" t="s">
        <v>11</v>
      </c>
      <c r="B87" t="s">
        <v>382</v>
      </c>
      <c r="C87" t="s">
        <v>22</v>
      </c>
      <c r="D87" t="s">
        <v>21</v>
      </c>
      <c r="E87" t="s">
        <v>383</v>
      </c>
      <c r="F87" t="s">
        <v>381</v>
      </c>
      <c r="G87">
        <v>0.88890999999999998</v>
      </c>
      <c r="H87">
        <v>0.88895000000000002</v>
      </c>
      <c r="J87">
        <v>1</v>
      </c>
      <c r="L87">
        <v>0.92</v>
      </c>
      <c r="M87" t="s">
        <v>12</v>
      </c>
      <c r="N87">
        <f t="shared" si="23"/>
        <v>43601.850000000013</v>
      </c>
      <c r="U87" t="str">
        <f ca="1"/>
        <v>2025-06-19 20:52:57</v>
      </c>
      <c r="V87" s="4">
        <f t="shared" ca="1" si="14"/>
        <v>2</v>
      </c>
      <c r="W87" s="4">
        <f t="shared" ca="1" si="15"/>
        <v>3</v>
      </c>
      <c r="X87" s="4">
        <f t="shared" ca="1" si="16"/>
        <v>0.72</v>
      </c>
      <c r="Y87" s="4">
        <f t="shared" ca="1" si="17"/>
        <v>106.10899999999999</v>
      </c>
      <c r="Z87" s="4">
        <f t="shared" ca="1" si="18"/>
        <v>106.122</v>
      </c>
      <c r="AA87" s="4">
        <f t="shared" ca="1" si="19"/>
        <v>106.102</v>
      </c>
      <c r="AB87">
        <f t="shared" ca="1" si="20"/>
        <v>1</v>
      </c>
      <c r="AC87">
        <f t="shared" ca="1" si="21"/>
        <v>0</v>
      </c>
      <c r="AD87">
        <f t="shared" ca="1" si="22"/>
        <v>0</v>
      </c>
    </row>
    <row r="88" spans="1:30" x14ac:dyDescent="0.2">
      <c r="A88" t="s">
        <v>11</v>
      </c>
      <c r="B88" t="s">
        <v>384</v>
      </c>
      <c r="C88" t="s">
        <v>385</v>
      </c>
      <c r="D88" t="s">
        <v>21</v>
      </c>
      <c r="E88" t="s">
        <v>386</v>
      </c>
      <c r="F88" t="s">
        <v>381</v>
      </c>
      <c r="G88">
        <v>0.88883000000000001</v>
      </c>
      <c r="H88">
        <v>0.88895000000000002</v>
      </c>
      <c r="J88">
        <v>2</v>
      </c>
      <c r="L88">
        <v>1.78</v>
      </c>
      <c r="M88" t="s">
        <v>12</v>
      </c>
      <c r="N88">
        <f t="shared" si="23"/>
        <v>43600.930000000015</v>
      </c>
      <c r="U88" t="str">
        <f ca="1"/>
        <v>2025-06-19 20:41:55</v>
      </c>
      <c r="V88" s="4">
        <f t="shared" ca="1" si="14"/>
        <v>2</v>
      </c>
      <c r="W88" s="4">
        <f t="shared" ca="1" si="15"/>
        <v>3</v>
      </c>
      <c r="X88" s="4">
        <f t="shared" ca="1" si="16"/>
        <v>2.56</v>
      </c>
      <c r="Y88" s="4">
        <f t="shared" ca="1" si="17"/>
        <v>106.12</v>
      </c>
      <c r="Z88" s="4">
        <f t="shared" ca="1" si="18"/>
        <v>106.07899999999999</v>
      </c>
      <c r="AA88" s="4">
        <f t="shared" ca="1" si="19"/>
        <v>106.068</v>
      </c>
      <c r="AB88">
        <f t="shared" ca="1" si="20"/>
        <v>0</v>
      </c>
      <c r="AC88">
        <f t="shared" ca="1" si="21"/>
        <v>1</v>
      </c>
      <c r="AD88">
        <f t="shared" ca="1" si="22"/>
        <v>0</v>
      </c>
    </row>
    <row r="89" spans="1:30" x14ac:dyDescent="0.2">
      <c r="A89" t="s">
        <v>11</v>
      </c>
      <c r="B89" t="s">
        <v>387</v>
      </c>
      <c r="C89" t="s">
        <v>22</v>
      </c>
      <c r="D89" t="s">
        <v>21</v>
      </c>
      <c r="E89" t="s">
        <v>388</v>
      </c>
      <c r="F89" t="s">
        <v>389</v>
      </c>
      <c r="G89">
        <v>0.88890000000000002</v>
      </c>
      <c r="H89">
        <v>0.88890999999999998</v>
      </c>
      <c r="J89">
        <v>1</v>
      </c>
      <c r="L89">
        <v>0.92</v>
      </c>
      <c r="M89" t="s">
        <v>12</v>
      </c>
      <c r="N89">
        <f t="shared" si="23"/>
        <v>43599.150000000016</v>
      </c>
      <c r="U89" t="str">
        <f ca="1"/>
        <v>2025-06-19 20:30:51</v>
      </c>
      <c r="V89" s="4">
        <f t="shared" ca="1" si="14"/>
        <v>1</v>
      </c>
      <c r="W89" s="4">
        <f t="shared" ca="1" si="15"/>
        <v>1</v>
      </c>
      <c r="X89" s="4">
        <f t="shared" ca="1" si="16"/>
        <v>0.86</v>
      </c>
      <c r="Y89" s="4">
        <f t="shared" ca="1" si="17"/>
        <v>106.078</v>
      </c>
      <c r="Z89" s="4">
        <f t="shared" ca="1" si="18"/>
        <v>106.083</v>
      </c>
      <c r="AA89" s="4">
        <f t="shared" ca="1" si="19"/>
        <v>106.083</v>
      </c>
      <c r="AB89">
        <f t="shared" ca="1" si="20"/>
        <v>0</v>
      </c>
      <c r="AC89">
        <f t="shared" ca="1" si="21"/>
        <v>0</v>
      </c>
      <c r="AD89">
        <f t="shared" ca="1" si="22"/>
        <v>1</v>
      </c>
    </row>
    <row r="90" spans="1:30" x14ac:dyDescent="0.2">
      <c r="A90" t="s">
        <v>11</v>
      </c>
      <c r="B90" t="s">
        <v>390</v>
      </c>
      <c r="C90" t="s">
        <v>391</v>
      </c>
      <c r="D90" t="s">
        <v>21</v>
      </c>
      <c r="E90" t="s">
        <v>392</v>
      </c>
      <c r="F90" t="s">
        <v>389</v>
      </c>
      <c r="G90">
        <v>0.88873000000000002</v>
      </c>
      <c r="H90">
        <v>0.88890999999999998</v>
      </c>
      <c r="J90">
        <v>2</v>
      </c>
      <c r="L90">
        <v>1.84</v>
      </c>
      <c r="M90" t="s">
        <v>12</v>
      </c>
      <c r="N90">
        <f t="shared" si="23"/>
        <v>43598.230000000018</v>
      </c>
      <c r="U90" t="str">
        <f ca="1"/>
        <v>2025-06-19 20:19:16</v>
      </c>
      <c r="V90" s="4">
        <f t="shared" ca="1" si="14"/>
        <v>1</v>
      </c>
      <c r="W90" s="4">
        <f t="shared" ca="1" si="15"/>
        <v>1</v>
      </c>
      <c r="X90" s="4">
        <f t="shared" ca="1" si="16"/>
        <v>0.86</v>
      </c>
      <c r="Y90" s="4">
        <f t="shared" ca="1" si="17"/>
        <v>106.08499999999999</v>
      </c>
      <c r="Z90" s="4">
        <f t="shared" ca="1" si="18"/>
        <v>106.077</v>
      </c>
      <c r="AA90" s="4">
        <f t="shared" ca="1" si="19"/>
        <v>106.077</v>
      </c>
      <c r="AB90">
        <f t="shared" ca="1" si="20"/>
        <v>0</v>
      </c>
      <c r="AC90">
        <f t="shared" ca="1" si="21"/>
        <v>1</v>
      </c>
      <c r="AD90">
        <f t="shared" ca="1" si="22"/>
        <v>0</v>
      </c>
    </row>
    <row r="91" spans="1:30" x14ac:dyDescent="0.2">
      <c r="A91" t="s">
        <v>13</v>
      </c>
      <c r="B91" t="s">
        <v>393</v>
      </c>
      <c r="C91" t="s">
        <v>394</v>
      </c>
      <c r="D91" t="s">
        <v>21</v>
      </c>
      <c r="E91" t="s">
        <v>395</v>
      </c>
      <c r="F91" t="s">
        <v>396</v>
      </c>
      <c r="G91">
        <v>0.88878999999999997</v>
      </c>
      <c r="H91">
        <v>0.88887000000000005</v>
      </c>
      <c r="J91">
        <v>4</v>
      </c>
      <c r="L91">
        <v>-4</v>
      </c>
      <c r="M91" t="s">
        <v>12</v>
      </c>
      <c r="N91">
        <f t="shared" si="23"/>
        <v>43596.390000000021</v>
      </c>
      <c r="U91" t="str">
        <f ca="1"/>
        <v>2025-06-19 20:08:13</v>
      </c>
      <c r="V91" s="4">
        <f t="shared" ca="1" si="14"/>
        <v>2</v>
      </c>
      <c r="W91" s="4">
        <f t="shared" ca="1" si="15"/>
        <v>3</v>
      </c>
      <c r="X91" s="4">
        <f t="shared" ca="1" si="16"/>
        <v>0.82000000000000006</v>
      </c>
      <c r="Y91" s="4">
        <f t="shared" ca="1" si="17"/>
        <v>106.078</v>
      </c>
      <c r="Z91" s="4">
        <f t="shared" ca="1" si="18"/>
        <v>106.08499999999999</v>
      </c>
      <c r="AA91" s="4">
        <f t="shared" ca="1" si="19"/>
        <v>106.069</v>
      </c>
      <c r="AB91">
        <f t="shared" ca="1" si="20"/>
        <v>1</v>
      </c>
      <c r="AC91">
        <f t="shared" ca="1" si="21"/>
        <v>0</v>
      </c>
      <c r="AD91">
        <f t="shared" ca="1" si="22"/>
        <v>0</v>
      </c>
    </row>
    <row r="92" spans="1:30" x14ac:dyDescent="0.2">
      <c r="A92" t="s">
        <v>13</v>
      </c>
      <c r="B92" t="s">
        <v>397</v>
      </c>
      <c r="C92" t="s">
        <v>65</v>
      </c>
      <c r="D92" t="s">
        <v>21</v>
      </c>
      <c r="E92" t="s">
        <v>398</v>
      </c>
      <c r="F92" t="s">
        <v>396</v>
      </c>
      <c r="G92">
        <v>0.88854999999999995</v>
      </c>
      <c r="H92">
        <v>0.88887000000000005</v>
      </c>
      <c r="J92">
        <v>2</v>
      </c>
      <c r="L92">
        <v>-2</v>
      </c>
      <c r="M92" t="s">
        <v>12</v>
      </c>
      <c r="N92">
        <f t="shared" si="23"/>
        <v>43600.390000000021</v>
      </c>
      <c r="U92" t="str">
        <f ca="1"/>
        <v>2025-06-19 19:57:11</v>
      </c>
      <c r="V92" s="4">
        <f t="shared" ca="1" si="14"/>
        <v>2</v>
      </c>
      <c r="W92" s="4">
        <f t="shared" ca="1" si="15"/>
        <v>3</v>
      </c>
      <c r="X92" s="4">
        <f t="shared" ca="1" si="16"/>
        <v>2.73</v>
      </c>
      <c r="Y92" s="4">
        <f t="shared" ca="1" si="17"/>
        <v>106.07</v>
      </c>
      <c r="Z92" s="4">
        <f t="shared" ca="1" si="18"/>
        <v>106.098</v>
      </c>
      <c r="AA92" s="4">
        <f t="shared" ca="1" si="19"/>
        <v>106.087</v>
      </c>
      <c r="AB92">
        <f t="shared" ca="1" si="20"/>
        <v>0</v>
      </c>
      <c r="AC92">
        <f t="shared" ca="1" si="21"/>
        <v>0</v>
      </c>
      <c r="AD92">
        <f t="shared" ca="1" si="22"/>
        <v>1</v>
      </c>
    </row>
    <row r="93" spans="1:30" x14ac:dyDescent="0.2">
      <c r="A93" t="s">
        <v>13</v>
      </c>
      <c r="B93" t="s">
        <v>399</v>
      </c>
      <c r="C93" t="s">
        <v>22</v>
      </c>
      <c r="D93" t="s">
        <v>21</v>
      </c>
      <c r="E93" t="s">
        <v>400</v>
      </c>
      <c r="F93" t="s">
        <v>396</v>
      </c>
      <c r="G93">
        <v>0.88832</v>
      </c>
      <c r="H93">
        <v>0.88887000000000005</v>
      </c>
      <c r="J93">
        <v>1</v>
      </c>
      <c r="L93">
        <v>-1</v>
      </c>
      <c r="M93" t="s">
        <v>12</v>
      </c>
      <c r="N93">
        <f t="shared" si="23"/>
        <v>43602.390000000021</v>
      </c>
      <c r="U93" t="str">
        <f ca="1"/>
        <v>2025-06-19 19:46:08</v>
      </c>
      <c r="V93" s="4">
        <f t="shared" ca="1" si="14"/>
        <v>2</v>
      </c>
      <c r="W93" s="4">
        <f t="shared" ca="1" si="15"/>
        <v>3</v>
      </c>
      <c r="X93" s="4">
        <f t="shared" ca="1" si="16"/>
        <v>0.82000000000000006</v>
      </c>
      <c r="Y93" s="4">
        <f t="shared" ca="1" si="17"/>
        <v>106.087</v>
      </c>
      <c r="Z93" s="4">
        <f t="shared" ca="1" si="18"/>
        <v>106.108</v>
      </c>
      <c r="AA93" s="4">
        <f t="shared" ca="1" si="19"/>
        <v>106.062</v>
      </c>
      <c r="AB93">
        <f t="shared" ca="1" si="20"/>
        <v>1</v>
      </c>
      <c r="AC93">
        <f t="shared" ca="1" si="21"/>
        <v>0</v>
      </c>
      <c r="AD93">
        <f t="shared" ca="1" si="22"/>
        <v>0</v>
      </c>
    </row>
    <row r="94" spans="1:30" x14ac:dyDescent="0.2">
      <c r="A94" t="s">
        <v>13</v>
      </c>
      <c r="B94" t="s">
        <v>401</v>
      </c>
      <c r="C94" t="s">
        <v>22</v>
      </c>
      <c r="D94" t="s">
        <v>21</v>
      </c>
      <c r="E94" t="s">
        <v>402</v>
      </c>
      <c r="F94" t="s">
        <v>403</v>
      </c>
      <c r="G94">
        <v>0.88873999999999997</v>
      </c>
      <c r="H94">
        <v>0.88832</v>
      </c>
      <c r="J94">
        <v>1</v>
      </c>
      <c r="L94">
        <v>0.92</v>
      </c>
      <c r="M94" t="s">
        <v>12</v>
      </c>
      <c r="N94">
        <f t="shared" si="23"/>
        <v>43603.390000000021</v>
      </c>
      <c r="U94" t="str">
        <f ca="1"/>
        <v>2025-06-19 19:35:05</v>
      </c>
      <c r="V94" s="4">
        <f t="shared" ca="1" si="14"/>
        <v>2</v>
      </c>
      <c r="W94" s="4">
        <f t="shared" ca="1" si="15"/>
        <v>3</v>
      </c>
      <c r="X94" s="4">
        <f t="shared" ca="1" si="16"/>
        <v>2.73</v>
      </c>
      <c r="Y94" s="4">
        <f t="shared" ca="1" si="17"/>
        <v>106.062</v>
      </c>
      <c r="Z94" s="4">
        <f t="shared" ca="1" si="18"/>
        <v>106.07299999999999</v>
      </c>
      <c r="AA94" s="4">
        <f t="shared" ca="1" si="19"/>
        <v>106.06399999999999</v>
      </c>
      <c r="AB94">
        <f t="shared" ca="1" si="20"/>
        <v>0</v>
      </c>
      <c r="AC94">
        <f t="shared" ca="1" si="21"/>
        <v>0</v>
      </c>
      <c r="AD94">
        <f t="shared" ca="1" si="22"/>
        <v>1</v>
      </c>
    </row>
    <row r="95" spans="1:30" x14ac:dyDescent="0.2">
      <c r="A95" t="s">
        <v>13</v>
      </c>
      <c r="B95" t="s">
        <v>404</v>
      </c>
      <c r="C95" t="s">
        <v>74</v>
      </c>
      <c r="D95" t="s">
        <v>21</v>
      </c>
      <c r="E95" t="s">
        <v>405</v>
      </c>
      <c r="F95" t="s">
        <v>406</v>
      </c>
      <c r="G95">
        <v>0.88909000000000005</v>
      </c>
      <c r="H95">
        <v>0.88871999999999995</v>
      </c>
      <c r="J95">
        <v>2</v>
      </c>
      <c r="L95">
        <v>1.84</v>
      </c>
      <c r="M95" t="s">
        <v>12</v>
      </c>
      <c r="N95">
        <f t="shared" si="23"/>
        <v>43602.470000000023</v>
      </c>
      <c r="U95" t="str">
        <f ca="1"/>
        <v>2025-06-19 19:24:02</v>
      </c>
      <c r="V95" s="4">
        <f t="shared" ca="1" si="14"/>
        <v>1</v>
      </c>
      <c r="W95" s="4">
        <f t="shared" ca="1" si="15"/>
        <v>1</v>
      </c>
      <c r="X95" s="4">
        <f t="shared" ca="1" si="16"/>
        <v>0.91</v>
      </c>
      <c r="Y95" s="4">
        <f t="shared" ca="1" si="17"/>
        <v>106.06399999999999</v>
      </c>
      <c r="Z95" s="4">
        <f t="shared" ca="1" si="18"/>
        <v>106.089</v>
      </c>
      <c r="AA95" s="4">
        <f t="shared" ca="1" si="19"/>
        <v>106.089</v>
      </c>
      <c r="AB95">
        <f t="shared" ca="1" si="20"/>
        <v>0</v>
      </c>
      <c r="AC95">
        <f t="shared" ca="1" si="21"/>
        <v>0</v>
      </c>
      <c r="AD95">
        <f t="shared" ca="1" si="22"/>
        <v>1</v>
      </c>
    </row>
    <row r="96" spans="1:30" x14ac:dyDescent="0.2">
      <c r="A96" t="s">
        <v>13</v>
      </c>
      <c r="B96" t="s">
        <v>407</v>
      </c>
      <c r="C96" t="s">
        <v>22</v>
      </c>
      <c r="D96" t="s">
        <v>21</v>
      </c>
      <c r="E96" t="s">
        <v>408</v>
      </c>
      <c r="F96" t="s">
        <v>406</v>
      </c>
      <c r="G96">
        <v>0.88888</v>
      </c>
      <c r="H96">
        <v>0.88871999999999995</v>
      </c>
      <c r="J96">
        <v>1</v>
      </c>
      <c r="L96">
        <v>0.92</v>
      </c>
      <c r="M96" t="s">
        <v>12</v>
      </c>
      <c r="N96">
        <f t="shared" si="23"/>
        <v>43600.630000000026</v>
      </c>
      <c r="U96" t="str">
        <f ca="1"/>
        <v>2025-06-19 19:12:29</v>
      </c>
      <c r="V96" s="4">
        <f t="shared" ca="1" si="14"/>
        <v>2</v>
      </c>
      <c r="W96" s="4">
        <f t="shared" ca="1" si="15"/>
        <v>3</v>
      </c>
      <c r="X96" s="4">
        <f t="shared" ca="1" si="16"/>
        <v>-3</v>
      </c>
      <c r="Y96" s="4">
        <f t="shared" ca="1" si="17"/>
        <v>106.087</v>
      </c>
      <c r="Z96" s="4">
        <f t="shared" ca="1" si="18"/>
        <v>106.127</v>
      </c>
      <c r="AA96" s="4">
        <f t="shared" ca="1" si="19"/>
        <v>106.099</v>
      </c>
      <c r="AB96">
        <f t="shared" ca="1" si="20"/>
        <v>0</v>
      </c>
      <c r="AC96">
        <f t="shared" ca="1" si="21"/>
        <v>0</v>
      </c>
      <c r="AD96">
        <f t="shared" ca="1" si="22"/>
        <v>1</v>
      </c>
    </row>
    <row r="97" spans="1:30" x14ac:dyDescent="0.2">
      <c r="A97" t="s">
        <v>11</v>
      </c>
      <c r="B97" t="s">
        <v>409</v>
      </c>
      <c r="C97" t="s">
        <v>23</v>
      </c>
      <c r="D97" t="s">
        <v>21</v>
      </c>
      <c r="E97" t="s">
        <v>410</v>
      </c>
      <c r="F97" t="s">
        <v>411</v>
      </c>
      <c r="G97">
        <v>0.88922000000000001</v>
      </c>
      <c r="H97">
        <v>0.88885000000000003</v>
      </c>
      <c r="J97">
        <v>1</v>
      </c>
      <c r="L97">
        <v>-1</v>
      </c>
      <c r="M97" t="s">
        <v>12</v>
      </c>
      <c r="N97">
        <f t="shared" si="23"/>
        <v>43599.710000000028</v>
      </c>
      <c r="U97" t="str">
        <f ca="1"/>
        <v>2025-06-19 19:01:27</v>
      </c>
      <c r="V97" s="4">
        <f t="shared" ca="1" si="14"/>
        <v>2</v>
      </c>
      <c r="W97" s="4">
        <f t="shared" ca="1" si="15"/>
        <v>3</v>
      </c>
      <c r="X97" s="4">
        <f t="shared" ca="1" si="16"/>
        <v>2.7600000000000002</v>
      </c>
      <c r="Y97" s="4">
        <f t="shared" ca="1" si="17"/>
        <v>106.133</v>
      </c>
      <c r="Z97" s="4">
        <f t="shared" ca="1" si="18"/>
        <v>106.128</v>
      </c>
      <c r="AA97" s="4">
        <f t="shared" ca="1" si="19"/>
        <v>106.113</v>
      </c>
      <c r="AB97">
        <f t="shared" ca="1" si="20"/>
        <v>0</v>
      </c>
      <c r="AC97">
        <f t="shared" ca="1" si="21"/>
        <v>1</v>
      </c>
      <c r="AD97">
        <f t="shared" ca="1" si="22"/>
        <v>0</v>
      </c>
    </row>
    <row r="98" spans="1:30" x14ac:dyDescent="0.2">
      <c r="A98" t="s">
        <v>11</v>
      </c>
      <c r="B98" t="s">
        <v>412</v>
      </c>
      <c r="C98" t="s">
        <v>413</v>
      </c>
      <c r="D98" t="s">
        <v>21</v>
      </c>
      <c r="E98" t="s">
        <v>414</v>
      </c>
      <c r="F98" t="s">
        <v>411</v>
      </c>
      <c r="G98">
        <v>0.88885000000000003</v>
      </c>
      <c r="H98">
        <v>0.88885000000000003</v>
      </c>
      <c r="J98">
        <v>2</v>
      </c>
      <c r="L98">
        <v>0</v>
      </c>
      <c r="M98" t="s">
        <v>12</v>
      </c>
      <c r="N98">
        <f t="shared" si="23"/>
        <v>43600.710000000028</v>
      </c>
      <c r="U98" t="str">
        <f ca="1"/>
        <v>2025-06-19 18:50:24</v>
      </c>
      <c r="V98" s="4">
        <f t="shared" ca="1" si="14"/>
        <v>1</v>
      </c>
      <c r="W98" s="4">
        <f t="shared" ca="1" si="15"/>
        <v>1</v>
      </c>
      <c r="X98" s="4">
        <f t="shared" ca="1" si="16"/>
        <v>0.92</v>
      </c>
      <c r="Y98" s="4">
        <f t="shared" ca="1" si="17"/>
        <v>106.125</v>
      </c>
      <c r="Z98" s="4">
        <f t="shared" ca="1" si="18"/>
        <v>106.095</v>
      </c>
      <c r="AA98" s="4">
        <f t="shared" ca="1" si="19"/>
        <v>106.095</v>
      </c>
      <c r="AB98">
        <f t="shared" ca="1" si="20"/>
        <v>0</v>
      </c>
      <c r="AC98">
        <f t="shared" ca="1" si="21"/>
        <v>1</v>
      </c>
      <c r="AD98">
        <f t="shared" ca="1" si="22"/>
        <v>0</v>
      </c>
    </row>
    <row r="99" spans="1:30" x14ac:dyDescent="0.2">
      <c r="A99" t="s">
        <v>13</v>
      </c>
      <c r="B99" t="s">
        <v>415</v>
      </c>
      <c r="C99" t="s">
        <v>63</v>
      </c>
      <c r="D99" t="s">
        <v>416</v>
      </c>
      <c r="E99" t="s">
        <v>417</v>
      </c>
      <c r="F99" t="s">
        <v>418</v>
      </c>
      <c r="G99">
        <v>1.1525000000000001</v>
      </c>
      <c r="H99">
        <v>1.15255</v>
      </c>
      <c r="J99">
        <v>2</v>
      </c>
      <c r="L99">
        <v>-2</v>
      </c>
      <c r="M99" t="s">
        <v>12</v>
      </c>
      <c r="N99">
        <f t="shared" si="23"/>
        <v>43600.710000000028</v>
      </c>
      <c r="U99" t="str">
        <f ca="1"/>
        <v>2025-06-19 18:39:22</v>
      </c>
      <c r="V99" s="4">
        <f t="shared" ca="1" si="14"/>
        <v>4</v>
      </c>
      <c r="W99" s="4">
        <f t="shared" ca="1" si="15"/>
        <v>15</v>
      </c>
      <c r="X99" s="4">
        <f t="shared" ca="1" si="16"/>
        <v>0.36000000000000032</v>
      </c>
      <c r="Y99" s="4">
        <f t="shared" ca="1" si="17"/>
        <v>106.093</v>
      </c>
      <c r="Z99" s="4">
        <f t="shared" ca="1" si="18"/>
        <v>106.099</v>
      </c>
      <c r="AA99" s="4">
        <f t="shared" ca="1" si="19"/>
        <v>106.06100000000001</v>
      </c>
      <c r="AB99">
        <f t="shared" ca="1" si="20"/>
        <v>1</v>
      </c>
      <c r="AC99">
        <f t="shared" ca="1" si="21"/>
        <v>0</v>
      </c>
      <c r="AD99">
        <f t="shared" ca="1" si="22"/>
        <v>0</v>
      </c>
    </row>
    <row r="100" spans="1:30" x14ac:dyDescent="0.2">
      <c r="A100" t="s">
        <v>13</v>
      </c>
      <c r="B100" t="s">
        <v>419</v>
      </c>
      <c r="C100" t="s">
        <v>22</v>
      </c>
      <c r="D100" t="s">
        <v>416</v>
      </c>
      <c r="E100" t="s">
        <v>420</v>
      </c>
      <c r="F100" t="s">
        <v>418</v>
      </c>
      <c r="G100">
        <v>1.15222</v>
      </c>
      <c r="H100">
        <v>1.15255</v>
      </c>
      <c r="J100">
        <v>1</v>
      </c>
      <c r="L100">
        <v>-1</v>
      </c>
      <c r="M100" t="s">
        <v>12</v>
      </c>
      <c r="N100">
        <f t="shared" si="23"/>
        <v>43602.710000000028</v>
      </c>
      <c r="U100" t="str">
        <f ca="1"/>
        <v>2025-06-19 18:28:19</v>
      </c>
      <c r="V100" s="4">
        <f t="shared" ca="1" si="14"/>
        <v>4</v>
      </c>
      <c r="W100" s="4">
        <f t="shared" ca="1" si="15"/>
        <v>15</v>
      </c>
      <c r="X100" s="4">
        <f t="shared" ca="1" si="16"/>
        <v>0.36000000000000032</v>
      </c>
      <c r="Y100" s="4">
        <f t="shared" ca="1" si="17"/>
        <v>106.06100000000001</v>
      </c>
      <c r="Z100" s="4">
        <f t="shared" ca="1" si="18"/>
        <v>106.086</v>
      </c>
      <c r="AA100" s="4">
        <f t="shared" ca="1" si="19"/>
        <v>106.05800000000001</v>
      </c>
      <c r="AB100">
        <f t="shared" ca="1" si="20"/>
        <v>1</v>
      </c>
      <c r="AC100">
        <f t="shared" ca="1" si="21"/>
        <v>0</v>
      </c>
      <c r="AD100">
        <f t="shared" ca="1" si="22"/>
        <v>0</v>
      </c>
    </row>
    <row r="101" spans="1:30" x14ac:dyDescent="0.2">
      <c r="A101" t="s">
        <v>11</v>
      </c>
      <c r="B101" t="s">
        <v>421</v>
      </c>
      <c r="C101" t="s">
        <v>79</v>
      </c>
      <c r="D101" t="s">
        <v>416</v>
      </c>
      <c r="E101" t="s">
        <v>422</v>
      </c>
      <c r="F101" t="s">
        <v>423</v>
      </c>
      <c r="G101">
        <v>1.1520699999999999</v>
      </c>
      <c r="H101">
        <v>1.15239</v>
      </c>
      <c r="J101">
        <v>4</v>
      </c>
      <c r="L101">
        <v>3.68</v>
      </c>
      <c r="M101" t="s">
        <v>12</v>
      </c>
      <c r="N101">
        <f t="shared" si="23"/>
        <v>43603.710000000028</v>
      </c>
      <c r="V101" s="4"/>
      <c r="W101" s="4"/>
      <c r="X101" s="4"/>
      <c r="Y101" s="4"/>
      <c r="Z101" s="4"/>
      <c r="AA101" s="4"/>
    </row>
    <row r="102" spans="1:30" x14ac:dyDescent="0.2">
      <c r="A102" t="s">
        <v>11</v>
      </c>
      <c r="B102" t="s">
        <v>424</v>
      </c>
      <c r="C102" t="s">
        <v>75</v>
      </c>
      <c r="D102" t="s">
        <v>416</v>
      </c>
      <c r="E102" t="s">
        <v>425</v>
      </c>
      <c r="F102" t="s">
        <v>423</v>
      </c>
      <c r="G102">
        <v>1.1524099999999999</v>
      </c>
      <c r="H102">
        <v>1.15239</v>
      </c>
      <c r="J102">
        <v>2</v>
      </c>
      <c r="L102">
        <v>-2</v>
      </c>
      <c r="M102" t="s">
        <v>12</v>
      </c>
      <c r="N102">
        <f t="shared" si="23"/>
        <v>43600.030000000028</v>
      </c>
      <c r="V102" s="4"/>
      <c r="W102" s="4"/>
      <c r="X102" s="4"/>
      <c r="Y102" s="4"/>
      <c r="Z102" s="4"/>
      <c r="AA102" s="4"/>
    </row>
    <row r="103" spans="1:30" x14ac:dyDescent="0.2">
      <c r="A103" t="s">
        <v>11</v>
      </c>
      <c r="B103" t="s">
        <v>426</v>
      </c>
      <c r="C103" t="s">
        <v>22</v>
      </c>
      <c r="D103" t="s">
        <v>416</v>
      </c>
      <c r="E103" t="s">
        <v>427</v>
      </c>
      <c r="F103" t="s">
        <v>423</v>
      </c>
      <c r="G103">
        <v>1.1526700000000001</v>
      </c>
      <c r="H103">
        <v>1.15239</v>
      </c>
      <c r="J103">
        <v>1</v>
      </c>
      <c r="L103">
        <v>-1</v>
      </c>
      <c r="M103" t="s">
        <v>12</v>
      </c>
      <c r="N103">
        <f t="shared" si="23"/>
        <v>43602.030000000028</v>
      </c>
      <c r="V103" s="4"/>
      <c r="W103" s="4"/>
      <c r="X103" s="4"/>
      <c r="Y103" s="4"/>
      <c r="Z103" s="4"/>
      <c r="AA103" s="4"/>
    </row>
    <row r="104" spans="1:30" x14ac:dyDescent="0.2">
      <c r="A104" t="s">
        <v>13</v>
      </c>
      <c r="B104" t="s">
        <v>428</v>
      </c>
      <c r="C104" t="s">
        <v>22</v>
      </c>
      <c r="D104" t="s">
        <v>416</v>
      </c>
      <c r="E104" t="s">
        <v>429</v>
      </c>
      <c r="F104" t="s">
        <v>430</v>
      </c>
      <c r="G104">
        <v>1.15252</v>
      </c>
      <c r="H104">
        <v>1.1527099999999999</v>
      </c>
      <c r="J104">
        <v>1</v>
      </c>
      <c r="L104">
        <v>-1</v>
      </c>
      <c r="M104" t="s">
        <v>12</v>
      </c>
      <c r="N104">
        <f t="shared" si="23"/>
        <v>43603.030000000028</v>
      </c>
      <c r="V104" s="4"/>
      <c r="W104" s="4"/>
      <c r="X104" s="4"/>
      <c r="Y104" s="4"/>
      <c r="Z104" s="4"/>
      <c r="AA104" s="4"/>
    </row>
    <row r="105" spans="1:30" x14ac:dyDescent="0.2">
      <c r="A105" t="s">
        <v>13</v>
      </c>
      <c r="B105" t="s">
        <v>431</v>
      </c>
      <c r="C105" t="s">
        <v>36</v>
      </c>
      <c r="D105" t="s">
        <v>416</v>
      </c>
      <c r="E105" t="s">
        <v>432</v>
      </c>
      <c r="F105" t="s">
        <v>430</v>
      </c>
      <c r="G105">
        <v>1.15259</v>
      </c>
      <c r="H105">
        <v>1.1527099999999999</v>
      </c>
      <c r="J105">
        <v>2</v>
      </c>
      <c r="L105">
        <v>-2</v>
      </c>
      <c r="M105" t="s">
        <v>12</v>
      </c>
      <c r="N105">
        <f t="shared" si="23"/>
        <v>43604.030000000028</v>
      </c>
      <c r="V105" s="4"/>
      <c r="W105" s="4"/>
      <c r="X105" s="4"/>
      <c r="Y105" s="4"/>
      <c r="Z105" s="4"/>
      <c r="AA105" s="4"/>
    </row>
    <row r="106" spans="1:30" x14ac:dyDescent="0.2">
      <c r="A106" t="s">
        <v>13</v>
      </c>
      <c r="B106" t="s">
        <v>433</v>
      </c>
      <c r="C106" t="s">
        <v>76</v>
      </c>
      <c r="D106" t="s">
        <v>416</v>
      </c>
      <c r="E106" t="s">
        <v>434</v>
      </c>
      <c r="F106" t="s">
        <v>435</v>
      </c>
      <c r="G106">
        <v>1.1527700000000001</v>
      </c>
      <c r="H106">
        <v>1.15252</v>
      </c>
      <c r="J106">
        <v>2</v>
      </c>
      <c r="L106">
        <v>1.58</v>
      </c>
      <c r="M106" t="s">
        <v>12</v>
      </c>
      <c r="N106">
        <f t="shared" si="23"/>
        <v>43606.030000000028</v>
      </c>
      <c r="V106" s="4"/>
      <c r="W106" s="4"/>
      <c r="X106" s="4"/>
      <c r="Y106" s="4"/>
      <c r="Z106" s="4"/>
      <c r="AA106" s="4"/>
    </row>
    <row r="107" spans="1:30" x14ac:dyDescent="0.2">
      <c r="A107" t="s">
        <v>13</v>
      </c>
      <c r="B107" t="s">
        <v>436</v>
      </c>
      <c r="C107" t="s">
        <v>22</v>
      </c>
      <c r="D107" t="s">
        <v>416</v>
      </c>
      <c r="E107" t="s">
        <v>437</v>
      </c>
      <c r="F107" t="s">
        <v>435</v>
      </c>
      <c r="G107">
        <v>1.15222</v>
      </c>
      <c r="H107">
        <v>1.15252</v>
      </c>
      <c r="J107">
        <v>1</v>
      </c>
      <c r="L107">
        <v>-1</v>
      </c>
      <c r="M107" t="s">
        <v>12</v>
      </c>
      <c r="N107">
        <f t="shared" si="23"/>
        <v>43604.450000000026</v>
      </c>
      <c r="V107" s="4"/>
      <c r="W107" s="4"/>
      <c r="X107" s="4"/>
      <c r="Y107" s="4"/>
      <c r="Z107" s="4"/>
      <c r="AA107" s="4"/>
    </row>
    <row r="108" spans="1:30" x14ac:dyDescent="0.2">
      <c r="A108" t="s">
        <v>11</v>
      </c>
      <c r="B108" t="s">
        <v>438</v>
      </c>
      <c r="C108" t="s">
        <v>22</v>
      </c>
      <c r="D108" t="s">
        <v>416</v>
      </c>
      <c r="E108" t="s">
        <v>439</v>
      </c>
      <c r="F108" t="s">
        <v>440</v>
      </c>
      <c r="G108">
        <v>1.15195</v>
      </c>
      <c r="H108">
        <v>1.1521600000000001</v>
      </c>
      <c r="J108">
        <v>1</v>
      </c>
      <c r="L108">
        <v>0.81</v>
      </c>
      <c r="M108" t="s">
        <v>12</v>
      </c>
      <c r="N108">
        <f t="shared" si="23"/>
        <v>43605.450000000026</v>
      </c>
      <c r="V108" s="4"/>
      <c r="W108" s="4"/>
      <c r="X108" s="4"/>
      <c r="Y108" s="4"/>
      <c r="Z108" s="4"/>
      <c r="AA108" s="4"/>
    </row>
    <row r="109" spans="1:30" x14ac:dyDescent="0.2">
      <c r="A109" t="s">
        <v>11</v>
      </c>
      <c r="B109" t="s">
        <v>441</v>
      </c>
      <c r="C109" t="s">
        <v>442</v>
      </c>
      <c r="D109" t="s">
        <v>416</v>
      </c>
      <c r="E109" t="s">
        <v>443</v>
      </c>
      <c r="F109" t="s">
        <v>444</v>
      </c>
      <c r="G109">
        <v>1.1517200000000001</v>
      </c>
      <c r="H109">
        <v>1.15195</v>
      </c>
      <c r="J109">
        <v>1</v>
      </c>
      <c r="L109">
        <v>0.88</v>
      </c>
      <c r="M109" t="s">
        <v>12</v>
      </c>
      <c r="N109">
        <f t="shared" si="23"/>
        <v>43604.640000000029</v>
      </c>
      <c r="V109" s="4"/>
      <c r="W109" s="4"/>
      <c r="X109" s="4"/>
      <c r="Y109" s="4"/>
      <c r="Z109" s="4"/>
      <c r="AA109" s="4"/>
    </row>
    <row r="110" spans="1:30" x14ac:dyDescent="0.2">
      <c r="A110" t="s">
        <v>11</v>
      </c>
      <c r="B110" t="s">
        <v>445</v>
      </c>
      <c r="C110" t="s">
        <v>22</v>
      </c>
      <c r="D110" t="s">
        <v>416</v>
      </c>
      <c r="E110" t="s">
        <v>446</v>
      </c>
      <c r="F110" t="s">
        <v>447</v>
      </c>
      <c r="G110">
        <v>1.1512800000000001</v>
      </c>
      <c r="H110">
        <v>1.1517500000000001</v>
      </c>
      <c r="J110">
        <v>1</v>
      </c>
      <c r="L110">
        <v>0.92</v>
      </c>
      <c r="M110" t="s">
        <v>12</v>
      </c>
      <c r="N110">
        <f t="shared" si="23"/>
        <v>43603.760000000031</v>
      </c>
      <c r="V110" s="4"/>
      <c r="W110" s="4"/>
      <c r="X110" s="4"/>
      <c r="Y110" s="4"/>
      <c r="Z110" s="4"/>
      <c r="AA110" s="4"/>
    </row>
    <row r="111" spans="1:30" x14ac:dyDescent="0.2">
      <c r="A111" t="s">
        <v>11</v>
      </c>
      <c r="B111" t="s">
        <v>448</v>
      </c>
      <c r="C111" t="s">
        <v>22</v>
      </c>
      <c r="D111" t="s">
        <v>449</v>
      </c>
      <c r="E111" t="s">
        <v>450</v>
      </c>
      <c r="F111" t="s">
        <v>451</v>
      </c>
      <c r="G111">
        <v>1.3704400000000001</v>
      </c>
      <c r="H111">
        <v>1.3700399999999999</v>
      </c>
      <c r="J111">
        <v>1</v>
      </c>
      <c r="L111">
        <v>-1</v>
      </c>
      <c r="M111" t="s">
        <v>12</v>
      </c>
      <c r="N111">
        <f t="shared" si="23"/>
        <v>43602.840000000033</v>
      </c>
      <c r="V111" s="4"/>
      <c r="W111" s="4"/>
      <c r="X111" s="4"/>
      <c r="Y111" s="4"/>
      <c r="Z111" s="4"/>
      <c r="AA111" s="4"/>
    </row>
    <row r="112" spans="1:30" x14ac:dyDescent="0.2">
      <c r="A112" t="s">
        <v>11</v>
      </c>
      <c r="B112" t="s">
        <v>452</v>
      </c>
      <c r="C112" t="s">
        <v>65</v>
      </c>
      <c r="D112" t="s">
        <v>449</v>
      </c>
      <c r="E112" t="s">
        <v>453</v>
      </c>
      <c r="F112" t="s">
        <v>451</v>
      </c>
      <c r="G112">
        <v>1.3702300000000001</v>
      </c>
      <c r="H112">
        <v>1.3700399999999999</v>
      </c>
      <c r="J112">
        <v>2</v>
      </c>
      <c r="L112">
        <v>-2</v>
      </c>
      <c r="M112" t="s">
        <v>12</v>
      </c>
      <c r="N112">
        <f t="shared" si="23"/>
        <v>43603.840000000033</v>
      </c>
      <c r="V112" s="4"/>
      <c r="W112" s="4"/>
      <c r="X112" s="4"/>
      <c r="Y112" s="4"/>
      <c r="Z112" s="4"/>
      <c r="AA112" s="4"/>
    </row>
    <row r="113" spans="1:27" x14ac:dyDescent="0.2">
      <c r="A113" t="s">
        <v>11</v>
      </c>
      <c r="B113" t="s">
        <v>454</v>
      </c>
      <c r="C113" t="s">
        <v>26</v>
      </c>
      <c r="D113" t="s">
        <v>449</v>
      </c>
      <c r="E113" t="s">
        <v>455</v>
      </c>
      <c r="F113" t="s">
        <v>451</v>
      </c>
      <c r="G113">
        <v>1.3700300000000001</v>
      </c>
      <c r="H113">
        <v>1.3700399999999999</v>
      </c>
      <c r="J113">
        <v>4</v>
      </c>
      <c r="L113">
        <v>2.12</v>
      </c>
      <c r="M113" t="s">
        <v>12</v>
      </c>
      <c r="N113">
        <f t="shared" si="23"/>
        <v>43605.840000000033</v>
      </c>
      <c r="V113" s="4"/>
      <c r="W113" s="4"/>
      <c r="X113" s="4"/>
      <c r="Y113" s="4"/>
      <c r="Z113" s="4"/>
      <c r="AA113" s="4"/>
    </row>
    <row r="114" spans="1:27" x14ac:dyDescent="0.2">
      <c r="A114" t="s">
        <v>11</v>
      </c>
      <c r="B114" t="s">
        <v>456</v>
      </c>
      <c r="C114" t="s">
        <v>63</v>
      </c>
      <c r="D114" t="s">
        <v>449</v>
      </c>
      <c r="E114" t="s">
        <v>457</v>
      </c>
      <c r="F114" t="s">
        <v>458</v>
      </c>
      <c r="G114">
        <v>1.37032</v>
      </c>
      <c r="H114">
        <v>1.3704400000000001</v>
      </c>
      <c r="J114">
        <v>2</v>
      </c>
      <c r="L114">
        <v>1.58</v>
      </c>
      <c r="M114" t="s">
        <v>12</v>
      </c>
      <c r="N114">
        <f t="shared" si="23"/>
        <v>43603.72000000003</v>
      </c>
      <c r="V114" s="4"/>
      <c r="W114" s="4"/>
      <c r="X114" s="4"/>
      <c r="Y114" s="4"/>
      <c r="Z114" s="4"/>
      <c r="AA114" s="4"/>
    </row>
    <row r="115" spans="1:27" x14ac:dyDescent="0.2">
      <c r="A115" t="s">
        <v>11</v>
      </c>
      <c r="B115" t="s">
        <v>459</v>
      </c>
      <c r="C115" t="s">
        <v>22</v>
      </c>
      <c r="D115" t="s">
        <v>449</v>
      </c>
      <c r="E115" t="s">
        <v>460</v>
      </c>
      <c r="F115" t="s">
        <v>458</v>
      </c>
      <c r="G115">
        <v>1.3706</v>
      </c>
      <c r="H115">
        <v>1.3704400000000001</v>
      </c>
      <c r="J115">
        <v>1</v>
      </c>
      <c r="L115">
        <v>-1</v>
      </c>
      <c r="M115" t="s">
        <v>12</v>
      </c>
      <c r="N115">
        <f t="shared" si="23"/>
        <v>43602.140000000029</v>
      </c>
      <c r="V115" s="4"/>
      <c r="W115" s="4"/>
      <c r="X115" s="4"/>
      <c r="Y115" s="4"/>
      <c r="Z115" s="4"/>
      <c r="AA115" s="4"/>
    </row>
    <row r="116" spans="1:27" x14ac:dyDescent="0.2">
      <c r="A116" t="s">
        <v>13</v>
      </c>
      <c r="B116" t="s">
        <v>461</v>
      </c>
      <c r="C116" t="s">
        <v>22</v>
      </c>
      <c r="D116" t="s">
        <v>449</v>
      </c>
      <c r="E116" t="s">
        <v>462</v>
      </c>
      <c r="F116" t="s">
        <v>463</v>
      </c>
      <c r="G116">
        <v>1.37033</v>
      </c>
      <c r="H116">
        <v>1.3706</v>
      </c>
      <c r="J116">
        <v>1</v>
      </c>
      <c r="L116">
        <v>-1</v>
      </c>
      <c r="M116" t="s">
        <v>12</v>
      </c>
      <c r="N116">
        <f t="shared" si="23"/>
        <v>43603.140000000029</v>
      </c>
      <c r="V116" s="4"/>
      <c r="W116" s="4"/>
      <c r="X116" s="4"/>
      <c r="Y116" s="4"/>
      <c r="Z116" s="4"/>
      <c r="AA116" s="4"/>
    </row>
    <row r="117" spans="1:27" x14ac:dyDescent="0.2">
      <c r="A117" t="s">
        <v>13</v>
      </c>
      <c r="B117" t="s">
        <v>464</v>
      </c>
      <c r="C117" t="s">
        <v>74</v>
      </c>
      <c r="D117" t="s">
        <v>449</v>
      </c>
      <c r="E117" t="s">
        <v>465</v>
      </c>
      <c r="F117" t="s">
        <v>463</v>
      </c>
      <c r="G117">
        <v>1.3705700000000001</v>
      </c>
      <c r="H117">
        <v>1.3706</v>
      </c>
      <c r="J117">
        <v>2</v>
      </c>
      <c r="L117">
        <v>-2</v>
      </c>
      <c r="M117" t="s">
        <v>12</v>
      </c>
      <c r="N117">
        <f t="shared" si="23"/>
        <v>43604.140000000029</v>
      </c>
      <c r="V117" s="4"/>
      <c r="W117" s="4"/>
      <c r="X117" s="4"/>
      <c r="Y117" s="4"/>
      <c r="Z117" s="4"/>
      <c r="AA117" s="4"/>
    </row>
    <row r="118" spans="1:27" x14ac:dyDescent="0.2">
      <c r="A118" t="s">
        <v>11</v>
      </c>
      <c r="B118" t="s">
        <v>466</v>
      </c>
      <c r="C118" t="s">
        <v>22</v>
      </c>
      <c r="D118" t="s">
        <v>449</v>
      </c>
      <c r="E118" t="s">
        <v>467</v>
      </c>
      <c r="F118" t="s">
        <v>468</v>
      </c>
      <c r="G118">
        <v>1.3706199999999999</v>
      </c>
      <c r="H118">
        <v>1.37035</v>
      </c>
      <c r="J118">
        <v>1</v>
      </c>
      <c r="L118">
        <v>-1</v>
      </c>
      <c r="M118" t="s">
        <v>12</v>
      </c>
      <c r="N118">
        <f t="shared" si="23"/>
        <v>43606.140000000029</v>
      </c>
      <c r="V118" s="4"/>
      <c r="W118" s="4"/>
      <c r="X118" s="4"/>
      <c r="Y118" s="4"/>
      <c r="Z118" s="4"/>
      <c r="AA118" s="4"/>
    </row>
    <row r="119" spans="1:27" x14ac:dyDescent="0.2">
      <c r="A119" t="s">
        <v>11</v>
      </c>
      <c r="B119" t="s">
        <v>469</v>
      </c>
      <c r="C119" t="s">
        <v>470</v>
      </c>
      <c r="D119" t="s">
        <v>449</v>
      </c>
      <c r="E119" t="s">
        <v>471</v>
      </c>
      <c r="F119" t="s">
        <v>468</v>
      </c>
      <c r="G119">
        <v>1.37035</v>
      </c>
      <c r="H119">
        <v>1.37035</v>
      </c>
      <c r="J119">
        <v>2</v>
      </c>
      <c r="L119">
        <v>0</v>
      </c>
      <c r="M119" t="s">
        <v>12</v>
      </c>
      <c r="N119">
        <f t="shared" si="23"/>
        <v>43607.140000000029</v>
      </c>
      <c r="V119" s="4"/>
      <c r="W119" s="4"/>
      <c r="X119" s="4"/>
      <c r="Y119" s="4"/>
      <c r="Z119" s="4"/>
      <c r="AA119" s="4"/>
    </row>
    <row r="120" spans="1:27" x14ac:dyDescent="0.2">
      <c r="A120" t="s">
        <v>13</v>
      </c>
      <c r="B120" t="s">
        <v>472</v>
      </c>
      <c r="C120" t="s">
        <v>64</v>
      </c>
      <c r="D120" t="s">
        <v>449</v>
      </c>
      <c r="E120" t="s">
        <v>473</v>
      </c>
      <c r="F120" t="s">
        <v>474</v>
      </c>
      <c r="G120">
        <v>1.3707800000000001</v>
      </c>
      <c r="H120">
        <v>1.3707400000000001</v>
      </c>
      <c r="J120">
        <v>2</v>
      </c>
      <c r="L120">
        <v>1.58</v>
      </c>
      <c r="M120" t="s">
        <v>12</v>
      </c>
      <c r="N120">
        <f t="shared" si="23"/>
        <v>43607.140000000029</v>
      </c>
      <c r="V120" s="4"/>
      <c r="W120" s="4"/>
      <c r="X120" s="4"/>
      <c r="Y120" s="4"/>
      <c r="Z120" s="4"/>
      <c r="AA120" s="4"/>
    </row>
    <row r="121" spans="1:27" x14ac:dyDescent="0.2">
      <c r="A121" t="s">
        <v>13</v>
      </c>
      <c r="B121" t="s">
        <v>475</v>
      </c>
      <c r="C121" t="s">
        <v>22</v>
      </c>
      <c r="D121" t="s">
        <v>449</v>
      </c>
      <c r="E121" t="s">
        <v>476</v>
      </c>
      <c r="F121" t="s">
        <v>474</v>
      </c>
      <c r="G121">
        <v>1.37066</v>
      </c>
      <c r="H121">
        <v>1.3707400000000001</v>
      </c>
      <c r="J121">
        <v>1</v>
      </c>
      <c r="L121">
        <v>-1</v>
      </c>
      <c r="M121" t="s">
        <v>12</v>
      </c>
      <c r="N121">
        <f t="shared" si="23"/>
        <v>43605.560000000027</v>
      </c>
      <c r="V121" s="4"/>
      <c r="W121" s="4"/>
      <c r="X121" s="4"/>
      <c r="Y121" s="4"/>
      <c r="Z121" s="4"/>
      <c r="AA121" s="4"/>
    </row>
    <row r="122" spans="1:27" x14ac:dyDescent="0.2">
      <c r="A122" t="s">
        <v>11</v>
      </c>
      <c r="B122" t="s">
        <v>477</v>
      </c>
      <c r="C122" t="s">
        <v>76</v>
      </c>
      <c r="D122" t="s">
        <v>449</v>
      </c>
      <c r="E122" t="s">
        <v>478</v>
      </c>
      <c r="F122" t="s">
        <v>479</v>
      </c>
      <c r="G122">
        <v>1.3707400000000001</v>
      </c>
      <c r="H122">
        <v>1.3707499999999999</v>
      </c>
      <c r="J122">
        <v>2</v>
      </c>
      <c r="L122">
        <v>1.58</v>
      </c>
      <c r="M122" t="s">
        <v>12</v>
      </c>
      <c r="N122">
        <f t="shared" si="23"/>
        <v>43606.560000000027</v>
      </c>
      <c r="V122" s="4"/>
      <c r="W122" s="4"/>
      <c r="X122" s="4"/>
      <c r="Y122" s="4"/>
      <c r="Z122" s="4"/>
      <c r="AA122" s="4"/>
    </row>
    <row r="123" spans="1:27" x14ac:dyDescent="0.2">
      <c r="A123" t="s">
        <v>11</v>
      </c>
      <c r="B123" t="s">
        <v>480</v>
      </c>
      <c r="C123" t="s">
        <v>22</v>
      </c>
      <c r="D123" t="s">
        <v>449</v>
      </c>
      <c r="E123" t="s">
        <v>481</v>
      </c>
      <c r="F123" t="s">
        <v>479</v>
      </c>
      <c r="G123">
        <v>1.3708800000000001</v>
      </c>
      <c r="H123">
        <v>1.3707499999999999</v>
      </c>
      <c r="J123">
        <v>1</v>
      </c>
      <c r="L123">
        <v>-1</v>
      </c>
      <c r="M123" t="s">
        <v>12</v>
      </c>
      <c r="N123">
        <f t="shared" si="23"/>
        <v>43604.980000000025</v>
      </c>
      <c r="V123" s="4"/>
      <c r="W123" s="4"/>
      <c r="X123" s="4"/>
      <c r="Y123" s="4"/>
      <c r="Z123" s="4"/>
      <c r="AA123" s="4"/>
    </row>
    <row r="124" spans="1:27" x14ac:dyDescent="0.2">
      <c r="A124" t="s">
        <v>11</v>
      </c>
      <c r="B124" t="s">
        <v>482</v>
      </c>
      <c r="C124" t="s">
        <v>22</v>
      </c>
      <c r="D124" t="s">
        <v>449</v>
      </c>
      <c r="E124" t="s">
        <v>483</v>
      </c>
      <c r="F124" t="s">
        <v>484</v>
      </c>
      <c r="G124">
        <v>1.37043</v>
      </c>
      <c r="H124">
        <v>1.3708100000000001</v>
      </c>
      <c r="J124">
        <v>1</v>
      </c>
      <c r="L124">
        <v>0.92</v>
      </c>
      <c r="M124" t="s">
        <v>12</v>
      </c>
      <c r="N124">
        <f t="shared" si="23"/>
        <v>43605.980000000025</v>
      </c>
      <c r="V124" s="4"/>
      <c r="W124" s="4"/>
      <c r="X124" s="4"/>
      <c r="Y124" s="4"/>
      <c r="Z124" s="4"/>
      <c r="AA124" s="4"/>
    </row>
    <row r="125" spans="1:27" x14ac:dyDescent="0.2">
      <c r="A125" t="s">
        <v>13</v>
      </c>
      <c r="B125" t="s">
        <v>485</v>
      </c>
      <c r="C125" t="s">
        <v>23</v>
      </c>
      <c r="D125" t="s">
        <v>449</v>
      </c>
      <c r="E125" t="s">
        <v>486</v>
      </c>
      <c r="F125" t="s">
        <v>487</v>
      </c>
      <c r="G125">
        <v>1.3701700000000001</v>
      </c>
      <c r="H125">
        <v>1.3704099999999999</v>
      </c>
      <c r="J125">
        <v>1</v>
      </c>
      <c r="L125">
        <v>-1</v>
      </c>
      <c r="M125" t="s">
        <v>12</v>
      </c>
      <c r="N125">
        <f t="shared" si="23"/>
        <v>43605.060000000027</v>
      </c>
      <c r="V125" s="4"/>
      <c r="W125" s="4"/>
      <c r="X125" s="4"/>
      <c r="Y125" s="4"/>
      <c r="Z125" s="4"/>
      <c r="AA125" s="4"/>
    </row>
    <row r="126" spans="1:27" x14ac:dyDescent="0.2">
      <c r="A126" t="s">
        <v>13</v>
      </c>
      <c r="B126" t="s">
        <v>488</v>
      </c>
      <c r="C126" t="s">
        <v>84</v>
      </c>
      <c r="D126" t="s">
        <v>449</v>
      </c>
      <c r="E126" t="s">
        <v>489</v>
      </c>
      <c r="F126" t="s">
        <v>487</v>
      </c>
      <c r="G126">
        <v>1.37036</v>
      </c>
      <c r="H126">
        <v>1.3704099999999999</v>
      </c>
      <c r="J126">
        <v>2</v>
      </c>
      <c r="L126">
        <v>-2</v>
      </c>
      <c r="M126" t="s">
        <v>12</v>
      </c>
      <c r="N126">
        <f t="shared" si="23"/>
        <v>43606.060000000027</v>
      </c>
      <c r="V126" s="4"/>
      <c r="W126" s="4"/>
      <c r="X126" s="4"/>
      <c r="Y126" s="4"/>
      <c r="Z126" s="4"/>
      <c r="AA126" s="4"/>
    </row>
    <row r="127" spans="1:27" x14ac:dyDescent="0.2">
      <c r="A127" t="s">
        <v>11</v>
      </c>
      <c r="B127" t="s">
        <v>490</v>
      </c>
      <c r="C127" t="s">
        <v>23</v>
      </c>
      <c r="D127" t="s">
        <v>449</v>
      </c>
      <c r="E127" t="s">
        <v>491</v>
      </c>
      <c r="F127" t="s">
        <v>492</v>
      </c>
      <c r="G127">
        <v>1.37016</v>
      </c>
      <c r="H127">
        <v>1.3701700000000001</v>
      </c>
      <c r="J127">
        <v>1</v>
      </c>
      <c r="L127">
        <v>0.84</v>
      </c>
      <c r="M127" t="s">
        <v>12</v>
      </c>
      <c r="N127">
        <f t="shared" si="23"/>
        <v>43608.060000000027</v>
      </c>
      <c r="V127" s="4"/>
      <c r="W127" s="4"/>
      <c r="X127" s="4"/>
      <c r="Y127" s="4"/>
      <c r="Z127" s="4"/>
      <c r="AA127" s="4"/>
    </row>
    <row r="128" spans="1:27" x14ac:dyDescent="0.2">
      <c r="A128" t="s">
        <v>11</v>
      </c>
      <c r="B128" t="s">
        <v>493</v>
      </c>
      <c r="C128" t="s">
        <v>22</v>
      </c>
      <c r="D128" t="s">
        <v>449</v>
      </c>
      <c r="E128" t="s">
        <v>494</v>
      </c>
      <c r="F128" t="s">
        <v>495</v>
      </c>
      <c r="G128">
        <v>1.36971</v>
      </c>
      <c r="H128">
        <v>1.37016</v>
      </c>
      <c r="J128">
        <v>1</v>
      </c>
      <c r="L128">
        <v>0.77</v>
      </c>
      <c r="M128" t="s">
        <v>12</v>
      </c>
      <c r="N128">
        <f t="shared" si="23"/>
        <v>43607.22000000003</v>
      </c>
      <c r="V128" s="4"/>
      <c r="W128" s="4"/>
      <c r="X128" s="4"/>
      <c r="Y128" s="4"/>
      <c r="Z128" s="4"/>
      <c r="AA128" s="4"/>
    </row>
    <row r="129" spans="1:27" x14ac:dyDescent="0.2">
      <c r="A129" t="s">
        <v>11</v>
      </c>
      <c r="B129" t="s">
        <v>496</v>
      </c>
      <c r="C129" t="s">
        <v>22</v>
      </c>
      <c r="D129" t="s">
        <v>153</v>
      </c>
      <c r="E129" t="s">
        <v>497</v>
      </c>
      <c r="F129" t="s">
        <v>498</v>
      </c>
      <c r="G129">
        <v>94.388999999999996</v>
      </c>
      <c r="H129">
        <v>94.35</v>
      </c>
      <c r="J129">
        <v>1</v>
      </c>
      <c r="L129">
        <v>-1</v>
      </c>
      <c r="M129" t="s">
        <v>12</v>
      </c>
      <c r="N129">
        <f t="shared" si="23"/>
        <v>43606.450000000033</v>
      </c>
      <c r="V129" s="4"/>
      <c r="W129" s="4"/>
      <c r="X129" s="4"/>
      <c r="Y129" s="4"/>
      <c r="Z129" s="4"/>
      <c r="AA129" s="4"/>
    </row>
    <row r="130" spans="1:27" x14ac:dyDescent="0.2">
      <c r="A130" t="s">
        <v>13</v>
      </c>
      <c r="B130" t="s">
        <v>499</v>
      </c>
      <c r="C130" t="s">
        <v>24</v>
      </c>
      <c r="D130" t="s">
        <v>153</v>
      </c>
      <c r="E130" t="s">
        <v>500</v>
      </c>
      <c r="F130" t="s">
        <v>501</v>
      </c>
      <c r="G130">
        <v>94.387</v>
      </c>
      <c r="H130">
        <v>94.4</v>
      </c>
      <c r="J130">
        <v>2</v>
      </c>
      <c r="L130">
        <v>-2</v>
      </c>
      <c r="M130" t="s">
        <v>12</v>
      </c>
      <c r="N130">
        <f t="shared" si="23"/>
        <v>43607.450000000033</v>
      </c>
      <c r="V130" s="4"/>
      <c r="W130" s="4"/>
      <c r="X130" s="4"/>
      <c r="Y130" s="4"/>
      <c r="Z130" s="4"/>
      <c r="AA130" s="4"/>
    </row>
    <row r="131" spans="1:27" x14ac:dyDescent="0.2">
      <c r="A131" t="s">
        <v>13</v>
      </c>
      <c r="B131" t="s">
        <v>502</v>
      </c>
      <c r="C131" t="s">
        <v>22</v>
      </c>
      <c r="D131" t="s">
        <v>153</v>
      </c>
      <c r="E131" t="s">
        <v>503</v>
      </c>
      <c r="F131" t="s">
        <v>501</v>
      </c>
      <c r="G131">
        <v>94.364000000000004</v>
      </c>
      <c r="H131">
        <v>94.4</v>
      </c>
      <c r="J131">
        <v>1</v>
      </c>
      <c r="L131">
        <v>-1</v>
      </c>
      <c r="M131" t="s">
        <v>12</v>
      </c>
      <c r="N131">
        <f t="shared" si="23"/>
        <v>43609.450000000033</v>
      </c>
      <c r="V131" s="4"/>
      <c r="W131" s="4"/>
      <c r="X131" s="4"/>
      <c r="Y131" s="4"/>
      <c r="Z131" s="4"/>
      <c r="AA131" s="4"/>
    </row>
    <row r="132" spans="1:27" x14ac:dyDescent="0.2">
      <c r="A132" t="s">
        <v>11</v>
      </c>
      <c r="B132" t="s">
        <v>504</v>
      </c>
      <c r="C132" t="s">
        <v>78</v>
      </c>
      <c r="D132" t="s">
        <v>153</v>
      </c>
      <c r="E132" t="s">
        <v>505</v>
      </c>
      <c r="F132" t="s">
        <v>506</v>
      </c>
      <c r="G132">
        <v>94.367999999999995</v>
      </c>
      <c r="H132">
        <v>94.364000000000004</v>
      </c>
      <c r="J132">
        <v>4</v>
      </c>
      <c r="L132">
        <v>-4</v>
      </c>
      <c r="M132" t="s">
        <v>12</v>
      </c>
      <c r="N132">
        <f t="shared" ref="N132:N187" si="24">N131-L131</f>
        <v>43610.450000000033</v>
      </c>
      <c r="V132" s="4"/>
      <c r="W132" s="4"/>
      <c r="X132" s="4"/>
      <c r="Y132" s="4"/>
      <c r="Z132" s="4"/>
      <c r="AA132" s="4"/>
    </row>
    <row r="133" spans="1:27" x14ac:dyDescent="0.2">
      <c r="A133" t="s">
        <v>11</v>
      </c>
      <c r="B133" t="s">
        <v>507</v>
      </c>
      <c r="C133" t="s">
        <v>22</v>
      </c>
      <c r="D133" t="s">
        <v>153</v>
      </c>
      <c r="E133" t="s">
        <v>508</v>
      </c>
      <c r="F133" t="s">
        <v>506</v>
      </c>
      <c r="G133">
        <v>94.393000000000001</v>
      </c>
      <c r="H133">
        <v>94.364000000000004</v>
      </c>
      <c r="J133">
        <v>1</v>
      </c>
      <c r="L133">
        <v>-1</v>
      </c>
      <c r="M133" t="s">
        <v>12</v>
      </c>
      <c r="N133">
        <f t="shared" si="24"/>
        <v>43614.450000000033</v>
      </c>
      <c r="V133" s="4"/>
      <c r="W133" s="4"/>
      <c r="X133" s="4"/>
      <c r="Y133" s="4"/>
      <c r="Z133" s="4"/>
      <c r="AA133" s="4"/>
    </row>
    <row r="134" spans="1:27" x14ac:dyDescent="0.2">
      <c r="A134" t="s">
        <v>11</v>
      </c>
      <c r="B134" t="s">
        <v>509</v>
      </c>
      <c r="C134" t="s">
        <v>510</v>
      </c>
      <c r="D134" t="s">
        <v>153</v>
      </c>
      <c r="E134" t="s">
        <v>511</v>
      </c>
      <c r="F134" t="s">
        <v>506</v>
      </c>
      <c r="G134">
        <v>94.382999999999996</v>
      </c>
      <c r="H134">
        <v>94.364000000000004</v>
      </c>
      <c r="J134">
        <v>2</v>
      </c>
      <c r="L134">
        <v>-2</v>
      </c>
      <c r="M134" t="s">
        <v>12</v>
      </c>
      <c r="N134">
        <f t="shared" si="24"/>
        <v>43615.450000000033</v>
      </c>
      <c r="V134" s="4"/>
      <c r="W134" s="4"/>
      <c r="X134" s="4"/>
      <c r="Y134" s="4"/>
      <c r="Z134" s="4"/>
      <c r="AA134" s="4"/>
    </row>
    <row r="135" spans="1:27" x14ac:dyDescent="0.2">
      <c r="A135" t="s">
        <v>11</v>
      </c>
      <c r="B135" t="s">
        <v>512</v>
      </c>
      <c r="C135" t="s">
        <v>375</v>
      </c>
      <c r="D135" t="s">
        <v>153</v>
      </c>
      <c r="E135" t="s">
        <v>513</v>
      </c>
      <c r="F135" t="s">
        <v>506</v>
      </c>
      <c r="G135">
        <v>94.358000000000004</v>
      </c>
      <c r="H135">
        <v>94.364000000000004</v>
      </c>
      <c r="J135">
        <v>8</v>
      </c>
      <c r="L135">
        <v>6.24</v>
      </c>
      <c r="M135" t="s">
        <v>12</v>
      </c>
      <c r="N135">
        <f t="shared" si="24"/>
        <v>43617.450000000033</v>
      </c>
      <c r="V135" s="4"/>
      <c r="W135" s="4"/>
      <c r="X135" s="4"/>
      <c r="Y135" s="4"/>
      <c r="Z135" s="4"/>
      <c r="AA135" s="4"/>
    </row>
    <row r="136" spans="1:27" x14ac:dyDescent="0.2">
      <c r="A136" t="s">
        <v>11</v>
      </c>
      <c r="B136" t="s">
        <v>514</v>
      </c>
      <c r="C136" t="s">
        <v>22</v>
      </c>
      <c r="D136" t="s">
        <v>153</v>
      </c>
      <c r="E136" t="s">
        <v>515</v>
      </c>
      <c r="F136" t="s">
        <v>516</v>
      </c>
      <c r="G136">
        <v>94.391000000000005</v>
      </c>
      <c r="H136">
        <v>94.397999999999996</v>
      </c>
      <c r="J136">
        <v>1</v>
      </c>
      <c r="L136">
        <v>0.78</v>
      </c>
      <c r="M136" t="s">
        <v>12</v>
      </c>
      <c r="N136">
        <f t="shared" si="24"/>
        <v>43611.210000000036</v>
      </c>
      <c r="V136" s="4"/>
      <c r="W136" s="4"/>
      <c r="X136" s="4"/>
      <c r="Y136" s="4"/>
      <c r="Z136" s="4"/>
      <c r="AA136" s="4"/>
    </row>
    <row r="137" spans="1:27" x14ac:dyDescent="0.2">
      <c r="A137" t="s">
        <v>11</v>
      </c>
      <c r="B137" t="s">
        <v>517</v>
      </c>
      <c r="C137" t="s">
        <v>84</v>
      </c>
      <c r="D137" t="s">
        <v>153</v>
      </c>
      <c r="E137" t="s">
        <v>518</v>
      </c>
      <c r="F137" t="s">
        <v>516</v>
      </c>
      <c r="G137">
        <v>94.379000000000005</v>
      </c>
      <c r="H137">
        <v>94.397999999999996</v>
      </c>
      <c r="J137">
        <v>2</v>
      </c>
      <c r="L137">
        <v>1.56</v>
      </c>
      <c r="M137" t="s">
        <v>12</v>
      </c>
      <c r="N137">
        <f t="shared" si="24"/>
        <v>43610.430000000037</v>
      </c>
      <c r="V137" s="4"/>
      <c r="W137" s="4"/>
      <c r="X137" s="4"/>
      <c r="Y137" s="4"/>
      <c r="Z137" s="4"/>
      <c r="AA137" s="4"/>
    </row>
    <row r="138" spans="1:27" x14ac:dyDescent="0.2">
      <c r="A138" t="s">
        <v>13</v>
      </c>
      <c r="B138" t="s">
        <v>519</v>
      </c>
      <c r="C138" t="s">
        <v>34</v>
      </c>
      <c r="D138" t="s">
        <v>153</v>
      </c>
      <c r="E138" t="s">
        <v>520</v>
      </c>
      <c r="F138" t="s">
        <v>521</v>
      </c>
      <c r="G138">
        <v>94.38</v>
      </c>
      <c r="H138">
        <v>94.388999999999996</v>
      </c>
      <c r="J138">
        <v>2</v>
      </c>
      <c r="L138">
        <v>-2</v>
      </c>
      <c r="M138" t="s">
        <v>12</v>
      </c>
      <c r="N138">
        <f t="shared" si="24"/>
        <v>43608.870000000039</v>
      </c>
      <c r="V138" s="4"/>
      <c r="W138" s="4"/>
      <c r="X138" s="4"/>
      <c r="Y138" s="4"/>
      <c r="Z138" s="4"/>
      <c r="AA138" s="4"/>
    </row>
    <row r="139" spans="1:27" x14ac:dyDescent="0.2">
      <c r="A139" t="s">
        <v>13</v>
      </c>
      <c r="B139" t="s">
        <v>522</v>
      </c>
      <c r="C139" t="s">
        <v>23</v>
      </c>
      <c r="D139" t="s">
        <v>153</v>
      </c>
      <c r="E139" t="s">
        <v>523</v>
      </c>
      <c r="F139" t="s">
        <v>521</v>
      </c>
      <c r="G139">
        <v>94.361999999999995</v>
      </c>
      <c r="H139">
        <v>94.388999999999996</v>
      </c>
      <c r="J139">
        <v>1</v>
      </c>
      <c r="L139">
        <v>-1</v>
      </c>
      <c r="M139" t="s">
        <v>12</v>
      </c>
      <c r="N139">
        <f t="shared" si="24"/>
        <v>43610.870000000039</v>
      </c>
      <c r="V139" s="4"/>
      <c r="W139" s="4"/>
      <c r="X139" s="4"/>
      <c r="Y139" s="4"/>
      <c r="Z139" s="4"/>
      <c r="AA139" s="4"/>
    </row>
    <row r="140" spans="1:27" x14ac:dyDescent="0.2">
      <c r="A140" t="s">
        <v>13</v>
      </c>
      <c r="B140" t="s">
        <v>524</v>
      </c>
      <c r="C140" t="s">
        <v>22</v>
      </c>
      <c r="D140" t="s">
        <v>153</v>
      </c>
      <c r="E140" t="s">
        <v>525</v>
      </c>
      <c r="F140" t="s">
        <v>526</v>
      </c>
      <c r="G140">
        <v>94.363</v>
      </c>
      <c r="H140">
        <v>94.364999999999995</v>
      </c>
      <c r="J140">
        <v>1</v>
      </c>
      <c r="L140">
        <v>-1</v>
      </c>
      <c r="M140" t="s">
        <v>12</v>
      </c>
      <c r="N140">
        <f t="shared" si="24"/>
        <v>43611.870000000039</v>
      </c>
      <c r="V140" s="4"/>
      <c r="W140" s="4"/>
      <c r="X140" s="4"/>
      <c r="Y140" s="4"/>
      <c r="Z140" s="4"/>
      <c r="AA140" s="4"/>
    </row>
    <row r="141" spans="1:27" x14ac:dyDescent="0.2">
      <c r="A141" t="s">
        <v>13</v>
      </c>
      <c r="B141" t="s">
        <v>527</v>
      </c>
      <c r="C141" t="s">
        <v>528</v>
      </c>
      <c r="D141" t="s">
        <v>153</v>
      </c>
      <c r="E141" t="s">
        <v>529</v>
      </c>
      <c r="F141" t="s">
        <v>526</v>
      </c>
      <c r="G141">
        <v>94.379000000000005</v>
      </c>
      <c r="H141">
        <v>94.364999999999995</v>
      </c>
      <c r="J141">
        <v>2</v>
      </c>
      <c r="L141">
        <v>1.56</v>
      </c>
      <c r="M141" t="s">
        <v>12</v>
      </c>
      <c r="N141">
        <f t="shared" si="24"/>
        <v>43612.870000000039</v>
      </c>
      <c r="V141" s="4"/>
      <c r="W141" s="4"/>
      <c r="X141" s="4"/>
      <c r="Y141" s="4"/>
      <c r="Z141" s="4"/>
      <c r="AA141" s="4"/>
    </row>
    <row r="142" spans="1:27" x14ac:dyDescent="0.2">
      <c r="A142" t="s">
        <v>11</v>
      </c>
      <c r="B142" t="s">
        <v>530</v>
      </c>
      <c r="C142" t="s">
        <v>22</v>
      </c>
      <c r="D142" t="s">
        <v>153</v>
      </c>
      <c r="E142" t="s">
        <v>531</v>
      </c>
      <c r="F142" t="s">
        <v>532</v>
      </c>
      <c r="G142">
        <v>94.367000000000004</v>
      </c>
      <c r="H142">
        <v>94.367000000000004</v>
      </c>
      <c r="J142">
        <v>1</v>
      </c>
      <c r="L142">
        <v>0</v>
      </c>
      <c r="M142" t="s">
        <v>12</v>
      </c>
      <c r="N142">
        <f t="shared" si="24"/>
        <v>43611.310000000041</v>
      </c>
      <c r="V142" s="4"/>
      <c r="W142" s="4"/>
      <c r="X142" s="4"/>
      <c r="Y142" s="4"/>
      <c r="Z142" s="4"/>
      <c r="AA142" s="4"/>
    </row>
    <row r="143" spans="1:27" x14ac:dyDescent="0.2">
      <c r="A143" t="s">
        <v>11</v>
      </c>
      <c r="B143" t="s">
        <v>533</v>
      </c>
      <c r="C143" t="s">
        <v>22</v>
      </c>
      <c r="D143" t="s">
        <v>153</v>
      </c>
      <c r="E143" t="s">
        <v>534</v>
      </c>
      <c r="F143" t="s">
        <v>535</v>
      </c>
      <c r="G143">
        <v>94.337999999999994</v>
      </c>
      <c r="H143">
        <v>94.366</v>
      </c>
      <c r="J143">
        <v>1</v>
      </c>
      <c r="L143">
        <v>0.78</v>
      </c>
      <c r="M143" t="s">
        <v>12</v>
      </c>
      <c r="N143">
        <f t="shared" si="24"/>
        <v>43611.310000000041</v>
      </c>
      <c r="V143" s="4"/>
      <c r="W143" s="4"/>
      <c r="X143" s="4"/>
      <c r="Y143" s="4"/>
      <c r="Z143" s="4"/>
      <c r="AA143" s="4"/>
    </row>
    <row r="144" spans="1:27" x14ac:dyDescent="0.2">
      <c r="A144" t="s">
        <v>13</v>
      </c>
      <c r="B144" t="s">
        <v>536</v>
      </c>
      <c r="C144" t="s">
        <v>22</v>
      </c>
      <c r="D144" t="s">
        <v>153</v>
      </c>
      <c r="E144" t="s">
        <v>537</v>
      </c>
      <c r="F144" t="s">
        <v>538</v>
      </c>
      <c r="G144">
        <v>94.298000000000002</v>
      </c>
      <c r="H144">
        <v>94.337999999999994</v>
      </c>
      <c r="J144">
        <v>1</v>
      </c>
      <c r="L144">
        <v>-1</v>
      </c>
      <c r="M144" t="s">
        <v>12</v>
      </c>
      <c r="N144">
        <f t="shared" si="24"/>
        <v>43610.530000000042</v>
      </c>
      <c r="V144" s="4"/>
      <c r="W144" s="4"/>
      <c r="X144" s="4"/>
      <c r="Y144" s="4"/>
      <c r="Z144" s="4"/>
      <c r="AA144" s="4"/>
    </row>
    <row r="145" spans="1:27" x14ac:dyDescent="0.2">
      <c r="A145" t="s">
        <v>13</v>
      </c>
      <c r="B145" t="s">
        <v>539</v>
      </c>
      <c r="C145" t="s">
        <v>85</v>
      </c>
      <c r="D145" t="s">
        <v>153</v>
      </c>
      <c r="E145" t="s">
        <v>540</v>
      </c>
      <c r="F145" t="s">
        <v>538</v>
      </c>
      <c r="G145">
        <v>94.334999999999994</v>
      </c>
      <c r="H145">
        <v>94.337999999999994</v>
      </c>
      <c r="J145">
        <v>4</v>
      </c>
      <c r="L145">
        <v>-4</v>
      </c>
      <c r="M145" t="s">
        <v>12</v>
      </c>
      <c r="N145">
        <f t="shared" si="24"/>
        <v>43611.530000000042</v>
      </c>
      <c r="V145" s="4"/>
      <c r="W145" s="4"/>
      <c r="X145" s="4"/>
      <c r="Y145" s="4"/>
      <c r="Z145" s="4"/>
      <c r="AA145" s="4"/>
    </row>
    <row r="146" spans="1:27" x14ac:dyDescent="0.2">
      <c r="A146" t="s">
        <v>13</v>
      </c>
      <c r="B146" t="s">
        <v>541</v>
      </c>
      <c r="C146" t="s">
        <v>76</v>
      </c>
      <c r="D146" t="s">
        <v>153</v>
      </c>
      <c r="E146" t="s">
        <v>542</v>
      </c>
      <c r="F146" t="s">
        <v>538</v>
      </c>
      <c r="G146">
        <v>94.316000000000003</v>
      </c>
      <c r="H146">
        <v>94.337999999999994</v>
      </c>
      <c r="J146">
        <v>2</v>
      </c>
      <c r="L146">
        <v>-2</v>
      </c>
      <c r="M146" t="s">
        <v>12</v>
      </c>
      <c r="N146">
        <f t="shared" si="24"/>
        <v>43615.530000000042</v>
      </c>
      <c r="V146" s="4"/>
      <c r="W146" s="4"/>
      <c r="X146" s="4"/>
      <c r="Y146" s="4"/>
      <c r="Z146" s="4"/>
      <c r="AA146" s="4"/>
    </row>
    <row r="147" spans="1:27" x14ac:dyDescent="0.2">
      <c r="A147" t="s">
        <v>11</v>
      </c>
      <c r="B147" t="s">
        <v>543</v>
      </c>
      <c r="C147" t="s">
        <v>22</v>
      </c>
      <c r="D147" t="s">
        <v>153</v>
      </c>
      <c r="E147" t="s">
        <v>544</v>
      </c>
      <c r="F147" t="s">
        <v>545</v>
      </c>
      <c r="G147">
        <v>94.295000000000002</v>
      </c>
      <c r="H147">
        <v>94.299000000000007</v>
      </c>
      <c r="J147">
        <v>1</v>
      </c>
      <c r="L147">
        <v>0.78</v>
      </c>
      <c r="M147" t="s">
        <v>12</v>
      </c>
      <c r="N147">
        <f t="shared" si="24"/>
        <v>43617.530000000042</v>
      </c>
      <c r="V147" s="4"/>
      <c r="W147" s="4"/>
      <c r="X147" s="4"/>
      <c r="Y147" s="4"/>
      <c r="Z147" s="4"/>
      <c r="AA147" s="4"/>
    </row>
    <row r="148" spans="1:27" x14ac:dyDescent="0.2">
      <c r="A148" t="s">
        <v>11</v>
      </c>
      <c r="B148" t="s">
        <v>546</v>
      </c>
      <c r="C148" t="s">
        <v>22</v>
      </c>
      <c r="D148" t="s">
        <v>157</v>
      </c>
      <c r="E148" t="s">
        <v>547</v>
      </c>
      <c r="F148" t="s">
        <v>548</v>
      </c>
      <c r="G148">
        <v>1.57795</v>
      </c>
      <c r="H148">
        <v>1.57819</v>
      </c>
      <c r="J148">
        <v>1</v>
      </c>
      <c r="L148">
        <v>0.78</v>
      </c>
      <c r="M148" t="s">
        <v>12</v>
      </c>
      <c r="N148">
        <f t="shared" si="24"/>
        <v>43616.750000000044</v>
      </c>
      <c r="V148" s="4"/>
      <c r="W148" s="4"/>
      <c r="X148" s="4"/>
      <c r="Y148" s="4"/>
      <c r="Z148" s="4"/>
      <c r="AA148" s="4"/>
    </row>
    <row r="149" spans="1:27" x14ac:dyDescent="0.2">
      <c r="A149" t="s">
        <v>11</v>
      </c>
      <c r="B149" t="s">
        <v>549</v>
      </c>
      <c r="C149" t="s">
        <v>22</v>
      </c>
      <c r="D149" t="s">
        <v>416</v>
      </c>
      <c r="E149" t="s">
        <v>550</v>
      </c>
      <c r="F149" t="s">
        <v>551</v>
      </c>
      <c r="G149">
        <v>1.14975</v>
      </c>
      <c r="H149">
        <v>1.14924</v>
      </c>
      <c r="J149">
        <v>1</v>
      </c>
      <c r="L149">
        <v>-1</v>
      </c>
      <c r="M149" t="s">
        <v>12</v>
      </c>
      <c r="N149">
        <f t="shared" si="24"/>
        <v>43615.970000000045</v>
      </c>
      <c r="V149" s="4"/>
      <c r="W149" s="4"/>
      <c r="X149" s="4"/>
      <c r="Y149" s="4"/>
      <c r="Z149" s="4"/>
      <c r="AA149" s="4"/>
    </row>
    <row r="150" spans="1:27" x14ac:dyDescent="0.2">
      <c r="A150" t="s">
        <v>11</v>
      </c>
      <c r="B150" t="s">
        <v>552</v>
      </c>
      <c r="C150" t="s">
        <v>375</v>
      </c>
      <c r="D150" t="s">
        <v>416</v>
      </c>
      <c r="E150" t="s">
        <v>553</v>
      </c>
      <c r="F150" t="s">
        <v>551</v>
      </c>
      <c r="G150">
        <v>1.1495200000000001</v>
      </c>
      <c r="H150">
        <v>1.14924</v>
      </c>
      <c r="J150">
        <v>2</v>
      </c>
      <c r="L150">
        <v>-2</v>
      </c>
      <c r="M150" t="s">
        <v>12</v>
      </c>
      <c r="N150">
        <f t="shared" si="24"/>
        <v>43616.970000000045</v>
      </c>
      <c r="V150" s="4"/>
      <c r="W150" s="4"/>
      <c r="X150" s="4"/>
      <c r="Y150" s="4"/>
      <c r="Z150" s="4"/>
      <c r="AA150" s="4"/>
    </row>
    <row r="151" spans="1:27" x14ac:dyDescent="0.2">
      <c r="A151" t="s">
        <v>13</v>
      </c>
      <c r="B151" t="s">
        <v>554</v>
      </c>
      <c r="C151" t="s">
        <v>65</v>
      </c>
      <c r="D151" t="s">
        <v>416</v>
      </c>
      <c r="E151" t="s">
        <v>555</v>
      </c>
      <c r="F151" t="s">
        <v>556</v>
      </c>
      <c r="G151">
        <v>1.1498299999999999</v>
      </c>
      <c r="H151">
        <v>1.1497900000000001</v>
      </c>
      <c r="J151">
        <v>2</v>
      </c>
      <c r="L151">
        <v>1.78</v>
      </c>
      <c r="M151" t="s">
        <v>12</v>
      </c>
      <c r="N151">
        <f t="shared" si="24"/>
        <v>43618.970000000045</v>
      </c>
      <c r="V151" s="4"/>
      <c r="W151" s="4"/>
      <c r="X151" s="4"/>
      <c r="Y151" s="4"/>
      <c r="Z151" s="4"/>
      <c r="AA151" s="4"/>
    </row>
    <row r="152" spans="1:27" x14ac:dyDescent="0.2">
      <c r="A152" t="s">
        <v>13</v>
      </c>
      <c r="B152" t="s">
        <v>557</v>
      </c>
      <c r="C152" t="s">
        <v>22</v>
      </c>
      <c r="D152" t="s">
        <v>416</v>
      </c>
      <c r="E152" t="s">
        <v>558</v>
      </c>
      <c r="F152" t="s">
        <v>556</v>
      </c>
      <c r="G152">
        <v>1.14958</v>
      </c>
      <c r="H152">
        <v>1.1497900000000001</v>
      </c>
      <c r="J152">
        <v>1</v>
      </c>
      <c r="L152">
        <v>-1</v>
      </c>
      <c r="M152" t="s">
        <v>12</v>
      </c>
      <c r="N152">
        <f t="shared" si="24"/>
        <v>43617.190000000046</v>
      </c>
      <c r="V152" s="4"/>
      <c r="W152" s="4"/>
      <c r="X152" s="4"/>
      <c r="Y152" s="4"/>
      <c r="Z152" s="4"/>
      <c r="AA152" s="4"/>
    </row>
    <row r="153" spans="1:27" x14ac:dyDescent="0.2">
      <c r="A153" t="s">
        <v>13</v>
      </c>
      <c r="B153" t="s">
        <v>559</v>
      </c>
      <c r="C153" t="s">
        <v>73</v>
      </c>
      <c r="D153" t="s">
        <v>560</v>
      </c>
      <c r="E153" t="s">
        <v>561</v>
      </c>
      <c r="F153" t="s">
        <v>562</v>
      </c>
      <c r="G153">
        <v>106.07599999999999</v>
      </c>
      <c r="H153">
        <v>106.08799999999999</v>
      </c>
      <c r="J153">
        <v>2</v>
      </c>
      <c r="L153">
        <v>-2</v>
      </c>
      <c r="M153" t="s">
        <v>12</v>
      </c>
      <c r="N153">
        <f t="shared" si="24"/>
        <v>43618.190000000046</v>
      </c>
      <c r="V153" s="4"/>
      <c r="W153" s="4"/>
      <c r="X153" s="4"/>
      <c r="Y153" s="4"/>
      <c r="Z153" s="4"/>
      <c r="AA153" s="4"/>
    </row>
    <row r="154" spans="1:27" x14ac:dyDescent="0.2">
      <c r="A154" t="s">
        <v>13</v>
      </c>
      <c r="B154" t="s">
        <v>563</v>
      </c>
      <c r="C154" t="s">
        <v>22</v>
      </c>
      <c r="D154" t="s">
        <v>560</v>
      </c>
      <c r="E154" t="s">
        <v>564</v>
      </c>
      <c r="F154" t="s">
        <v>562</v>
      </c>
      <c r="G154">
        <v>106.05500000000001</v>
      </c>
      <c r="H154">
        <v>106.08799999999999</v>
      </c>
      <c r="J154">
        <v>1</v>
      </c>
      <c r="L154">
        <v>-1</v>
      </c>
      <c r="M154" t="s">
        <v>12</v>
      </c>
      <c r="N154">
        <f t="shared" si="24"/>
        <v>43620.190000000046</v>
      </c>
      <c r="V154" s="4"/>
      <c r="W154" s="4"/>
      <c r="X154" s="4"/>
      <c r="Y154" s="4"/>
      <c r="Z154" s="4"/>
      <c r="AA154" s="4"/>
    </row>
    <row r="155" spans="1:27" x14ac:dyDescent="0.2">
      <c r="A155" t="s">
        <v>13</v>
      </c>
      <c r="B155" t="s">
        <v>565</v>
      </c>
      <c r="C155" t="s">
        <v>85</v>
      </c>
      <c r="D155" t="s">
        <v>560</v>
      </c>
      <c r="E155" t="s">
        <v>566</v>
      </c>
      <c r="F155" t="s">
        <v>562</v>
      </c>
      <c r="G155">
        <v>106.089</v>
      </c>
      <c r="H155">
        <v>106.08799999999999</v>
      </c>
      <c r="J155">
        <v>4</v>
      </c>
      <c r="L155">
        <v>3.44</v>
      </c>
      <c r="M155" t="s">
        <v>12</v>
      </c>
      <c r="N155">
        <f t="shared" si="24"/>
        <v>43621.190000000046</v>
      </c>
      <c r="V155" s="4"/>
      <c r="W155" s="4"/>
      <c r="X155" s="4"/>
      <c r="Y155" s="4"/>
      <c r="Z155" s="4"/>
      <c r="AA155" s="4"/>
    </row>
    <row r="156" spans="1:27" x14ac:dyDescent="0.2">
      <c r="A156" t="s">
        <v>13</v>
      </c>
      <c r="B156" t="s">
        <v>567</v>
      </c>
      <c r="C156" t="s">
        <v>35</v>
      </c>
      <c r="D156" t="s">
        <v>560</v>
      </c>
      <c r="E156" t="s">
        <v>568</v>
      </c>
      <c r="F156" t="s">
        <v>562</v>
      </c>
      <c r="G156">
        <v>106.101</v>
      </c>
      <c r="H156">
        <v>106.08799999999999</v>
      </c>
      <c r="J156">
        <v>8</v>
      </c>
      <c r="L156">
        <v>7.04</v>
      </c>
      <c r="M156" t="s">
        <v>12</v>
      </c>
      <c r="N156">
        <f t="shared" si="24"/>
        <v>43617.750000000044</v>
      </c>
      <c r="V156" s="4"/>
      <c r="W156" s="4"/>
      <c r="X156" s="4"/>
      <c r="Y156" s="4"/>
      <c r="Z156" s="4"/>
      <c r="AA156" s="4"/>
    </row>
    <row r="157" spans="1:27" x14ac:dyDescent="0.2">
      <c r="A157" t="s">
        <v>13</v>
      </c>
      <c r="B157" t="s">
        <v>569</v>
      </c>
      <c r="C157" t="s">
        <v>22</v>
      </c>
      <c r="D157" t="s">
        <v>560</v>
      </c>
      <c r="E157" t="s">
        <v>570</v>
      </c>
      <c r="F157" t="s">
        <v>571</v>
      </c>
      <c r="G157">
        <v>106.065</v>
      </c>
      <c r="H157">
        <v>106.051</v>
      </c>
      <c r="J157">
        <v>1</v>
      </c>
      <c r="L157">
        <v>0.88</v>
      </c>
      <c r="M157" t="s">
        <v>12</v>
      </c>
      <c r="N157">
        <f t="shared" si="24"/>
        <v>43610.710000000043</v>
      </c>
      <c r="V157" s="4"/>
      <c r="W157" s="4"/>
      <c r="X157" s="4"/>
      <c r="Y157" s="4"/>
      <c r="Z157" s="4"/>
      <c r="AA157" s="4"/>
    </row>
    <row r="158" spans="1:27" x14ac:dyDescent="0.2">
      <c r="A158" t="s">
        <v>13</v>
      </c>
      <c r="B158" t="s">
        <v>572</v>
      </c>
      <c r="C158" t="s">
        <v>22</v>
      </c>
      <c r="D158" t="s">
        <v>560</v>
      </c>
      <c r="E158" t="s">
        <v>573</v>
      </c>
      <c r="F158" t="s">
        <v>574</v>
      </c>
      <c r="G158">
        <v>106.08799999999999</v>
      </c>
      <c r="H158">
        <v>106.071</v>
      </c>
      <c r="J158">
        <v>1</v>
      </c>
      <c r="L158">
        <v>0.88</v>
      </c>
      <c r="M158" t="s">
        <v>12</v>
      </c>
      <c r="N158">
        <f t="shared" si="24"/>
        <v>43609.830000000045</v>
      </c>
      <c r="V158" s="4"/>
      <c r="W158" s="4"/>
      <c r="X158" s="4"/>
      <c r="Y158" s="4"/>
      <c r="Z158" s="4"/>
      <c r="AA158" s="4"/>
    </row>
    <row r="159" spans="1:27" x14ac:dyDescent="0.2">
      <c r="A159" t="s">
        <v>13</v>
      </c>
      <c r="B159" t="s">
        <v>575</v>
      </c>
      <c r="C159" t="s">
        <v>22</v>
      </c>
      <c r="D159" t="s">
        <v>560</v>
      </c>
      <c r="E159" t="s">
        <v>576</v>
      </c>
      <c r="F159" t="s">
        <v>577</v>
      </c>
      <c r="G159">
        <v>106.104</v>
      </c>
      <c r="H159">
        <v>106.08799999999999</v>
      </c>
      <c r="J159">
        <v>1</v>
      </c>
      <c r="L159">
        <v>0.86</v>
      </c>
      <c r="M159" t="s">
        <v>12</v>
      </c>
      <c r="N159">
        <f t="shared" si="24"/>
        <v>43608.950000000048</v>
      </c>
      <c r="V159" s="4"/>
      <c r="W159" s="4"/>
      <c r="X159" s="4"/>
      <c r="Y159" s="4"/>
      <c r="Z159" s="4"/>
      <c r="AA159" s="4"/>
    </row>
    <row r="160" spans="1:27" x14ac:dyDescent="0.2">
      <c r="A160" t="s">
        <v>11</v>
      </c>
      <c r="B160" t="s">
        <v>578</v>
      </c>
      <c r="C160" t="s">
        <v>579</v>
      </c>
      <c r="D160" t="s">
        <v>560</v>
      </c>
      <c r="E160" t="s">
        <v>580</v>
      </c>
      <c r="F160" t="s">
        <v>581</v>
      </c>
      <c r="G160">
        <v>106.102</v>
      </c>
      <c r="H160">
        <v>106.10899999999999</v>
      </c>
      <c r="J160">
        <v>2</v>
      </c>
      <c r="L160">
        <v>1.72</v>
      </c>
      <c r="M160" t="s">
        <v>12</v>
      </c>
      <c r="N160">
        <f t="shared" si="24"/>
        <v>43608.090000000047</v>
      </c>
      <c r="V160" s="4"/>
      <c r="W160" s="4"/>
      <c r="X160" s="4"/>
      <c r="Y160" s="4"/>
      <c r="Z160" s="4"/>
      <c r="AA160" s="4"/>
    </row>
    <row r="161" spans="1:27" x14ac:dyDescent="0.2">
      <c r="A161" t="s">
        <v>11</v>
      </c>
      <c r="B161" t="s">
        <v>582</v>
      </c>
      <c r="C161" t="s">
        <v>22</v>
      </c>
      <c r="D161" t="s">
        <v>560</v>
      </c>
      <c r="E161" t="s">
        <v>583</v>
      </c>
      <c r="F161" t="s">
        <v>581</v>
      </c>
      <c r="G161">
        <v>106.122</v>
      </c>
      <c r="H161">
        <v>106.10899999999999</v>
      </c>
      <c r="J161">
        <v>1</v>
      </c>
      <c r="L161">
        <v>-1</v>
      </c>
      <c r="M161" t="s">
        <v>12</v>
      </c>
      <c r="N161">
        <f t="shared" si="24"/>
        <v>43606.370000000046</v>
      </c>
      <c r="V161" s="4"/>
      <c r="W161" s="4"/>
      <c r="X161" s="4"/>
      <c r="Y161" s="4"/>
      <c r="Z161" s="4"/>
      <c r="AA161" s="4"/>
    </row>
    <row r="162" spans="1:27" x14ac:dyDescent="0.2">
      <c r="A162" t="s">
        <v>11</v>
      </c>
      <c r="B162" t="s">
        <v>584</v>
      </c>
      <c r="C162" t="s">
        <v>22</v>
      </c>
      <c r="D162" t="s">
        <v>560</v>
      </c>
      <c r="E162" t="s">
        <v>585</v>
      </c>
      <c r="F162" t="s">
        <v>586</v>
      </c>
      <c r="G162">
        <v>106.07899999999999</v>
      </c>
      <c r="H162">
        <v>106.12</v>
      </c>
      <c r="J162">
        <v>1</v>
      </c>
      <c r="L162">
        <v>0.86</v>
      </c>
      <c r="M162" t="s">
        <v>12</v>
      </c>
      <c r="N162">
        <f t="shared" si="24"/>
        <v>43607.370000000046</v>
      </c>
      <c r="V162" s="4"/>
      <c r="W162" s="4"/>
      <c r="X162" s="4"/>
      <c r="Y162" s="4"/>
      <c r="Z162" s="4"/>
      <c r="AA162" s="4"/>
    </row>
    <row r="163" spans="1:27" x14ac:dyDescent="0.2">
      <c r="A163" t="s">
        <v>11</v>
      </c>
      <c r="B163" t="s">
        <v>587</v>
      </c>
      <c r="C163" t="s">
        <v>64</v>
      </c>
      <c r="D163" t="s">
        <v>560</v>
      </c>
      <c r="E163" t="s">
        <v>588</v>
      </c>
      <c r="F163" t="s">
        <v>586</v>
      </c>
      <c r="G163">
        <v>106.068</v>
      </c>
      <c r="H163">
        <v>106.12</v>
      </c>
      <c r="J163">
        <v>2</v>
      </c>
      <c r="L163">
        <v>1.7</v>
      </c>
      <c r="M163" t="s">
        <v>12</v>
      </c>
      <c r="N163">
        <f t="shared" si="24"/>
        <v>43606.510000000046</v>
      </c>
      <c r="V163" s="4"/>
      <c r="W163" s="4"/>
      <c r="X163" s="4"/>
      <c r="Y163" s="4"/>
      <c r="Z163" s="4"/>
      <c r="AA163" s="4"/>
    </row>
    <row r="164" spans="1:27" x14ac:dyDescent="0.2">
      <c r="A164" t="s">
        <v>13</v>
      </c>
      <c r="B164" t="s">
        <v>589</v>
      </c>
      <c r="C164" t="s">
        <v>22</v>
      </c>
      <c r="D164" t="s">
        <v>560</v>
      </c>
      <c r="E164" t="s">
        <v>590</v>
      </c>
      <c r="F164" t="s">
        <v>591</v>
      </c>
      <c r="G164">
        <v>106.083</v>
      </c>
      <c r="H164">
        <v>106.078</v>
      </c>
      <c r="J164">
        <v>1</v>
      </c>
      <c r="L164">
        <v>0.86</v>
      </c>
      <c r="M164" t="s">
        <v>12</v>
      </c>
      <c r="N164">
        <f t="shared" si="24"/>
        <v>43604.810000000049</v>
      </c>
      <c r="V164" s="4"/>
      <c r="W164" s="4"/>
      <c r="X164" s="4"/>
      <c r="Y164" s="4"/>
      <c r="Z164" s="4"/>
      <c r="AA164" s="4"/>
    </row>
    <row r="165" spans="1:27" x14ac:dyDescent="0.2">
      <c r="A165" t="s">
        <v>11</v>
      </c>
      <c r="B165" t="s">
        <v>592</v>
      </c>
      <c r="C165" t="s">
        <v>22</v>
      </c>
      <c r="D165" t="s">
        <v>560</v>
      </c>
      <c r="E165" t="s">
        <v>593</v>
      </c>
      <c r="F165" t="s">
        <v>594</v>
      </c>
      <c r="G165">
        <v>106.077</v>
      </c>
      <c r="H165">
        <v>106.08499999999999</v>
      </c>
      <c r="J165">
        <v>1</v>
      </c>
      <c r="L165">
        <v>0.86</v>
      </c>
      <c r="M165" t="s">
        <v>12</v>
      </c>
      <c r="N165">
        <f t="shared" si="24"/>
        <v>43603.950000000048</v>
      </c>
      <c r="V165" s="4"/>
      <c r="W165" s="4"/>
      <c r="X165" s="4"/>
      <c r="Y165" s="4"/>
      <c r="Z165" s="4"/>
      <c r="AA165" s="4"/>
    </row>
    <row r="166" spans="1:27" x14ac:dyDescent="0.2">
      <c r="A166" t="s">
        <v>13</v>
      </c>
      <c r="B166" t="s">
        <v>595</v>
      </c>
      <c r="C166" t="s">
        <v>65</v>
      </c>
      <c r="D166" t="s">
        <v>560</v>
      </c>
      <c r="E166" t="s">
        <v>596</v>
      </c>
      <c r="F166" t="s">
        <v>597</v>
      </c>
      <c r="G166">
        <v>106.08499999999999</v>
      </c>
      <c r="H166">
        <v>106.078</v>
      </c>
      <c r="J166">
        <v>2</v>
      </c>
      <c r="L166">
        <v>1.82</v>
      </c>
      <c r="M166" t="s">
        <v>12</v>
      </c>
      <c r="N166">
        <f t="shared" si="24"/>
        <v>43603.090000000047</v>
      </c>
      <c r="V166" s="4"/>
      <c r="W166" s="4"/>
      <c r="X166" s="4"/>
      <c r="Y166" s="4"/>
      <c r="Z166" s="4"/>
      <c r="AA166" s="4"/>
    </row>
    <row r="167" spans="1:27" x14ac:dyDescent="0.2">
      <c r="A167" t="s">
        <v>13</v>
      </c>
      <c r="B167" t="s">
        <v>598</v>
      </c>
      <c r="C167" t="s">
        <v>22</v>
      </c>
      <c r="D167" t="s">
        <v>560</v>
      </c>
      <c r="E167" t="s">
        <v>599</v>
      </c>
      <c r="F167" t="s">
        <v>597</v>
      </c>
      <c r="G167">
        <v>106.069</v>
      </c>
      <c r="H167">
        <v>106.078</v>
      </c>
      <c r="J167">
        <v>1</v>
      </c>
      <c r="L167">
        <v>-1</v>
      </c>
      <c r="M167" t="s">
        <v>12</v>
      </c>
      <c r="N167">
        <f t="shared" si="24"/>
        <v>43601.270000000048</v>
      </c>
      <c r="V167" s="4"/>
      <c r="W167" s="4"/>
      <c r="X167" s="4"/>
      <c r="Y167" s="4"/>
      <c r="Z167" s="4"/>
      <c r="AA167" s="4"/>
    </row>
    <row r="168" spans="1:27" x14ac:dyDescent="0.2">
      <c r="A168" t="s">
        <v>13</v>
      </c>
      <c r="B168" t="s">
        <v>600</v>
      </c>
      <c r="C168" t="s">
        <v>61</v>
      </c>
      <c r="D168" t="s">
        <v>560</v>
      </c>
      <c r="E168" t="s">
        <v>601</v>
      </c>
      <c r="F168" t="s">
        <v>602</v>
      </c>
      <c r="G168">
        <v>106.098</v>
      </c>
      <c r="H168">
        <v>106.07</v>
      </c>
      <c r="J168">
        <v>2</v>
      </c>
      <c r="L168">
        <v>1.82</v>
      </c>
      <c r="M168" t="s">
        <v>12</v>
      </c>
      <c r="N168">
        <f t="shared" si="24"/>
        <v>43602.270000000048</v>
      </c>
      <c r="V168" s="4"/>
      <c r="W168" s="4"/>
      <c r="X168" s="4"/>
      <c r="Y168" s="4"/>
      <c r="Z168" s="4"/>
      <c r="AA168" s="4"/>
    </row>
    <row r="169" spans="1:27" x14ac:dyDescent="0.2">
      <c r="A169" t="s">
        <v>13</v>
      </c>
      <c r="B169" t="s">
        <v>603</v>
      </c>
      <c r="C169" t="s">
        <v>23</v>
      </c>
      <c r="D169" t="s">
        <v>560</v>
      </c>
      <c r="E169" t="s">
        <v>604</v>
      </c>
      <c r="F169" t="s">
        <v>602</v>
      </c>
      <c r="G169">
        <v>106.087</v>
      </c>
      <c r="H169">
        <v>106.07</v>
      </c>
      <c r="J169">
        <v>1</v>
      </c>
      <c r="L169">
        <v>0.91</v>
      </c>
      <c r="M169" t="s">
        <v>12</v>
      </c>
      <c r="N169">
        <f t="shared" si="24"/>
        <v>43600.450000000048</v>
      </c>
      <c r="V169" s="4"/>
      <c r="W169" s="4"/>
      <c r="X169" s="4"/>
      <c r="Y169" s="4"/>
      <c r="Z169" s="4"/>
      <c r="AA169" s="4"/>
    </row>
    <row r="170" spans="1:27" x14ac:dyDescent="0.2">
      <c r="A170" t="s">
        <v>13</v>
      </c>
      <c r="B170" t="s">
        <v>605</v>
      </c>
      <c r="C170" t="s">
        <v>77</v>
      </c>
      <c r="D170" t="s">
        <v>560</v>
      </c>
      <c r="E170" t="s">
        <v>606</v>
      </c>
      <c r="F170" t="s">
        <v>607</v>
      </c>
      <c r="G170">
        <v>106.108</v>
      </c>
      <c r="H170">
        <v>106.087</v>
      </c>
      <c r="J170">
        <v>2</v>
      </c>
      <c r="L170">
        <v>1.82</v>
      </c>
      <c r="M170" t="s">
        <v>12</v>
      </c>
      <c r="N170">
        <f t="shared" si="24"/>
        <v>43599.540000000045</v>
      </c>
      <c r="V170" s="4"/>
      <c r="W170" s="4"/>
      <c r="X170" s="4"/>
      <c r="Y170" s="4"/>
      <c r="Z170" s="4"/>
      <c r="AA170" s="4"/>
    </row>
    <row r="171" spans="1:27" x14ac:dyDescent="0.2">
      <c r="A171" t="s">
        <v>13</v>
      </c>
      <c r="B171" t="s">
        <v>608</v>
      </c>
      <c r="C171" t="s">
        <v>22</v>
      </c>
      <c r="D171" t="s">
        <v>560</v>
      </c>
      <c r="E171" t="s">
        <v>609</v>
      </c>
      <c r="F171" t="s">
        <v>607</v>
      </c>
      <c r="G171">
        <v>106.062</v>
      </c>
      <c r="H171">
        <v>106.087</v>
      </c>
      <c r="J171">
        <v>1</v>
      </c>
      <c r="L171">
        <v>-1</v>
      </c>
      <c r="M171" t="s">
        <v>12</v>
      </c>
      <c r="N171">
        <f t="shared" si="24"/>
        <v>43597.720000000045</v>
      </c>
      <c r="V171" s="4"/>
      <c r="W171" s="4"/>
      <c r="X171" s="4"/>
      <c r="Y171" s="4"/>
      <c r="Z171" s="4"/>
      <c r="AA171" s="4"/>
    </row>
    <row r="172" spans="1:27" x14ac:dyDescent="0.2">
      <c r="A172" t="s">
        <v>13</v>
      </c>
      <c r="B172" t="s">
        <v>610</v>
      </c>
      <c r="C172" t="s">
        <v>76</v>
      </c>
      <c r="D172" t="s">
        <v>560</v>
      </c>
      <c r="E172" t="s">
        <v>611</v>
      </c>
      <c r="F172" t="s">
        <v>612</v>
      </c>
      <c r="G172">
        <v>106.07299999999999</v>
      </c>
      <c r="H172">
        <v>106.062</v>
      </c>
      <c r="J172">
        <v>2</v>
      </c>
      <c r="L172">
        <v>1.82</v>
      </c>
      <c r="M172" t="s">
        <v>12</v>
      </c>
      <c r="N172">
        <f t="shared" si="24"/>
        <v>43598.720000000045</v>
      </c>
      <c r="V172" s="4"/>
      <c r="W172" s="4"/>
      <c r="X172" s="4"/>
      <c r="Y172" s="4"/>
      <c r="Z172" s="4"/>
      <c r="AA172" s="4"/>
    </row>
    <row r="173" spans="1:27" x14ac:dyDescent="0.2">
      <c r="A173" t="s">
        <v>13</v>
      </c>
      <c r="B173" t="s">
        <v>613</v>
      </c>
      <c r="C173" t="s">
        <v>22</v>
      </c>
      <c r="D173" t="s">
        <v>560</v>
      </c>
      <c r="E173" t="s">
        <v>614</v>
      </c>
      <c r="F173" t="s">
        <v>612</v>
      </c>
      <c r="G173">
        <v>106.06399999999999</v>
      </c>
      <c r="H173">
        <v>106.062</v>
      </c>
      <c r="J173">
        <v>1</v>
      </c>
      <c r="L173">
        <v>0.91</v>
      </c>
      <c r="M173" t="s">
        <v>12</v>
      </c>
      <c r="N173">
        <f t="shared" si="24"/>
        <v>43596.900000000045</v>
      </c>
      <c r="V173" s="4"/>
      <c r="W173" s="4"/>
      <c r="X173" s="4"/>
      <c r="Y173" s="4"/>
      <c r="Z173" s="4"/>
      <c r="AA173" s="4"/>
    </row>
    <row r="174" spans="1:27" x14ac:dyDescent="0.2">
      <c r="A174" t="s">
        <v>13</v>
      </c>
      <c r="B174" t="s">
        <v>615</v>
      </c>
      <c r="C174" t="s">
        <v>22</v>
      </c>
      <c r="D174" t="s">
        <v>560</v>
      </c>
      <c r="E174" t="s">
        <v>616</v>
      </c>
      <c r="F174" t="s">
        <v>617</v>
      </c>
      <c r="G174">
        <v>106.089</v>
      </c>
      <c r="H174">
        <v>106.06399999999999</v>
      </c>
      <c r="J174">
        <v>1</v>
      </c>
      <c r="L174">
        <v>0.91</v>
      </c>
      <c r="M174" t="s">
        <v>12</v>
      </c>
      <c r="N174">
        <f t="shared" si="24"/>
        <v>43595.990000000042</v>
      </c>
      <c r="V174" s="4"/>
      <c r="W174" s="4"/>
      <c r="X174" s="4"/>
      <c r="Y174" s="4"/>
      <c r="Z174" s="4"/>
      <c r="AA174" s="4"/>
    </row>
    <row r="175" spans="1:27" x14ac:dyDescent="0.2">
      <c r="A175" t="s">
        <v>11</v>
      </c>
      <c r="B175" t="s">
        <v>618</v>
      </c>
      <c r="C175" t="s">
        <v>22</v>
      </c>
      <c r="D175" t="s">
        <v>560</v>
      </c>
      <c r="E175" t="s">
        <v>619</v>
      </c>
      <c r="F175" t="s">
        <v>620</v>
      </c>
      <c r="G175">
        <v>106.127</v>
      </c>
      <c r="H175">
        <v>106.087</v>
      </c>
      <c r="J175">
        <v>1</v>
      </c>
      <c r="L175">
        <v>-1</v>
      </c>
      <c r="M175" t="s">
        <v>12</v>
      </c>
      <c r="N175">
        <f t="shared" si="24"/>
        <v>43595.080000000038</v>
      </c>
      <c r="V175" s="4"/>
      <c r="W175" s="4"/>
      <c r="X175" s="4"/>
      <c r="Y175" s="4"/>
      <c r="Z175" s="4"/>
      <c r="AA175" s="4"/>
    </row>
    <row r="176" spans="1:27" x14ac:dyDescent="0.2">
      <c r="A176" t="s">
        <v>11</v>
      </c>
      <c r="B176" t="s">
        <v>621</v>
      </c>
      <c r="C176" t="s">
        <v>81</v>
      </c>
      <c r="D176" t="s">
        <v>560</v>
      </c>
      <c r="E176" t="s">
        <v>622</v>
      </c>
      <c r="F176" t="s">
        <v>620</v>
      </c>
      <c r="G176">
        <v>106.099</v>
      </c>
      <c r="H176">
        <v>106.087</v>
      </c>
      <c r="J176">
        <v>2</v>
      </c>
      <c r="L176">
        <v>-2</v>
      </c>
      <c r="M176" t="s">
        <v>12</v>
      </c>
      <c r="N176">
        <f t="shared" si="24"/>
        <v>43596.080000000038</v>
      </c>
      <c r="V176" s="4"/>
      <c r="W176" s="4"/>
      <c r="X176" s="4"/>
      <c r="Y176" s="4"/>
      <c r="Z176" s="4"/>
      <c r="AA176" s="4"/>
    </row>
    <row r="177" spans="1:27" x14ac:dyDescent="0.2">
      <c r="A177" t="s">
        <v>11</v>
      </c>
      <c r="B177" t="s">
        <v>623</v>
      </c>
      <c r="C177" t="s">
        <v>23</v>
      </c>
      <c r="D177" t="s">
        <v>560</v>
      </c>
      <c r="E177" t="s">
        <v>624</v>
      </c>
      <c r="F177" t="s">
        <v>625</v>
      </c>
      <c r="G177">
        <v>106.128</v>
      </c>
      <c r="H177">
        <v>106.133</v>
      </c>
      <c r="J177">
        <v>1</v>
      </c>
      <c r="L177">
        <v>0.92</v>
      </c>
      <c r="M177" t="s">
        <v>12</v>
      </c>
      <c r="N177">
        <f t="shared" si="24"/>
        <v>43598.080000000038</v>
      </c>
      <c r="V177" s="4"/>
      <c r="W177" s="4"/>
      <c r="X177" s="4"/>
      <c r="Y177" s="4"/>
      <c r="Z177" s="4"/>
      <c r="AA177" s="4"/>
    </row>
    <row r="178" spans="1:27" x14ac:dyDescent="0.2">
      <c r="A178" t="s">
        <v>11</v>
      </c>
      <c r="B178" t="s">
        <v>626</v>
      </c>
      <c r="C178" t="s">
        <v>69</v>
      </c>
      <c r="D178" t="s">
        <v>560</v>
      </c>
      <c r="E178" t="s">
        <v>627</v>
      </c>
      <c r="F178" t="s">
        <v>625</v>
      </c>
      <c r="G178">
        <v>106.113</v>
      </c>
      <c r="H178">
        <v>106.133</v>
      </c>
      <c r="J178">
        <v>2</v>
      </c>
      <c r="L178">
        <v>1.84</v>
      </c>
      <c r="M178" t="s">
        <v>12</v>
      </c>
      <c r="N178">
        <f t="shared" si="24"/>
        <v>43597.16000000004</v>
      </c>
      <c r="V178" s="4"/>
      <c r="W178" s="4"/>
      <c r="X178" s="4"/>
      <c r="Y178" s="4"/>
      <c r="Z178" s="4"/>
      <c r="AA178" s="4"/>
    </row>
    <row r="179" spans="1:27" x14ac:dyDescent="0.2">
      <c r="A179" t="s">
        <v>11</v>
      </c>
      <c r="B179" t="s">
        <v>628</v>
      </c>
      <c r="C179" t="s">
        <v>22</v>
      </c>
      <c r="D179" t="s">
        <v>560</v>
      </c>
      <c r="E179" t="s">
        <v>629</v>
      </c>
      <c r="F179" t="s">
        <v>630</v>
      </c>
      <c r="G179">
        <v>106.095</v>
      </c>
      <c r="H179">
        <v>106.125</v>
      </c>
      <c r="J179">
        <v>1</v>
      </c>
      <c r="L179">
        <v>0.92</v>
      </c>
      <c r="M179" t="s">
        <v>12</v>
      </c>
      <c r="N179">
        <f t="shared" si="24"/>
        <v>43595.320000000043</v>
      </c>
      <c r="V179" s="4"/>
      <c r="W179" s="4"/>
      <c r="X179" s="4"/>
      <c r="Y179" s="4"/>
      <c r="Z179" s="4"/>
      <c r="AA179" s="4"/>
    </row>
    <row r="180" spans="1:27" x14ac:dyDescent="0.2">
      <c r="A180" t="s">
        <v>13</v>
      </c>
      <c r="B180" t="s">
        <v>631</v>
      </c>
      <c r="C180" t="s">
        <v>23</v>
      </c>
      <c r="D180" t="s">
        <v>560</v>
      </c>
      <c r="E180" t="s">
        <v>632</v>
      </c>
      <c r="F180" t="s">
        <v>633</v>
      </c>
      <c r="G180">
        <v>106.06100000000001</v>
      </c>
      <c r="H180">
        <v>106.093</v>
      </c>
      <c r="J180">
        <v>1</v>
      </c>
      <c r="L180">
        <v>-1</v>
      </c>
      <c r="M180" t="s">
        <v>12</v>
      </c>
      <c r="N180">
        <f t="shared" si="24"/>
        <v>43594.400000000045</v>
      </c>
      <c r="V180" s="4"/>
      <c r="W180" s="4"/>
      <c r="X180" s="4"/>
      <c r="Y180" s="4"/>
      <c r="Z180" s="4"/>
      <c r="AA180" s="4"/>
    </row>
    <row r="181" spans="1:27" x14ac:dyDescent="0.2">
      <c r="A181" t="s">
        <v>13</v>
      </c>
      <c r="B181" t="s">
        <v>634</v>
      </c>
      <c r="C181" t="s">
        <v>234</v>
      </c>
      <c r="D181" t="s">
        <v>560</v>
      </c>
      <c r="E181" t="s">
        <v>635</v>
      </c>
      <c r="F181" t="s">
        <v>633</v>
      </c>
      <c r="G181">
        <v>106.08799999999999</v>
      </c>
      <c r="H181">
        <v>106.093</v>
      </c>
      <c r="J181">
        <v>4</v>
      </c>
      <c r="L181">
        <v>-4</v>
      </c>
      <c r="M181" t="s">
        <v>12</v>
      </c>
      <c r="N181">
        <f t="shared" si="24"/>
        <v>43595.400000000045</v>
      </c>
      <c r="V181" s="4"/>
      <c r="W181" s="4"/>
      <c r="X181" s="4"/>
      <c r="Y181" s="4"/>
      <c r="Z181" s="4"/>
      <c r="AA181" s="4"/>
    </row>
    <row r="182" spans="1:27" x14ac:dyDescent="0.2">
      <c r="A182" t="s">
        <v>13</v>
      </c>
      <c r="B182" t="s">
        <v>636</v>
      </c>
      <c r="C182" t="s">
        <v>375</v>
      </c>
      <c r="D182" t="s">
        <v>560</v>
      </c>
      <c r="E182" t="s">
        <v>637</v>
      </c>
      <c r="F182" t="s">
        <v>633</v>
      </c>
      <c r="G182">
        <v>106.099</v>
      </c>
      <c r="H182">
        <v>106.093</v>
      </c>
      <c r="J182">
        <v>8</v>
      </c>
      <c r="L182">
        <v>7.36</v>
      </c>
      <c r="M182" t="s">
        <v>12</v>
      </c>
      <c r="N182">
        <f t="shared" si="24"/>
        <v>43599.400000000045</v>
      </c>
      <c r="V182" s="4"/>
      <c r="W182" s="4"/>
      <c r="X182" s="4"/>
      <c r="Y182" s="4"/>
      <c r="Z182" s="4"/>
      <c r="AA182" s="4"/>
    </row>
    <row r="183" spans="1:27" x14ac:dyDescent="0.2">
      <c r="A183" t="s">
        <v>13</v>
      </c>
      <c r="B183" t="s">
        <v>638</v>
      </c>
      <c r="C183" t="s">
        <v>64</v>
      </c>
      <c r="D183" t="s">
        <v>560</v>
      </c>
      <c r="E183" t="s">
        <v>639</v>
      </c>
      <c r="F183" t="s">
        <v>633</v>
      </c>
      <c r="G183">
        <v>106.078</v>
      </c>
      <c r="H183">
        <v>106.093</v>
      </c>
      <c r="J183">
        <v>2</v>
      </c>
      <c r="L183">
        <v>-2</v>
      </c>
      <c r="M183" t="s">
        <v>12</v>
      </c>
      <c r="N183">
        <f t="shared" si="24"/>
        <v>43592.040000000045</v>
      </c>
      <c r="V183" s="4"/>
      <c r="W183" s="4"/>
      <c r="X183" s="4"/>
      <c r="Y183" s="4"/>
      <c r="Z183" s="4"/>
      <c r="AA183" s="4"/>
    </row>
    <row r="184" spans="1:27" x14ac:dyDescent="0.2">
      <c r="A184" t="s">
        <v>11</v>
      </c>
      <c r="B184" t="s">
        <v>640</v>
      </c>
      <c r="C184" t="s">
        <v>641</v>
      </c>
      <c r="D184" t="s">
        <v>560</v>
      </c>
      <c r="E184" t="s">
        <v>642</v>
      </c>
      <c r="F184" t="s">
        <v>643</v>
      </c>
      <c r="G184">
        <v>106.06699999999999</v>
      </c>
      <c r="H184">
        <v>106.06100000000001</v>
      </c>
      <c r="J184">
        <v>4</v>
      </c>
      <c r="L184">
        <v>-4</v>
      </c>
      <c r="M184" t="s">
        <v>12</v>
      </c>
      <c r="N184">
        <f t="shared" si="24"/>
        <v>43594.040000000045</v>
      </c>
      <c r="V184" s="4"/>
      <c r="W184" s="4"/>
      <c r="X184" s="4"/>
      <c r="Y184" s="4"/>
      <c r="Z184" s="4"/>
      <c r="AA184" s="4"/>
    </row>
    <row r="185" spans="1:27" x14ac:dyDescent="0.2">
      <c r="A185" t="s">
        <v>11</v>
      </c>
      <c r="B185" t="s">
        <v>644</v>
      </c>
      <c r="C185" t="s">
        <v>645</v>
      </c>
      <c r="D185" t="s">
        <v>560</v>
      </c>
      <c r="E185" t="s">
        <v>646</v>
      </c>
      <c r="F185" t="s">
        <v>643</v>
      </c>
      <c r="G185">
        <v>106.05800000000001</v>
      </c>
      <c r="H185">
        <v>106.06100000000001</v>
      </c>
      <c r="J185">
        <v>8</v>
      </c>
      <c r="L185">
        <v>7.36</v>
      </c>
      <c r="M185" t="s">
        <v>12</v>
      </c>
      <c r="N185">
        <f t="shared" si="24"/>
        <v>43598.040000000045</v>
      </c>
      <c r="V185" s="4"/>
      <c r="W185" s="4"/>
      <c r="X185" s="4"/>
      <c r="Y185" s="4"/>
      <c r="Z185" s="4"/>
      <c r="AA185" s="4"/>
    </row>
    <row r="186" spans="1:27" x14ac:dyDescent="0.2">
      <c r="A186" t="s">
        <v>11</v>
      </c>
      <c r="B186" t="s">
        <v>647</v>
      </c>
      <c r="C186" t="s">
        <v>22</v>
      </c>
      <c r="D186" t="s">
        <v>560</v>
      </c>
      <c r="E186" t="s">
        <v>648</v>
      </c>
      <c r="F186" t="s">
        <v>643</v>
      </c>
      <c r="G186">
        <v>106.086</v>
      </c>
      <c r="H186">
        <v>106.06100000000001</v>
      </c>
      <c r="J186">
        <v>1</v>
      </c>
      <c r="L186">
        <v>-1</v>
      </c>
      <c r="M186" t="s">
        <v>12</v>
      </c>
      <c r="N186">
        <f t="shared" si="24"/>
        <v>43590.680000000044</v>
      </c>
      <c r="V186" s="4"/>
      <c r="W186" s="4"/>
      <c r="X186" s="4"/>
      <c r="Y186" s="4"/>
      <c r="Z186" s="4"/>
      <c r="AA186" s="4"/>
    </row>
    <row r="187" spans="1:27" x14ac:dyDescent="0.2">
      <c r="A187" t="s">
        <v>11</v>
      </c>
      <c r="B187" t="s">
        <v>649</v>
      </c>
      <c r="C187" t="s">
        <v>650</v>
      </c>
      <c r="D187" t="s">
        <v>560</v>
      </c>
      <c r="E187" t="s">
        <v>651</v>
      </c>
      <c r="F187" t="s">
        <v>643</v>
      </c>
      <c r="G187">
        <v>106.077</v>
      </c>
      <c r="H187">
        <v>106.06100000000001</v>
      </c>
      <c r="J187">
        <v>2</v>
      </c>
      <c r="L187">
        <v>-2</v>
      </c>
      <c r="M187" t="s">
        <v>12</v>
      </c>
      <c r="N187">
        <f t="shared" si="24"/>
        <v>43591.680000000044</v>
      </c>
      <c r="V187" s="4"/>
      <c r="W187" s="4"/>
      <c r="X187" s="4"/>
      <c r="Y187" s="4"/>
      <c r="Z187" s="4"/>
      <c r="AA187" s="4"/>
    </row>
    <row r="188" spans="1:27" x14ac:dyDescent="0.2">
      <c r="V188" s="4"/>
      <c r="W188" s="4"/>
      <c r="X188" s="4"/>
      <c r="Y188" s="4"/>
      <c r="Z188" s="4"/>
      <c r="AA188" s="4"/>
    </row>
    <row r="189" spans="1:27" x14ac:dyDescent="0.2">
      <c r="V189" s="4"/>
      <c r="W189" s="4"/>
      <c r="X189" s="4"/>
      <c r="Y189" s="4"/>
      <c r="Z189" s="4"/>
      <c r="AA189" s="4"/>
    </row>
    <row r="190" spans="1:27" x14ac:dyDescent="0.2">
      <c r="V190" s="4"/>
      <c r="W190" s="4"/>
      <c r="X190" s="4"/>
      <c r="Y190" s="4"/>
      <c r="Z190" s="4"/>
      <c r="AA190" s="4"/>
    </row>
    <row r="191" spans="1:27" x14ac:dyDescent="0.2">
      <c r="V191" s="4"/>
      <c r="W191" s="4"/>
      <c r="X191" s="4"/>
      <c r="Y191" s="4"/>
      <c r="Z191" s="4"/>
      <c r="AA191" s="4"/>
    </row>
    <row r="192" spans="1:27" x14ac:dyDescent="0.2">
      <c r="V192" s="4"/>
      <c r="W192" s="4"/>
      <c r="X192" s="4"/>
      <c r="Y192" s="4"/>
      <c r="Z192" s="4"/>
      <c r="AA192" s="4"/>
    </row>
    <row r="193" spans="22:27" x14ac:dyDescent="0.2">
      <c r="V193" s="4"/>
      <c r="W193" s="4"/>
      <c r="X193" s="4"/>
      <c r="Y193" s="4"/>
      <c r="Z193" s="4"/>
      <c r="AA193" s="4"/>
    </row>
    <row r="194" spans="22:27" x14ac:dyDescent="0.2">
      <c r="V194" s="4"/>
      <c r="W194" s="4"/>
      <c r="X194" s="4"/>
      <c r="Y194" s="4"/>
      <c r="Z194" s="4"/>
      <c r="AA194" s="4"/>
    </row>
    <row r="195" spans="22:27" x14ac:dyDescent="0.2">
      <c r="V195" s="4"/>
      <c r="W195" s="4"/>
      <c r="X195" s="4"/>
      <c r="Y195" s="4"/>
      <c r="Z195" s="4"/>
      <c r="AA195" s="4"/>
    </row>
    <row r="196" spans="22:27" x14ac:dyDescent="0.2">
      <c r="V196" s="4"/>
      <c r="W196" s="4"/>
      <c r="X196" s="4"/>
      <c r="Y196" s="4"/>
      <c r="Z196" s="4"/>
      <c r="AA196" s="4"/>
    </row>
    <row r="197" spans="22:27" x14ac:dyDescent="0.2">
      <c r="V197" s="4"/>
      <c r="W197" s="4"/>
      <c r="X197" s="4"/>
      <c r="Y197" s="4"/>
      <c r="Z197" s="4"/>
      <c r="AA197" s="4"/>
    </row>
    <row r="198" spans="22:27" x14ac:dyDescent="0.2">
      <c r="V198" s="4"/>
      <c r="W198" s="4"/>
      <c r="X198" s="4"/>
      <c r="Y198" s="4"/>
      <c r="Z198" s="4"/>
      <c r="AA198" s="4"/>
    </row>
    <row r="199" spans="22:27" x14ac:dyDescent="0.2">
      <c r="V199" s="4"/>
      <c r="W199" s="4"/>
      <c r="X199" s="4"/>
      <c r="Y199" s="4"/>
      <c r="Z199" s="4"/>
      <c r="AA199" s="4"/>
    </row>
    <row r="200" spans="22:27" x14ac:dyDescent="0.2">
      <c r="V200" s="4"/>
      <c r="W200" s="4"/>
      <c r="X200" s="4"/>
      <c r="Y200" s="4"/>
      <c r="Z200" s="4"/>
      <c r="AA200" s="4"/>
    </row>
    <row r="201" spans="22:27" x14ac:dyDescent="0.2">
      <c r="V201" s="4"/>
      <c r="W201" s="4"/>
      <c r="X201" s="4"/>
      <c r="Y201" s="4"/>
      <c r="Z201" s="4"/>
      <c r="AA201" s="4"/>
    </row>
    <row r="202" spans="22:27" x14ac:dyDescent="0.2">
      <c r="V202" s="4"/>
      <c r="W202" s="4"/>
      <c r="X202" s="4"/>
      <c r="Y202" s="4"/>
      <c r="Z202" s="4"/>
      <c r="AA202" s="4"/>
    </row>
    <row r="203" spans="22:27" x14ac:dyDescent="0.2">
      <c r="V203" s="4"/>
      <c r="W203" s="4"/>
      <c r="X203" s="4"/>
      <c r="Y203" s="4"/>
      <c r="Z203" s="4"/>
      <c r="AA203" s="4"/>
    </row>
    <row r="204" spans="22:27" x14ac:dyDescent="0.2">
      <c r="V204" s="4"/>
      <c r="W204" s="4"/>
      <c r="X204" s="4"/>
      <c r="Y204" s="4"/>
      <c r="Z204" s="4"/>
      <c r="AA204" s="4"/>
    </row>
    <row r="205" spans="22:27" x14ac:dyDescent="0.2">
      <c r="V205" s="4"/>
      <c r="W205" s="4"/>
      <c r="X205" s="4"/>
      <c r="Y205" s="4"/>
      <c r="Z205" s="4"/>
      <c r="AA205" s="4"/>
    </row>
    <row r="206" spans="22:27" x14ac:dyDescent="0.2">
      <c r="V206" s="4"/>
      <c r="W206" s="4"/>
      <c r="X206" s="4"/>
      <c r="Y206" s="4"/>
      <c r="Z206" s="4"/>
      <c r="AA206" s="4"/>
    </row>
    <row r="207" spans="22:27" x14ac:dyDescent="0.2">
      <c r="V207" s="4"/>
      <c r="W207" s="4"/>
      <c r="X207" s="4"/>
      <c r="Y207" s="4"/>
      <c r="Z207" s="4"/>
      <c r="AA207" s="4"/>
    </row>
    <row r="208" spans="22:27" x14ac:dyDescent="0.2">
      <c r="V208" s="4"/>
      <c r="W208" s="4"/>
      <c r="X208" s="4"/>
      <c r="Y208" s="4"/>
      <c r="Z208" s="4"/>
      <c r="AA208" s="4"/>
    </row>
    <row r="209" spans="22:27" x14ac:dyDescent="0.2">
      <c r="V209" s="4"/>
      <c r="W209" s="4"/>
      <c r="X209" s="4"/>
      <c r="Y209" s="4"/>
      <c r="Z209" s="4"/>
      <c r="AA209" s="4"/>
    </row>
    <row r="210" spans="22:27" x14ac:dyDescent="0.2">
      <c r="V210" s="4"/>
      <c r="W210" s="4"/>
      <c r="X210" s="4"/>
      <c r="Y210" s="4"/>
      <c r="Z210" s="4"/>
      <c r="AA210" s="4"/>
    </row>
    <row r="211" spans="22:27" x14ac:dyDescent="0.2">
      <c r="V211" s="4"/>
      <c r="W211" s="4"/>
      <c r="X211" s="4"/>
      <c r="Y211" s="4"/>
      <c r="Z211" s="4"/>
      <c r="AA211" s="4"/>
    </row>
    <row r="212" spans="22:27" x14ac:dyDescent="0.2">
      <c r="V212" s="4"/>
      <c r="W212" s="4"/>
      <c r="X212" s="4"/>
      <c r="Y212" s="4"/>
      <c r="Z212" s="4"/>
      <c r="AA212" s="4"/>
    </row>
    <row r="213" spans="22:27" x14ac:dyDescent="0.2">
      <c r="V213" s="4"/>
      <c r="W213" s="4"/>
      <c r="X213" s="4"/>
      <c r="Y213" s="4"/>
      <c r="Z213" s="4"/>
      <c r="AA213" s="4"/>
    </row>
    <row r="214" spans="22:27" x14ac:dyDescent="0.2">
      <c r="V214" s="4"/>
      <c r="W214" s="4"/>
      <c r="X214" s="4"/>
      <c r="Y214" s="4"/>
      <c r="Z214" s="4"/>
      <c r="AA214" s="4"/>
    </row>
    <row r="215" spans="22:27" x14ac:dyDescent="0.2">
      <c r="V215" s="4"/>
      <c r="W215" s="4"/>
      <c r="X215" s="4"/>
      <c r="Y215" s="4"/>
      <c r="Z215" s="4"/>
      <c r="AA215" s="4"/>
    </row>
    <row r="216" spans="22:27" x14ac:dyDescent="0.2">
      <c r="V216" s="4"/>
      <c r="W216" s="4"/>
      <c r="X216" s="4"/>
      <c r="Y216" s="4"/>
      <c r="Z216" s="4"/>
      <c r="AA216" s="4"/>
    </row>
    <row r="217" spans="22:27" x14ac:dyDescent="0.2">
      <c r="V217" s="4"/>
      <c r="W217" s="4"/>
      <c r="X217" s="4"/>
      <c r="Y217" s="4"/>
      <c r="Z217" s="4"/>
      <c r="AA217" s="4"/>
    </row>
    <row r="218" spans="22:27" x14ac:dyDescent="0.2">
      <c r="V218" s="4"/>
      <c r="W218" s="4"/>
      <c r="X218" s="4"/>
      <c r="Y218" s="4"/>
      <c r="Z218" s="4"/>
      <c r="AA218" s="4"/>
    </row>
    <row r="219" spans="22:27" x14ac:dyDescent="0.2">
      <c r="V219" s="4"/>
      <c r="W219" s="4"/>
      <c r="X219" s="4"/>
      <c r="Y219" s="4"/>
      <c r="Z219" s="4"/>
      <c r="AA219" s="4"/>
    </row>
    <row r="220" spans="22:27" x14ac:dyDescent="0.2">
      <c r="V220" s="4"/>
      <c r="W220" s="4"/>
      <c r="X220" s="4"/>
      <c r="Y220" s="4"/>
      <c r="Z220" s="4"/>
      <c r="AA220" s="4"/>
    </row>
    <row r="221" spans="22:27" x14ac:dyDescent="0.2">
      <c r="V221" s="4"/>
      <c r="W221" s="4"/>
      <c r="X221" s="4"/>
      <c r="Y221" s="4"/>
      <c r="Z221" s="4"/>
      <c r="AA221" s="4"/>
    </row>
    <row r="222" spans="22:27" x14ac:dyDescent="0.2">
      <c r="V222" s="4"/>
      <c r="W222" s="4"/>
      <c r="X222" s="4"/>
      <c r="Y222" s="4"/>
      <c r="Z222" s="4"/>
      <c r="AA222" s="4"/>
    </row>
    <row r="223" spans="22:27" x14ac:dyDescent="0.2">
      <c r="V223" s="4"/>
      <c r="W223" s="4"/>
      <c r="X223" s="4"/>
      <c r="Y223" s="4"/>
      <c r="Z223" s="4"/>
      <c r="AA223" s="4"/>
    </row>
    <row r="224" spans="22:27" x14ac:dyDescent="0.2">
      <c r="V224" s="4"/>
      <c r="W224" s="4"/>
      <c r="X224" s="4"/>
      <c r="Y224" s="4"/>
      <c r="Z224" s="4"/>
      <c r="AA224" s="4"/>
    </row>
    <row r="225" spans="22:27" x14ac:dyDescent="0.2">
      <c r="V225" s="4"/>
      <c r="W225" s="4"/>
      <c r="X225" s="4"/>
      <c r="Y225" s="4"/>
      <c r="Z225" s="4"/>
      <c r="AA225" s="4"/>
    </row>
    <row r="226" spans="22:27" x14ac:dyDescent="0.2">
      <c r="V226" s="4"/>
      <c r="W226" s="4"/>
      <c r="X226" s="4"/>
      <c r="Y226" s="4"/>
      <c r="Z226" s="4"/>
      <c r="AA226" s="4"/>
    </row>
    <row r="227" spans="22:27" x14ac:dyDescent="0.2">
      <c r="V227" s="4"/>
      <c r="W227" s="4"/>
      <c r="X227" s="4"/>
      <c r="Y227" s="4"/>
      <c r="Z227" s="4"/>
      <c r="AA227" s="4"/>
    </row>
    <row r="228" spans="22:27" x14ac:dyDescent="0.2">
      <c r="V228" s="4"/>
      <c r="W228" s="4"/>
      <c r="X228" s="4"/>
      <c r="Y228" s="4"/>
      <c r="Z228" s="4"/>
      <c r="AA228" s="4"/>
    </row>
    <row r="229" spans="22:27" x14ac:dyDescent="0.2">
      <c r="V229" s="4"/>
      <c r="W229" s="4"/>
      <c r="X229" s="4"/>
      <c r="Y229" s="4"/>
      <c r="Z229" s="4"/>
      <c r="AA229" s="4"/>
    </row>
    <row r="230" spans="22:27" x14ac:dyDescent="0.2">
      <c r="V230" s="4"/>
      <c r="W230" s="4"/>
      <c r="X230" s="4"/>
      <c r="Y230" s="4"/>
      <c r="Z230" s="4"/>
      <c r="AA230" s="4"/>
    </row>
    <row r="231" spans="22:27" x14ac:dyDescent="0.2">
      <c r="V231" s="4"/>
      <c r="W231" s="4"/>
      <c r="X231" s="4"/>
      <c r="Y231" s="4"/>
      <c r="Z231" s="4"/>
      <c r="AA231" s="4"/>
    </row>
    <row r="232" spans="22:27" x14ac:dyDescent="0.2">
      <c r="V232" s="4"/>
      <c r="W232" s="4"/>
      <c r="X232" s="4"/>
      <c r="Y232" s="4"/>
      <c r="Z232" s="4"/>
      <c r="AA232" s="4"/>
    </row>
    <row r="233" spans="22:27" x14ac:dyDescent="0.2">
      <c r="V233" s="4"/>
      <c r="W233" s="4"/>
      <c r="X233" s="4"/>
      <c r="Y233" s="4"/>
      <c r="Z233" s="4"/>
      <c r="AA233" s="4"/>
    </row>
    <row r="234" spans="22:27" x14ac:dyDescent="0.2">
      <c r="V234" s="4"/>
      <c r="W234" s="4"/>
      <c r="X234" s="4"/>
      <c r="Y234" s="4"/>
      <c r="Z234" s="4"/>
      <c r="AA234" s="4"/>
    </row>
    <row r="235" spans="22:27" x14ac:dyDescent="0.2">
      <c r="V235" s="4"/>
      <c r="W235" s="4"/>
      <c r="X235" s="4"/>
      <c r="Y235" s="4"/>
      <c r="Z235" s="4"/>
      <c r="AA235" s="4"/>
    </row>
    <row r="236" spans="22:27" x14ac:dyDescent="0.2">
      <c r="V236" s="4"/>
      <c r="W236" s="4"/>
      <c r="X236" s="4"/>
      <c r="Y236" s="4"/>
      <c r="Z236" s="4"/>
      <c r="AA236" s="4"/>
    </row>
    <row r="237" spans="22:27" x14ac:dyDescent="0.2">
      <c r="V237" s="4"/>
      <c r="W237" s="4"/>
      <c r="X237" s="4"/>
      <c r="Y237" s="4"/>
      <c r="Z237" s="4"/>
      <c r="AA237" s="4"/>
    </row>
    <row r="238" spans="22:27" x14ac:dyDescent="0.2">
      <c r="V238" s="4"/>
      <c r="W238" s="4"/>
      <c r="X238" s="4"/>
      <c r="Y238" s="4"/>
      <c r="Z238" s="4"/>
      <c r="AA238" s="4"/>
    </row>
    <row r="239" spans="22:27" x14ac:dyDescent="0.2">
      <c r="V239" s="4"/>
      <c r="W239" s="4"/>
      <c r="X239" s="4"/>
      <c r="Y239" s="4"/>
      <c r="Z239" s="4"/>
      <c r="AA239" s="4"/>
    </row>
    <row r="240" spans="22:27" x14ac:dyDescent="0.2">
      <c r="V240" s="4"/>
      <c r="W240" s="4"/>
      <c r="X240" s="4"/>
      <c r="Y240" s="4"/>
      <c r="Z240" s="4"/>
      <c r="AA240" s="4"/>
    </row>
    <row r="241" spans="22:27" x14ac:dyDescent="0.2">
      <c r="V241" s="4"/>
      <c r="W241" s="4"/>
      <c r="X241" s="4"/>
      <c r="Y241" s="4"/>
      <c r="Z241" s="4"/>
      <c r="AA241" s="4"/>
    </row>
    <row r="242" spans="22:27" x14ac:dyDescent="0.2">
      <c r="V242" s="4"/>
      <c r="W242" s="4"/>
      <c r="X242" s="4"/>
      <c r="Y242" s="4"/>
      <c r="Z242" s="4"/>
      <c r="AA242" s="4"/>
    </row>
    <row r="243" spans="22:27" x14ac:dyDescent="0.2">
      <c r="V243" s="4"/>
      <c r="W243" s="4"/>
      <c r="X243" s="4"/>
      <c r="Y243" s="4"/>
      <c r="Z243" s="4"/>
      <c r="AA243" s="4"/>
    </row>
    <row r="244" spans="22:27" x14ac:dyDescent="0.2">
      <c r="V244" s="4"/>
      <c r="W244" s="4"/>
      <c r="X244" s="4"/>
      <c r="Y244" s="4"/>
      <c r="Z244" s="4"/>
      <c r="AA244" s="4"/>
    </row>
    <row r="245" spans="22:27" x14ac:dyDescent="0.2">
      <c r="V245" s="4"/>
      <c r="W245" s="4"/>
      <c r="X245" s="4"/>
      <c r="Y245" s="4"/>
      <c r="Z245" s="4"/>
      <c r="AA245" s="4"/>
    </row>
    <row r="246" spans="22:27" x14ac:dyDescent="0.2">
      <c r="V246" s="4"/>
      <c r="W246" s="4"/>
      <c r="X246" s="4"/>
      <c r="Y246" s="4"/>
      <c r="Z246" s="4"/>
      <c r="AA246" s="4"/>
    </row>
    <row r="247" spans="22:27" x14ac:dyDescent="0.2">
      <c r="V247" s="4"/>
      <c r="W247" s="4"/>
      <c r="X247" s="4"/>
      <c r="Y247" s="4"/>
      <c r="Z247" s="4"/>
      <c r="AA247" s="4"/>
    </row>
    <row r="248" spans="22:27" x14ac:dyDescent="0.2">
      <c r="V248" s="4"/>
      <c r="W248" s="4"/>
      <c r="X248" s="4"/>
      <c r="Y248" s="4"/>
      <c r="Z248" s="4"/>
      <c r="AA248" s="4"/>
    </row>
    <row r="249" spans="22:27" x14ac:dyDescent="0.2">
      <c r="V249" s="4"/>
      <c r="W249" s="4"/>
      <c r="X249" s="4"/>
      <c r="Y249" s="4"/>
      <c r="Z249" s="4"/>
      <c r="AA249" s="4"/>
    </row>
    <row r="250" spans="22:27" x14ac:dyDescent="0.2">
      <c r="V250" s="4"/>
      <c r="W250" s="4"/>
      <c r="X250" s="4"/>
      <c r="Y250" s="4"/>
      <c r="Z250" s="4"/>
      <c r="AA250" s="4"/>
    </row>
    <row r="251" spans="22:27" x14ac:dyDescent="0.2">
      <c r="V251" s="4"/>
      <c r="W251" s="4"/>
      <c r="X251" s="4"/>
      <c r="Y251" s="4"/>
      <c r="Z251" s="4"/>
      <c r="AA251" s="4"/>
    </row>
    <row r="252" spans="22:27" x14ac:dyDescent="0.2">
      <c r="V252" s="4"/>
      <c r="W252" s="4"/>
      <c r="X252" s="4"/>
      <c r="Y252" s="4"/>
      <c r="Z252" s="4"/>
      <c r="AA252" s="4"/>
    </row>
    <row r="253" spans="22:27" x14ac:dyDescent="0.2">
      <c r="V253" s="4"/>
      <c r="W253" s="4"/>
      <c r="X253" s="4"/>
      <c r="Y253" s="4"/>
      <c r="Z253" s="4"/>
      <c r="AA253" s="4"/>
    </row>
    <row r="254" spans="22:27" x14ac:dyDescent="0.2">
      <c r="V254" s="4"/>
      <c r="W254" s="4"/>
      <c r="X254" s="4"/>
      <c r="Y254" s="4"/>
      <c r="Z254" s="4"/>
      <c r="AA254" s="4"/>
    </row>
    <row r="255" spans="22:27" x14ac:dyDescent="0.2">
      <c r="V255" s="4"/>
      <c r="W255" s="4"/>
      <c r="X255" s="4"/>
      <c r="Y255" s="4"/>
      <c r="Z255" s="4"/>
      <c r="AA255" s="4"/>
    </row>
    <row r="256" spans="22:27" x14ac:dyDescent="0.2">
      <c r="V256" s="4"/>
      <c r="W256" s="4"/>
      <c r="X256" s="4"/>
      <c r="Y256" s="4"/>
      <c r="Z256" s="4"/>
      <c r="AA256" s="4"/>
    </row>
    <row r="257" spans="22:27" x14ac:dyDescent="0.2">
      <c r="V257" s="4"/>
      <c r="W257" s="4"/>
      <c r="X257" s="4"/>
      <c r="Y257" s="4"/>
      <c r="Z257" s="4"/>
      <c r="AA257" s="4"/>
    </row>
    <row r="258" spans="22:27" x14ac:dyDescent="0.2">
      <c r="V258" s="4"/>
      <c r="W258" s="4"/>
      <c r="X258" s="4"/>
      <c r="Y258" s="4"/>
      <c r="Z258" s="4"/>
      <c r="AA258" s="4"/>
    </row>
    <row r="259" spans="22:27" x14ac:dyDescent="0.2">
      <c r="V259" s="4"/>
      <c r="W259" s="4"/>
      <c r="X259" s="4"/>
      <c r="Y259" s="4"/>
      <c r="Z259" s="4"/>
      <c r="AA259" s="4"/>
    </row>
    <row r="260" spans="22:27" x14ac:dyDescent="0.2">
      <c r="V260" s="4"/>
      <c r="W260" s="4"/>
      <c r="X260" s="4"/>
      <c r="Y260" s="4"/>
      <c r="Z260" s="4"/>
      <c r="AA260" s="4"/>
    </row>
    <row r="261" spans="22:27" x14ac:dyDescent="0.2">
      <c r="V261" s="4"/>
      <c r="W261" s="4"/>
      <c r="X261" s="4"/>
      <c r="Y261" s="4"/>
      <c r="Z261" s="4"/>
      <c r="AA261" s="4"/>
    </row>
    <row r="262" spans="22:27" x14ac:dyDescent="0.2">
      <c r="V262" s="4"/>
      <c r="W262" s="4"/>
      <c r="X262" s="4"/>
      <c r="Y262" s="4"/>
      <c r="Z262" s="4"/>
      <c r="AA262" s="4"/>
    </row>
    <row r="263" spans="22:27" x14ac:dyDescent="0.2">
      <c r="V263" s="4"/>
      <c r="W263" s="4"/>
      <c r="X263" s="4"/>
      <c r="Y263" s="4"/>
      <c r="Z263" s="4"/>
      <c r="AA263" s="4"/>
    </row>
    <row r="264" spans="22:27" x14ac:dyDescent="0.2">
      <c r="V264" s="4"/>
      <c r="W264" s="4"/>
      <c r="X264" s="4"/>
      <c r="Y264" s="4"/>
      <c r="Z264" s="4"/>
      <c r="AA264" s="4"/>
    </row>
    <row r="265" spans="22:27" x14ac:dyDescent="0.2">
      <c r="V265" s="4"/>
      <c r="W265" s="4"/>
      <c r="X265" s="4"/>
      <c r="Y265" s="4"/>
      <c r="Z265" s="4"/>
      <c r="AA265" s="4"/>
    </row>
    <row r="266" spans="22:27" x14ac:dyDescent="0.2">
      <c r="V266" s="4"/>
      <c r="W266" s="4"/>
      <c r="X266" s="4"/>
      <c r="Y266" s="4"/>
      <c r="Z266" s="4"/>
      <c r="AA266" s="4"/>
    </row>
    <row r="267" spans="22:27" x14ac:dyDescent="0.2">
      <c r="V267" s="4"/>
      <c r="W267" s="4"/>
      <c r="X267" s="4"/>
      <c r="Y267" s="4"/>
      <c r="Z267" s="4"/>
      <c r="AA267" s="4"/>
    </row>
    <row r="268" spans="22:27" x14ac:dyDescent="0.2">
      <c r="V268" s="4"/>
      <c r="W268" s="4"/>
      <c r="X268" s="4"/>
      <c r="Y268" s="4"/>
      <c r="Z268" s="4"/>
      <c r="AA268" s="4"/>
    </row>
    <row r="269" spans="22:27" x14ac:dyDescent="0.2">
      <c r="V269" s="4"/>
      <c r="W269" s="4"/>
      <c r="X269" s="4"/>
      <c r="Y269" s="4"/>
      <c r="Z269" s="4"/>
      <c r="AA269" s="4"/>
    </row>
    <row r="270" spans="22:27" x14ac:dyDescent="0.2">
      <c r="V270" s="4"/>
      <c r="W270" s="4"/>
      <c r="X270" s="4"/>
      <c r="Y270" s="4"/>
      <c r="Z270" s="4"/>
      <c r="AA270" s="4"/>
    </row>
    <row r="271" spans="22:27" x14ac:dyDescent="0.2">
      <c r="V271" s="4"/>
      <c r="W271" s="4"/>
      <c r="X271" s="4"/>
      <c r="Y271" s="4"/>
      <c r="Z271" s="4"/>
      <c r="AA271" s="4"/>
    </row>
    <row r="272" spans="22:27" x14ac:dyDescent="0.2">
      <c r="V272" s="4"/>
      <c r="W272" s="4"/>
      <c r="X272" s="4"/>
      <c r="Y272" s="4"/>
      <c r="Z272" s="4"/>
      <c r="AA272" s="4"/>
    </row>
    <row r="273" spans="22:27" x14ac:dyDescent="0.2">
      <c r="V273" s="4"/>
      <c r="W273" s="4"/>
      <c r="X273" s="4"/>
      <c r="Y273" s="4"/>
      <c r="Z273" s="4"/>
      <c r="AA273" s="4"/>
    </row>
    <row r="274" spans="22:27" x14ac:dyDescent="0.2">
      <c r="V274" s="4"/>
      <c r="W274" s="4"/>
      <c r="X274" s="4"/>
      <c r="Y274" s="4"/>
      <c r="Z274" s="4"/>
      <c r="AA274" s="4"/>
    </row>
    <row r="275" spans="22:27" x14ac:dyDescent="0.2">
      <c r="V275" s="4"/>
      <c r="W275" s="4"/>
      <c r="X275" s="4"/>
      <c r="Y275" s="4"/>
      <c r="Z275" s="4"/>
      <c r="AA275" s="4"/>
    </row>
    <row r="276" spans="22:27" x14ac:dyDescent="0.2">
      <c r="V276" s="4"/>
      <c r="W276" s="4"/>
      <c r="X276" s="4"/>
      <c r="Y276" s="4"/>
      <c r="Z276" s="4"/>
      <c r="AA276" s="4"/>
    </row>
    <row r="277" spans="22:27" x14ac:dyDescent="0.2">
      <c r="V277" s="4"/>
      <c r="W277" s="4"/>
      <c r="X277" s="4"/>
      <c r="Y277" s="4"/>
      <c r="Z277" s="4"/>
      <c r="AA277" s="4"/>
    </row>
    <row r="278" spans="22:27" x14ac:dyDescent="0.2">
      <c r="V278" s="4"/>
      <c r="W278" s="4"/>
      <c r="X278" s="4"/>
      <c r="Y278" s="4"/>
      <c r="Z278" s="4"/>
      <c r="AA278" s="4"/>
    </row>
    <row r="279" spans="22:27" x14ac:dyDescent="0.2">
      <c r="V279" s="4"/>
      <c r="W279" s="4"/>
      <c r="X279" s="4"/>
      <c r="Y279" s="4"/>
      <c r="Z279" s="4"/>
      <c r="AA279" s="4"/>
    </row>
    <row r="280" spans="22:27" x14ac:dyDescent="0.2">
      <c r="V280" s="4"/>
      <c r="W280" s="4"/>
      <c r="X280" s="4"/>
      <c r="Y280" s="4"/>
      <c r="Z280" s="4"/>
      <c r="AA280" s="4"/>
    </row>
    <row r="281" spans="22:27" x14ac:dyDescent="0.2">
      <c r="V281" s="4"/>
      <c r="W281" s="4"/>
      <c r="X281" s="4"/>
      <c r="Y281" s="4"/>
      <c r="Z281" s="4"/>
      <c r="AA281" s="4"/>
    </row>
    <row r="282" spans="22:27" x14ac:dyDescent="0.2">
      <c r="V282" s="4"/>
      <c r="W282" s="4"/>
      <c r="X282" s="4"/>
      <c r="Y282" s="4"/>
      <c r="Z282" s="4"/>
      <c r="AA282" s="4"/>
    </row>
    <row r="283" spans="22:27" x14ac:dyDescent="0.2">
      <c r="V283" s="4"/>
      <c r="W283" s="4"/>
      <c r="X283" s="4"/>
      <c r="Y283" s="4"/>
      <c r="Z283" s="4"/>
      <c r="AA283" s="4"/>
    </row>
    <row r="284" spans="22:27" x14ac:dyDescent="0.2">
      <c r="V284" s="4"/>
      <c r="W284" s="4"/>
      <c r="X284" s="4"/>
      <c r="Y284" s="4"/>
      <c r="Z284" s="4"/>
      <c r="AA284" s="4"/>
    </row>
    <row r="285" spans="22:27" x14ac:dyDescent="0.2">
      <c r="V285" s="4"/>
      <c r="W285" s="4"/>
      <c r="X285" s="4"/>
      <c r="Y285" s="4"/>
      <c r="Z285" s="4"/>
      <c r="AA285" s="4"/>
    </row>
    <row r="286" spans="22:27" x14ac:dyDescent="0.2">
      <c r="V286" s="4"/>
      <c r="W286" s="4"/>
      <c r="X286" s="4"/>
      <c r="Y286" s="4"/>
      <c r="Z286" s="4"/>
      <c r="AA286" s="4"/>
    </row>
    <row r="287" spans="22:27" x14ac:dyDescent="0.2">
      <c r="V287" s="4"/>
      <c r="W287" s="4"/>
      <c r="X287" s="4"/>
      <c r="Y287" s="4"/>
      <c r="Z287" s="4"/>
      <c r="AA287" s="4"/>
    </row>
    <row r="288" spans="22:27" x14ac:dyDescent="0.2">
      <c r="V288" s="4"/>
      <c r="W288" s="4"/>
      <c r="X288" s="4"/>
      <c r="Y288" s="4"/>
      <c r="Z288" s="4"/>
      <c r="AA288" s="4"/>
    </row>
    <row r="289" spans="22:27" x14ac:dyDescent="0.2">
      <c r="V289" s="4"/>
      <c r="W289" s="4"/>
      <c r="X289" s="4"/>
      <c r="Y289" s="4"/>
      <c r="Z289" s="4"/>
      <c r="AA289" s="4"/>
    </row>
    <row r="290" spans="22:27" x14ac:dyDescent="0.2">
      <c r="V290" s="4"/>
      <c r="W290" s="4"/>
      <c r="X290" s="4"/>
      <c r="Y290" s="4"/>
      <c r="Z290" s="4"/>
      <c r="AA290" s="4"/>
    </row>
    <row r="291" spans="22:27" x14ac:dyDescent="0.2">
      <c r="V291" s="4"/>
      <c r="W291" s="4"/>
      <c r="X291" s="4"/>
      <c r="Y291" s="4"/>
      <c r="Z291" s="4"/>
      <c r="AA291" s="4"/>
    </row>
    <row r="292" spans="22:27" x14ac:dyDescent="0.2">
      <c r="V292" s="4"/>
      <c r="W292" s="4"/>
      <c r="X292" s="4"/>
      <c r="Y292" s="4"/>
      <c r="Z292" s="4"/>
      <c r="AA292" s="4"/>
    </row>
    <row r="293" spans="22:27" x14ac:dyDescent="0.2">
      <c r="V293" s="4"/>
      <c r="W293" s="4"/>
      <c r="X293" s="4"/>
      <c r="Y293" s="4"/>
      <c r="Z293" s="4"/>
      <c r="AA293" s="4"/>
    </row>
    <row r="294" spans="22:27" x14ac:dyDescent="0.2">
      <c r="V294" s="4"/>
      <c r="W294" s="4"/>
      <c r="X294" s="4"/>
      <c r="Y294" s="4"/>
      <c r="Z294" s="4"/>
      <c r="AA294" s="4"/>
    </row>
    <row r="295" spans="22:27" x14ac:dyDescent="0.2">
      <c r="V295" s="4"/>
      <c r="W295" s="4"/>
      <c r="X295" s="4"/>
      <c r="Y295" s="4"/>
      <c r="Z295" s="4"/>
      <c r="AA295" s="4"/>
    </row>
    <row r="296" spans="22:27" x14ac:dyDescent="0.2">
      <c r="V296" s="4"/>
      <c r="W296" s="4"/>
      <c r="X296" s="4"/>
      <c r="Y296" s="4"/>
      <c r="Z296" s="4"/>
      <c r="AA296" s="4"/>
    </row>
    <row r="297" spans="22:27" x14ac:dyDescent="0.2">
      <c r="V297" s="4"/>
      <c r="W297" s="4"/>
      <c r="X297" s="4"/>
      <c r="Y297" s="4"/>
      <c r="Z297" s="4"/>
      <c r="AA297" s="4"/>
    </row>
    <row r="298" spans="22:27" x14ac:dyDescent="0.2">
      <c r="V298" s="4"/>
      <c r="W298" s="4"/>
      <c r="X298" s="4"/>
      <c r="Y298" s="4"/>
      <c r="Z298" s="4"/>
      <c r="AA298" s="4"/>
    </row>
    <row r="299" spans="22:27" x14ac:dyDescent="0.2">
      <c r="V299" s="4"/>
      <c r="W299" s="4"/>
      <c r="X299" s="4"/>
      <c r="Y299" s="4"/>
      <c r="Z299" s="4"/>
      <c r="AA299" s="4"/>
    </row>
    <row r="300" spans="22:27" x14ac:dyDescent="0.2">
      <c r="V300" s="4"/>
      <c r="W300" s="4"/>
      <c r="X300" s="4"/>
      <c r="Y300" s="4"/>
      <c r="Z300" s="4"/>
      <c r="AA300" s="4"/>
    </row>
    <row r="301" spans="22:27" x14ac:dyDescent="0.2">
      <c r="V301" s="4"/>
      <c r="W301" s="4"/>
      <c r="X301" s="4"/>
      <c r="Y301" s="4"/>
      <c r="Z301" s="4"/>
      <c r="AA301" s="4"/>
    </row>
    <row r="302" spans="22:27" x14ac:dyDescent="0.2">
      <c r="V302" s="4"/>
      <c r="W302" s="4"/>
      <c r="X302" s="4"/>
      <c r="Y302" s="4"/>
      <c r="Z302" s="4"/>
      <c r="AA302" s="4"/>
    </row>
    <row r="303" spans="22:27" x14ac:dyDescent="0.2">
      <c r="V303" s="4"/>
      <c r="W303" s="4"/>
      <c r="X303" s="4"/>
      <c r="Y303" s="4"/>
      <c r="Z303" s="4"/>
      <c r="AA303" s="4"/>
    </row>
    <row r="304" spans="22:27" x14ac:dyDescent="0.2">
      <c r="V304" s="4"/>
      <c r="W304" s="4"/>
      <c r="X304" s="4"/>
      <c r="Y304" s="4"/>
      <c r="Z304" s="4"/>
      <c r="AA304" s="4"/>
    </row>
    <row r="305" spans="22:27" x14ac:dyDescent="0.2">
      <c r="V305" s="4"/>
      <c r="W305" s="4"/>
      <c r="X305" s="4"/>
      <c r="Y305" s="4"/>
      <c r="Z305" s="4"/>
      <c r="AA305" s="4"/>
    </row>
    <row r="306" spans="22:27" x14ac:dyDescent="0.2">
      <c r="V306" s="4"/>
      <c r="W306" s="4"/>
      <c r="X306" s="4"/>
      <c r="Y306" s="4"/>
      <c r="Z306" s="4"/>
      <c r="AA306" s="4"/>
    </row>
    <row r="307" spans="22:27" x14ac:dyDescent="0.2">
      <c r="V307" s="4"/>
      <c r="W307" s="4"/>
      <c r="X307" s="4"/>
      <c r="Y307" s="4"/>
      <c r="Z307" s="4"/>
      <c r="AA307" s="4"/>
    </row>
    <row r="308" spans="22:27" x14ac:dyDescent="0.2">
      <c r="V308" s="4"/>
      <c r="W308" s="4"/>
      <c r="X308" s="4"/>
      <c r="Y308" s="4"/>
      <c r="Z308" s="4"/>
      <c r="AA308" s="4"/>
    </row>
    <row r="309" spans="22:27" x14ac:dyDescent="0.2">
      <c r="V309" s="4"/>
      <c r="W309" s="4"/>
      <c r="X309" s="4"/>
      <c r="Y309" s="4"/>
      <c r="Z309" s="4"/>
      <c r="AA309" s="4"/>
    </row>
    <row r="310" spans="22:27" x14ac:dyDescent="0.2">
      <c r="V310" s="4"/>
      <c r="W310" s="4"/>
      <c r="X310" s="4"/>
      <c r="Y310" s="4"/>
      <c r="Z310" s="4"/>
      <c r="AA310" s="4"/>
    </row>
    <row r="311" spans="22:27" x14ac:dyDescent="0.2">
      <c r="V311" s="4"/>
      <c r="W311" s="4"/>
      <c r="X311" s="4"/>
      <c r="Y311" s="4"/>
      <c r="Z311" s="4"/>
      <c r="AA311" s="4"/>
    </row>
    <row r="312" spans="22:27" x14ac:dyDescent="0.2">
      <c r="V312" s="4"/>
      <c r="W312" s="4"/>
      <c r="X312" s="4"/>
      <c r="Y312" s="4"/>
      <c r="Z312" s="4"/>
      <c r="AA312" s="4"/>
    </row>
    <row r="313" spans="22:27" x14ac:dyDescent="0.2">
      <c r="V313" s="4"/>
      <c r="W313" s="4"/>
      <c r="X313" s="4"/>
      <c r="Y313" s="4"/>
      <c r="Z313" s="4"/>
      <c r="AA313" s="4"/>
    </row>
    <row r="314" spans="22:27" x14ac:dyDescent="0.2">
      <c r="V314" s="4"/>
      <c r="W314" s="4"/>
      <c r="X314" s="4"/>
      <c r="Y314" s="4"/>
      <c r="Z314" s="4"/>
      <c r="AA314" s="4"/>
    </row>
    <row r="315" spans="22:27" x14ac:dyDescent="0.2">
      <c r="V315" s="4"/>
      <c r="W315" s="4"/>
      <c r="X315" s="4"/>
      <c r="Y315" s="4"/>
      <c r="Z315" s="4"/>
      <c r="AA315" s="4"/>
    </row>
    <row r="316" spans="22:27" x14ac:dyDescent="0.2">
      <c r="V316" s="4"/>
      <c r="W316" s="4"/>
      <c r="X316" s="4"/>
      <c r="Y316" s="4"/>
      <c r="Z316" s="4"/>
      <c r="AA316" s="4"/>
    </row>
    <row r="317" spans="22:27" x14ac:dyDescent="0.2">
      <c r="V317" s="4"/>
      <c r="W317" s="4"/>
      <c r="X317" s="4"/>
      <c r="Y317" s="4"/>
      <c r="Z317" s="4"/>
      <c r="AA317" s="4"/>
    </row>
    <row r="318" spans="22:27" x14ac:dyDescent="0.2">
      <c r="V318" s="4"/>
      <c r="W318" s="4"/>
      <c r="X318" s="4"/>
      <c r="Y318" s="4"/>
      <c r="Z318" s="4"/>
      <c r="AA318" s="4"/>
    </row>
    <row r="319" spans="22:27" x14ac:dyDescent="0.2">
      <c r="V319" s="4"/>
      <c r="W319" s="4"/>
      <c r="X319" s="4"/>
      <c r="Y319" s="4"/>
      <c r="Z319" s="4"/>
      <c r="AA319" s="4"/>
    </row>
    <row r="320" spans="22:27" x14ac:dyDescent="0.2">
      <c r="V320" s="4"/>
      <c r="W320" s="4"/>
      <c r="X320" s="4"/>
      <c r="Y320" s="4"/>
      <c r="Z320" s="4"/>
      <c r="AA320" s="4"/>
    </row>
    <row r="321" spans="22:27" x14ac:dyDescent="0.2">
      <c r="V321" s="4"/>
      <c r="W321" s="4"/>
      <c r="X321" s="4"/>
      <c r="Y321" s="4"/>
      <c r="Z321" s="4"/>
      <c r="AA321" s="4"/>
    </row>
    <row r="322" spans="22:27" x14ac:dyDescent="0.2">
      <c r="V322" s="4"/>
      <c r="W322" s="4"/>
      <c r="X322" s="4"/>
      <c r="Y322" s="4"/>
      <c r="Z322" s="4"/>
      <c r="AA322" s="4"/>
    </row>
    <row r="323" spans="22:27" x14ac:dyDescent="0.2">
      <c r="V323" s="4"/>
      <c r="W323" s="4"/>
      <c r="X323" s="4"/>
      <c r="Y323" s="4"/>
      <c r="Z323" s="4"/>
      <c r="AA323" s="4"/>
    </row>
    <row r="324" spans="22:27" x14ac:dyDescent="0.2">
      <c r="V324" s="4"/>
      <c r="W324" s="4"/>
      <c r="X324" s="4"/>
      <c r="Y324" s="4"/>
      <c r="Z324" s="4"/>
      <c r="AA324" s="4"/>
    </row>
    <row r="325" spans="22:27" x14ac:dyDescent="0.2">
      <c r="V325" s="4"/>
      <c r="W325" s="4"/>
      <c r="X325" s="4"/>
      <c r="Y325" s="4"/>
      <c r="Z325" s="4"/>
      <c r="AA325" s="4"/>
    </row>
    <row r="326" spans="22:27" x14ac:dyDescent="0.2">
      <c r="V326" s="4"/>
      <c r="W326" s="4"/>
      <c r="X326" s="4"/>
      <c r="Y326" s="4"/>
      <c r="Z326" s="4"/>
      <c r="AA326" s="4"/>
    </row>
    <row r="327" spans="22:27" x14ac:dyDescent="0.2">
      <c r="V327" s="4"/>
      <c r="W327" s="4"/>
      <c r="X327" s="4"/>
      <c r="Y327" s="4"/>
      <c r="Z327" s="4"/>
      <c r="AA327" s="4"/>
    </row>
    <row r="328" spans="22:27" x14ac:dyDescent="0.2">
      <c r="V328" s="4"/>
      <c r="W328" s="4"/>
      <c r="X328" s="4"/>
      <c r="Y328" s="4"/>
      <c r="Z328" s="4"/>
      <c r="AA328" s="4"/>
    </row>
    <row r="329" spans="22:27" x14ac:dyDescent="0.2">
      <c r="V329" s="4"/>
      <c r="W329" s="4"/>
      <c r="X329" s="4"/>
      <c r="Y329" s="4"/>
      <c r="Z329" s="4"/>
      <c r="AA329" s="4"/>
    </row>
    <row r="330" spans="22:27" x14ac:dyDescent="0.2">
      <c r="V330" s="4"/>
      <c r="W330" s="4"/>
      <c r="X330" s="4"/>
      <c r="Y330" s="4"/>
      <c r="Z330" s="4"/>
      <c r="AA330" s="4"/>
    </row>
    <row r="331" spans="22:27" x14ac:dyDescent="0.2">
      <c r="V331" s="4"/>
      <c r="W331" s="4"/>
      <c r="X331" s="4"/>
      <c r="Y331" s="4"/>
      <c r="Z331" s="4"/>
      <c r="AA331" s="4"/>
    </row>
    <row r="332" spans="22:27" x14ac:dyDescent="0.2">
      <c r="V332" s="4"/>
      <c r="W332" s="4"/>
      <c r="X332" s="4"/>
      <c r="Y332" s="4"/>
      <c r="Z332" s="4"/>
      <c r="AA332" s="4"/>
    </row>
    <row r="333" spans="22:27" x14ac:dyDescent="0.2">
      <c r="V333" s="4"/>
      <c r="W333" s="4"/>
      <c r="X333" s="4"/>
      <c r="Y333" s="4"/>
      <c r="Z333" s="4"/>
      <c r="AA333" s="4"/>
    </row>
    <row r="334" spans="22:27" x14ac:dyDescent="0.2">
      <c r="V334" s="4"/>
      <c r="W334" s="4"/>
      <c r="X334" s="4"/>
      <c r="Y334" s="4"/>
      <c r="Z334" s="4"/>
      <c r="AA334" s="4"/>
    </row>
    <row r="335" spans="22:27" x14ac:dyDescent="0.2">
      <c r="V335" s="4"/>
      <c r="W335" s="4"/>
      <c r="X335" s="4"/>
      <c r="Y335" s="4"/>
      <c r="Z335" s="4"/>
      <c r="AA335" s="4"/>
    </row>
    <row r="336" spans="22:27" x14ac:dyDescent="0.2">
      <c r="V336" s="4"/>
      <c r="W336" s="4"/>
      <c r="X336" s="4"/>
      <c r="Y336" s="4"/>
      <c r="Z336" s="4"/>
      <c r="AA336" s="4"/>
    </row>
    <row r="337" spans="22:27" x14ac:dyDescent="0.2">
      <c r="V337" s="4"/>
      <c r="W337" s="4"/>
      <c r="X337" s="4"/>
      <c r="Y337" s="4"/>
      <c r="Z337" s="4"/>
      <c r="AA337" s="4"/>
    </row>
    <row r="338" spans="22:27" x14ac:dyDescent="0.2">
      <c r="V338" s="4"/>
      <c r="W338" s="4"/>
      <c r="X338" s="4"/>
      <c r="Y338" s="4"/>
      <c r="Z338" s="4"/>
      <c r="AA338" s="4"/>
    </row>
    <row r="339" spans="22:27" x14ac:dyDescent="0.2">
      <c r="V339" s="4"/>
      <c r="W339" s="4"/>
      <c r="X339" s="4"/>
      <c r="Y339" s="4"/>
      <c r="Z339" s="4"/>
      <c r="AA339" s="4"/>
    </row>
    <row r="340" spans="22:27" x14ac:dyDescent="0.2">
      <c r="V340" s="4"/>
      <c r="W340" s="4"/>
      <c r="X340" s="4"/>
      <c r="Y340" s="4"/>
      <c r="Z340" s="4"/>
      <c r="AA340" s="4"/>
    </row>
    <row r="341" spans="22:27" x14ac:dyDescent="0.2">
      <c r="V341" s="4"/>
      <c r="W341" s="4"/>
      <c r="X341" s="4"/>
      <c r="Y341" s="4"/>
      <c r="Z341" s="4"/>
      <c r="AA341" s="4"/>
    </row>
    <row r="342" spans="22:27" x14ac:dyDescent="0.2">
      <c r="V342" s="4"/>
      <c r="W342" s="4"/>
      <c r="X342" s="4"/>
      <c r="Y342" s="4"/>
      <c r="Z342" s="4"/>
      <c r="AA342" s="4"/>
    </row>
    <row r="343" spans="22:27" x14ac:dyDescent="0.2">
      <c r="V343" s="4"/>
      <c r="W343" s="4"/>
      <c r="X343" s="4"/>
      <c r="Y343" s="4"/>
      <c r="Z343" s="4"/>
      <c r="AA343" s="4"/>
    </row>
    <row r="344" spans="22:27" x14ac:dyDescent="0.2">
      <c r="V344" s="4"/>
      <c r="W344" s="4"/>
      <c r="X344" s="4"/>
      <c r="Y344" s="4"/>
      <c r="Z344" s="4"/>
      <c r="AA344" s="4"/>
    </row>
    <row r="345" spans="22:27" x14ac:dyDescent="0.2">
      <c r="V345" s="4"/>
      <c r="W345" s="4"/>
      <c r="X345" s="4"/>
      <c r="Y345" s="4"/>
      <c r="Z345" s="4"/>
      <c r="AA345" s="4"/>
    </row>
    <row r="346" spans="22:27" x14ac:dyDescent="0.2">
      <c r="V346" s="4"/>
      <c r="W346" s="4"/>
      <c r="X346" s="4"/>
      <c r="Y346" s="4"/>
      <c r="Z346" s="4"/>
      <c r="AA346" s="4"/>
    </row>
    <row r="347" spans="22:27" x14ac:dyDescent="0.2">
      <c r="V347" s="4"/>
      <c r="W347" s="4"/>
      <c r="X347" s="4"/>
      <c r="Y347" s="4"/>
      <c r="Z347" s="4"/>
      <c r="AA347" s="4"/>
    </row>
    <row r="348" spans="22:27" x14ac:dyDescent="0.2">
      <c r="V348" s="4"/>
      <c r="W348" s="4"/>
      <c r="X348" s="4"/>
      <c r="Y348" s="4"/>
      <c r="Z348" s="4"/>
      <c r="AA348" s="4"/>
    </row>
    <row r="349" spans="22:27" x14ac:dyDescent="0.2">
      <c r="V349" s="4"/>
      <c r="W349" s="4"/>
      <c r="X349" s="4"/>
      <c r="Y349" s="4"/>
      <c r="Z349" s="4"/>
      <c r="AA349" s="4"/>
    </row>
    <row r="350" spans="22:27" x14ac:dyDescent="0.2">
      <c r="V350" s="4"/>
      <c r="W350" s="4"/>
      <c r="X350" s="4"/>
      <c r="Y350" s="4"/>
      <c r="Z350" s="4"/>
      <c r="AA350" s="4"/>
    </row>
    <row r="351" spans="22:27" x14ac:dyDescent="0.2">
      <c r="V351" s="4"/>
      <c r="W351" s="4"/>
      <c r="X351" s="4"/>
      <c r="Y351" s="4"/>
      <c r="Z351" s="4"/>
      <c r="AA351" s="4"/>
    </row>
    <row r="352" spans="22:27" x14ac:dyDescent="0.2">
      <c r="V352" s="4"/>
      <c r="W352" s="4"/>
      <c r="X352" s="4"/>
      <c r="Y352" s="4"/>
      <c r="Z352" s="4"/>
      <c r="AA352" s="4"/>
    </row>
    <row r="353" spans="22:27" x14ac:dyDescent="0.2">
      <c r="V353" s="4"/>
      <c r="W353" s="4"/>
      <c r="X353" s="4"/>
      <c r="Y353" s="4"/>
      <c r="Z353" s="4"/>
      <c r="AA353" s="4"/>
    </row>
    <row r="354" spans="22:27" x14ac:dyDescent="0.2">
      <c r="V354" s="4"/>
      <c r="W354" s="4"/>
      <c r="X354" s="4"/>
      <c r="Y354" s="4"/>
      <c r="Z354" s="4"/>
      <c r="AA354" s="4"/>
    </row>
    <row r="355" spans="22:27" x14ac:dyDescent="0.2">
      <c r="V355" s="4"/>
      <c r="W355" s="4"/>
      <c r="X355" s="4"/>
      <c r="Y355" s="4"/>
      <c r="Z355" s="4"/>
      <c r="AA355" s="4"/>
    </row>
    <row r="356" spans="22:27" x14ac:dyDescent="0.2">
      <c r="V356" s="4"/>
      <c r="W356" s="4"/>
      <c r="X356" s="4"/>
      <c r="Y356" s="4"/>
      <c r="Z356" s="4"/>
      <c r="AA356" s="4"/>
    </row>
    <row r="357" spans="22:27" x14ac:dyDescent="0.2">
      <c r="V357" s="4"/>
      <c r="W357" s="4"/>
      <c r="X357" s="4"/>
      <c r="Y357" s="4"/>
      <c r="Z357" s="4"/>
      <c r="AA357" s="4"/>
    </row>
    <row r="358" spans="22:27" x14ac:dyDescent="0.2">
      <c r="V358" s="4"/>
      <c r="W358" s="4"/>
      <c r="X358" s="4"/>
      <c r="Y358" s="4"/>
      <c r="Z358" s="4"/>
      <c r="AA358" s="4"/>
    </row>
    <row r="359" spans="22:27" x14ac:dyDescent="0.2">
      <c r="V359" s="4"/>
      <c r="W359" s="4"/>
      <c r="X359" s="4"/>
      <c r="Y359" s="4"/>
      <c r="Z359" s="4"/>
      <c r="AA359" s="4"/>
    </row>
    <row r="360" spans="22:27" x14ac:dyDescent="0.2">
      <c r="V360" s="4"/>
      <c r="W360" s="4"/>
      <c r="X360" s="4"/>
      <c r="Y360" s="4"/>
      <c r="Z360" s="4"/>
      <c r="AA360" s="4"/>
    </row>
    <row r="361" spans="22:27" x14ac:dyDescent="0.2">
      <c r="V361" s="4"/>
      <c r="W361" s="4"/>
      <c r="X361" s="4"/>
      <c r="Y361" s="4"/>
      <c r="Z361" s="4"/>
      <c r="AA361" s="4"/>
    </row>
    <row r="362" spans="22:27" x14ac:dyDescent="0.2">
      <c r="V362" s="4"/>
      <c r="W362" s="4"/>
      <c r="X362" s="4"/>
      <c r="Y362" s="4"/>
      <c r="Z362" s="4"/>
      <c r="AA362" s="4"/>
    </row>
    <row r="363" spans="22:27" x14ac:dyDescent="0.2">
      <c r="V363" s="4"/>
      <c r="W363" s="4"/>
      <c r="X363" s="4"/>
      <c r="Y363" s="4"/>
      <c r="Z363" s="4"/>
      <c r="AA363" s="4"/>
    </row>
    <row r="364" spans="22:27" x14ac:dyDescent="0.2">
      <c r="V364" s="4"/>
      <c r="W364" s="4"/>
      <c r="X364" s="4"/>
      <c r="Y364" s="4"/>
      <c r="Z364" s="4"/>
      <c r="AA364" s="4"/>
    </row>
    <row r="365" spans="22:27" x14ac:dyDescent="0.2">
      <c r="V365" s="4"/>
      <c r="W365" s="4"/>
      <c r="X365" s="4"/>
      <c r="Y365" s="4"/>
      <c r="Z365" s="4"/>
      <c r="AA365" s="4"/>
    </row>
    <row r="366" spans="22:27" x14ac:dyDescent="0.2">
      <c r="V366" s="4"/>
      <c r="W366" s="4"/>
      <c r="X366" s="4"/>
      <c r="Y366" s="4"/>
      <c r="Z366" s="4"/>
      <c r="AA366" s="4"/>
    </row>
    <row r="367" spans="22:27" x14ac:dyDescent="0.2">
      <c r="V367" s="4"/>
      <c r="W367" s="4"/>
      <c r="X367" s="4"/>
      <c r="Y367" s="4"/>
      <c r="Z367" s="4"/>
      <c r="AA367" s="4"/>
    </row>
    <row r="368" spans="22:27" x14ac:dyDescent="0.2">
      <c r="V368" s="4"/>
      <c r="W368" s="4"/>
      <c r="X368" s="4"/>
      <c r="Y368" s="4"/>
      <c r="Z368" s="4"/>
      <c r="AA368" s="4"/>
    </row>
    <row r="369" spans="22:27" x14ac:dyDescent="0.2">
      <c r="V369" s="4"/>
      <c r="W369" s="4"/>
      <c r="X369" s="4"/>
      <c r="Y369" s="4"/>
      <c r="Z369" s="4"/>
      <c r="AA369" s="4"/>
    </row>
    <row r="370" spans="22:27" x14ac:dyDescent="0.2">
      <c r="V370" s="4"/>
      <c r="W370" s="4"/>
      <c r="X370" s="4"/>
      <c r="Y370" s="4"/>
      <c r="Z370" s="4"/>
      <c r="AA370" s="4"/>
    </row>
    <row r="371" spans="22:27" x14ac:dyDescent="0.2">
      <c r="V371" s="4"/>
      <c r="W371" s="4"/>
      <c r="X371" s="4"/>
      <c r="Y371" s="4"/>
      <c r="Z371" s="4"/>
      <c r="AA371" s="4"/>
    </row>
    <row r="372" spans="22:27" x14ac:dyDescent="0.2">
      <c r="V372" s="4"/>
      <c r="W372" s="4"/>
      <c r="X372" s="4"/>
      <c r="Y372" s="4"/>
      <c r="Z372" s="4"/>
      <c r="AA372" s="4"/>
    </row>
    <row r="373" spans="22:27" x14ac:dyDescent="0.2">
      <c r="V373" s="4"/>
      <c r="W373" s="4"/>
      <c r="X373" s="4"/>
      <c r="Y373" s="4"/>
      <c r="Z373" s="4"/>
      <c r="AA373" s="4"/>
    </row>
    <row r="374" spans="22:27" x14ac:dyDescent="0.2">
      <c r="V374" s="4"/>
      <c r="W374" s="4"/>
      <c r="X374" s="4"/>
      <c r="Y374" s="4"/>
      <c r="Z374" s="4"/>
      <c r="AA374" s="4"/>
    </row>
    <row r="375" spans="22:27" x14ac:dyDescent="0.2">
      <c r="V375" s="4"/>
      <c r="W375" s="4"/>
      <c r="X375" s="4"/>
      <c r="Y375" s="4"/>
      <c r="Z375" s="4"/>
      <c r="AA375" s="4"/>
    </row>
    <row r="376" spans="22:27" x14ac:dyDescent="0.2">
      <c r="V376" s="4"/>
      <c r="W376" s="4"/>
      <c r="X376" s="4"/>
      <c r="Y376" s="4"/>
      <c r="Z376" s="4"/>
      <c r="AA376" s="4"/>
    </row>
    <row r="377" spans="22:27" x14ac:dyDescent="0.2">
      <c r="V377" s="4"/>
      <c r="W377" s="4"/>
      <c r="X377" s="4"/>
      <c r="Y377" s="4"/>
      <c r="Z377" s="4"/>
      <c r="AA377" s="4"/>
    </row>
    <row r="378" spans="22:27" x14ac:dyDescent="0.2">
      <c r="V378" s="4"/>
      <c r="W378" s="4"/>
      <c r="X378" s="4"/>
      <c r="Y378" s="4"/>
      <c r="Z378" s="4"/>
      <c r="AA378" s="4"/>
    </row>
    <row r="379" spans="22:27" x14ac:dyDescent="0.2">
      <c r="V379" s="4"/>
      <c r="W379" s="4"/>
      <c r="X379" s="4"/>
      <c r="Y379" s="4"/>
      <c r="Z379" s="4"/>
      <c r="AA379" s="4"/>
    </row>
    <row r="380" spans="22:27" x14ac:dyDescent="0.2">
      <c r="V380" s="4"/>
      <c r="W380" s="4"/>
      <c r="X380" s="4"/>
      <c r="Y380" s="4"/>
      <c r="Z380" s="4"/>
      <c r="AA380" s="4"/>
    </row>
    <row r="381" spans="22:27" x14ac:dyDescent="0.2">
      <c r="V381" s="4"/>
      <c r="W381" s="4"/>
      <c r="X381" s="4"/>
      <c r="Y381" s="4"/>
      <c r="Z381" s="4"/>
      <c r="AA381" s="4"/>
    </row>
    <row r="382" spans="22:27" x14ac:dyDescent="0.2">
      <c r="V382" s="4"/>
      <c r="W382" s="4"/>
      <c r="X382" s="4"/>
      <c r="Y382" s="4"/>
      <c r="Z382" s="4"/>
      <c r="AA382" s="4"/>
    </row>
    <row r="383" spans="22:27" x14ac:dyDescent="0.2">
      <c r="V383" s="4"/>
      <c r="W383" s="4"/>
      <c r="X383" s="4"/>
      <c r="Y383" s="4"/>
      <c r="Z383" s="4"/>
      <c r="AA383" s="4"/>
    </row>
    <row r="384" spans="22:27" x14ac:dyDescent="0.2">
      <c r="V384" s="4"/>
      <c r="W384" s="4"/>
      <c r="X384" s="4"/>
      <c r="Y384" s="4"/>
      <c r="Z384" s="4"/>
      <c r="AA384" s="4"/>
    </row>
    <row r="385" spans="22:27" x14ac:dyDescent="0.2">
      <c r="V385" s="4"/>
      <c r="W385" s="4"/>
      <c r="X385" s="4"/>
      <c r="Y385" s="4"/>
      <c r="Z385" s="4"/>
      <c r="AA385" s="4"/>
    </row>
    <row r="386" spans="22:27" x14ac:dyDescent="0.2">
      <c r="V386" s="4"/>
      <c r="W386" s="4"/>
      <c r="X386" s="4"/>
      <c r="Y386" s="4"/>
      <c r="Z386" s="4"/>
      <c r="AA386" s="4"/>
    </row>
    <row r="387" spans="22:27" x14ac:dyDescent="0.2">
      <c r="V387" s="4"/>
      <c r="W387" s="4"/>
      <c r="X387" s="4"/>
      <c r="Y387" s="4"/>
      <c r="Z387" s="4"/>
      <c r="AA387" s="4"/>
    </row>
    <row r="388" spans="22:27" x14ac:dyDescent="0.2">
      <c r="V388" s="4"/>
      <c r="W388" s="4"/>
      <c r="X388" s="4"/>
      <c r="Y388" s="4"/>
      <c r="Z388" s="4"/>
      <c r="AA388" s="4"/>
    </row>
    <row r="389" spans="22:27" x14ac:dyDescent="0.2">
      <c r="V389" s="4"/>
      <c r="W389" s="4"/>
      <c r="X389" s="4"/>
      <c r="Y389" s="4"/>
      <c r="Z389" s="4"/>
      <c r="AA389" s="4"/>
    </row>
    <row r="390" spans="22:27" x14ac:dyDescent="0.2">
      <c r="V390" s="4"/>
      <c r="W390" s="4"/>
      <c r="X390" s="4"/>
      <c r="Y390" s="4"/>
      <c r="Z390" s="4"/>
      <c r="AA390" s="4"/>
    </row>
    <row r="391" spans="22:27" x14ac:dyDescent="0.2">
      <c r="V391" s="4"/>
      <c r="W391" s="4"/>
      <c r="X391" s="4"/>
      <c r="Y391" s="4"/>
      <c r="Z391" s="4"/>
      <c r="AA391" s="4"/>
    </row>
    <row r="392" spans="22:27" x14ac:dyDescent="0.2">
      <c r="V392" s="4"/>
      <c r="W392" s="4"/>
      <c r="X392" s="4"/>
      <c r="Y392" s="4"/>
      <c r="Z392" s="4"/>
      <c r="AA392" s="4"/>
    </row>
    <row r="393" spans="22:27" x14ac:dyDescent="0.2">
      <c r="V393" s="4"/>
      <c r="W393" s="4"/>
      <c r="X393" s="4"/>
      <c r="Y393" s="4"/>
      <c r="Z393" s="4"/>
      <c r="AA393" s="4"/>
    </row>
    <row r="394" spans="22:27" x14ac:dyDescent="0.2">
      <c r="V394" s="4"/>
      <c r="W394" s="4"/>
      <c r="X394" s="4"/>
      <c r="Y394" s="4"/>
      <c r="Z394" s="4"/>
      <c r="AA394" s="4"/>
    </row>
    <row r="395" spans="22:27" x14ac:dyDescent="0.2">
      <c r="V395" s="4"/>
      <c r="W395" s="4"/>
      <c r="X395" s="4"/>
      <c r="Y395" s="4"/>
      <c r="Z395" s="4"/>
      <c r="AA395" s="4"/>
    </row>
    <row r="396" spans="22:27" x14ac:dyDescent="0.2">
      <c r="V396" s="4"/>
      <c r="W396" s="4"/>
      <c r="X396" s="4"/>
      <c r="Y396" s="4"/>
      <c r="Z396" s="4"/>
      <c r="AA396" s="4"/>
    </row>
    <row r="397" spans="22:27" x14ac:dyDescent="0.2">
      <c r="V397" s="4"/>
      <c r="W397" s="4"/>
      <c r="X397" s="4"/>
      <c r="Y397" s="4"/>
      <c r="Z397" s="4"/>
      <c r="AA397" s="4"/>
    </row>
    <row r="398" spans="22:27" x14ac:dyDescent="0.2">
      <c r="V398" s="4"/>
      <c r="W398" s="4"/>
      <c r="X398" s="4"/>
      <c r="Y398" s="4"/>
      <c r="Z398" s="4"/>
      <c r="AA398" s="4"/>
    </row>
    <row r="399" spans="22:27" x14ac:dyDescent="0.2">
      <c r="V399" s="4"/>
      <c r="W399" s="4"/>
      <c r="X399" s="4"/>
      <c r="Y399" s="4"/>
      <c r="Z399" s="4"/>
      <c r="AA399" s="4"/>
    </row>
    <row r="400" spans="22:27" x14ac:dyDescent="0.2">
      <c r="V400" s="4"/>
      <c r="W400" s="4"/>
      <c r="X400" s="4"/>
      <c r="Y400" s="4"/>
      <c r="Z400" s="4"/>
      <c r="AA400" s="4"/>
    </row>
    <row r="401" spans="22:27" x14ac:dyDescent="0.2">
      <c r="V401" s="4"/>
      <c r="W401" s="4"/>
      <c r="X401" s="4"/>
      <c r="Y401" s="4"/>
      <c r="Z401" s="4"/>
      <c r="AA401" s="4"/>
    </row>
    <row r="402" spans="22:27" x14ac:dyDescent="0.2">
      <c r="V402" s="4"/>
      <c r="W402" s="4"/>
      <c r="X402" s="4"/>
      <c r="Y402" s="4"/>
      <c r="Z402" s="4"/>
      <c r="AA402" s="4"/>
    </row>
    <row r="403" spans="22:27" x14ac:dyDescent="0.2">
      <c r="V403" s="4"/>
      <c r="W403" s="4"/>
      <c r="X403" s="4"/>
      <c r="Y403" s="4"/>
      <c r="Z403" s="4"/>
      <c r="AA403" s="4"/>
    </row>
    <row r="404" spans="22:27" x14ac:dyDescent="0.2">
      <c r="V404" s="4"/>
      <c r="W404" s="4"/>
      <c r="X404" s="4"/>
      <c r="Y404" s="4"/>
      <c r="Z404" s="4"/>
      <c r="AA404" s="4"/>
    </row>
    <row r="405" spans="22:27" x14ac:dyDescent="0.2">
      <c r="V405" s="4"/>
      <c r="W405" s="4"/>
      <c r="X405" s="4"/>
      <c r="Y405" s="4"/>
      <c r="Z405" s="4"/>
      <c r="AA405" s="4"/>
    </row>
    <row r="406" spans="22:27" x14ac:dyDescent="0.2">
      <c r="V406" s="4"/>
      <c r="W406" s="4"/>
      <c r="X406" s="4"/>
      <c r="Y406" s="4"/>
      <c r="Z406" s="4"/>
      <c r="AA406" s="4"/>
    </row>
    <row r="407" spans="22:27" x14ac:dyDescent="0.2">
      <c r="V407" s="4"/>
      <c r="W407" s="4"/>
      <c r="X407" s="4"/>
      <c r="Y407" s="4"/>
      <c r="Z407" s="4"/>
      <c r="AA407" s="4"/>
    </row>
    <row r="408" spans="22:27" x14ac:dyDescent="0.2">
      <c r="V408" s="4"/>
      <c r="W408" s="4"/>
      <c r="X408" s="4"/>
      <c r="Y408" s="4"/>
      <c r="Z408" s="4"/>
      <c r="AA408" s="4"/>
    </row>
    <row r="409" spans="22:27" x14ac:dyDescent="0.2">
      <c r="V409" s="4"/>
      <c r="W409" s="4"/>
      <c r="X409" s="4"/>
      <c r="Y409" s="4"/>
      <c r="Z409" s="4"/>
      <c r="AA409" s="4"/>
    </row>
    <row r="410" spans="22:27" x14ac:dyDescent="0.2">
      <c r="V410" s="4"/>
      <c r="W410" s="4"/>
      <c r="X410" s="4"/>
      <c r="Y410" s="4"/>
      <c r="Z410" s="4"/>
      <c r="AA410" s="4"/>
    </row>
    <row r="411" spans="22:27" x14ac:dyDescent="0.2">
      <c r="V411" s="4"/>
      <c r="W411" s="4"/>
      <c r="X411" s="4"/>
      <c r="Y411" s="4"/>
      <c r="Z411" s="4"/>
      <c r="AA411" s="4"/>
    </row>
    <row r="412" spans="22:27" x14ac:dyDescent="0.2">
      <c r="V412" s="4"/>
      <c r="W412" s="4"/>
      <c r="X412" s="4"/>
      <c r="Y412" s="4"/>
      <c r="Z412" s="4"/>
      <c r="AA412" s="4"/>
    </row>
    <row r="413" spans="22:27" x14ac:dyDescent="0.2">
      <c r="V413" s="4"/>
      <c r="W413" s="4"/>
      <c r="X413" s="4"/>
      <c r="Y413" s="4"/>
      <c r="Z413" s="4"/>
      <c r="AA413" s="4"/>
    </row>
    <row r="414" spans="22:27" x14ac:dyDescent="0.2">
      <c r="V414" s="4"/>
      <c r="W414" s="4"/>
      <c r="X414" s="4"/>
      <c r="Y414" s="4"/>
      <c r="Z414" s="4"/>
      <c r="AA414" s="4"/>
    </row>
    <row r="415" spans="22:27" x14ac:dyDescent="0.2">
      <c r="V415" s="4"/>
      <c r="W415" s="4"/>
      <c r="X415" s="4"/>
      <c r="Y415" s="4"/>
      <c r="Z415" s="4"/>
      <c r="AA415" s="4"/>
    </row>
    <row r="416" spans="22:27" x14ac:dyDescent="0.2">
      <c r="V416" s="4"/>
      <c r="W416" s="4"/>
      <c r="X416" s="4"/>
      <c r="Y416" s="4"/>
      <c r="Z416" s="4"/>
      <c r="AA416" s="4"/>
    </row>
    <row r="417" spans="22:27" x14ac:dyDescent="0.2">
      <c r="V417" s="4"/>
      <c r="W417" s="4"/>
      <c r="X417" s="4"/>
      <c r="Y417" s="4"/>
      <c r="Z417" s="4"/>
      <c r="AA417" s="4"/>
    </row>
    <row r="418" spans="22:27" x14ac:dyDescent="0.2">
      <c r="V418" s="4"/>
      <c r="W418" s="4"/>
      <c r="X418" s="4"/>
      <c r="Y418" s="4"/>
      <c r="Z418" s="4"/>
      <c r="AA418" s="4"/>
    </row>
    <row r="419" spans="22:27" x14ac:dyDescent="0.2">
      <c r="V419" s="4"/>
      <c r="W419" s="4"/>
      <c r="X419" s="4"/>
      <c r="Y419" s="4"/>
      <c r="Z419" s="4"/>
      <c r="AA419" s="4"/>
    </row>
    <row r="420" spans="22:27" x14ac:dyDescent="0.2">
      <c r="V420" s="4"/>
      <c r="W420" s="4"/>
      <c r="X420" s="4"/>
      <c r="Y420" s="4"/>
      <c r="Z420" s="4"/>
      <c r="AA420" s="4"/>
    </row>
    <row r="421" spans="22:27" x14ac:dyDescent="0.2">
      <c r="V421" s="4"/>
      <c r="W421" s="4"/>
      <c r="X421" s="4"/>
      <c r="Y421" s="4"/>
      <c r="Z421" s="4"/>
      <c r="AA421" s="4"/>
    </row>
    <row r="422" spans="22:27" x14ac:dyDescent="0.2">
      <c r="V422" s="4"/>
      <c r="W422" s="4"/>
      <c r="X422" s="4"/>
      <c r="Y422" s="4"/>
      <c r="Z422" s="4"/>
      <c r="AA422" s="4"/>
    </row>
    <row r="423" spans="22:27" x14ac:dyDescent="0.2">
      <c r="V423" s="4"/>
      <c r="W423" s="4"/>
      <c r="X423" s="4"/>
      <c r="Y423" s="4"/>
      <c r="Z423" s="4"/>
      <c r="AA423" s="4"/>
    </row>
    <row r="424" spans="22:27" x14ac:dyDescent="0.2">
      <c r="V424" s="4"/>
      <c r="W424" s="4"/>
      <c r="X424" s="4"/>
      <c r="Y424" s="4"/>
      <c r="Z424" s="4"/>
      <c r="AA424" s="4"/>
    </row>
    <row r="425" spans="22:27" x14ac:dyDescent="0.2">
      <c r="V425" s="4"/>
      <c r="W425" s="4"/>
      <c r="X425" s="4"/>
      <c r="Y425" s="4"/>
      <c r="Z425" s="4"/>
      <c r="AA425" s="4"/>
    </row>
    <row r="426" spans="22:27" x14ac:dyDescent="0.2">
      <c r="V426" s="4"/>
      <c r="W426" s="4"/>
      <c r="X426" s="4"/>
      <c r="Y426" s="4"/>
      <c r="Z426" s="4"/>
      <c r="AA426" s="4"/>
    </row>
    <row r="427" spans="22:27" x14ac:dyDescent="0.2">
      <c r="V427" s="4"/>
      <c r="W427" s="4"/>
      <c r="X427" s="4"/>
      <c r="Y427" s="4"/>
      <c r="Z427" s="4"/>
      <c r="AA427" s="4"/>
    </row>
    <row r="428" spans="22:27" x14ac:dyDescent="0.2">
      <c r="V428" s="4"/>
      <c r="W428" s="4"/>
      <c r="X428" s="4"/>
      <c r="Y428" s="4"/>
      <c r="Z428" s="4"/>
      <c r="AA428" s="4"/>
    </row>
    <row r="429" spans="22:27" x14ac:dyDescent="0.2">
      <c r="V429" s="4"/>
      <c r="W429" s="4"/>
      <c r="X429" s="4"/>
      <c r="Y429" s="4"/>
      <c r="Z429" s="4"/>
      <c r="AA429" s="4"/>
    </row>
    <row r="430" spans="22:27" x14ac:dyDescent="0.2">
      <c r="V430" s="4"/>
      <c r="W430" s="4"/>
      <c r="X430" s="4"/>
      <c r="Y430" s="4"/>
      <c r="Z430" s="4"/>
      <c r="AA430" s="4"/>
    </row>
    <row r="431" spans="22:27" x14ac:dyDescent="0.2">
      <c r="V431" s="4"/>
      <c r="W431" s="4"/>
      <c r="X431" s="4"/>
      <c r="Y431" s="4"/>
      <c r="Z431" s="4"/>
      <c r="AA431" s="4"/>
    </row>
    <row r="432" spans="22:27" x14ac:dyDescent="0.2">
      <c r="V432" s="4"/>
      <c r="W432" s="4"/>
      <c r="X432" s="4"/>
      <c r="Y432" s="4"/>
      <c r="Z432" s="4"/>
      <c r="AA432" s="4"/>
    </row>
    <row r="433" spans="22:27" x14ac:dyDescent="0.2">
      <c r="V433" s="4"/>
      <c r="W433" s="4"/>
      <c r="X433" s="4"/>
      <c r="Y433" s="4"/>
      <c r="Z433" s="4"/>
      <c r="AA433" s="4"/>
    </row>
    <row r="434" spans="22:27" x14ac:dyDescent="0.2">
      <c r="V434" s="4"/>
      <c r="W434" s="4"/>
      <c r="X434" s="4"/>
      <c r="Y434" s="4"/>
      <c r="Z434" s="4"/>
      <c r="AA434" s="4"/>
    </row>
    <row r="435" spans="22:27" x14ac:dyDescent="0.2">
      <c r="V435" s="4"/>
      <c r="W435" s="4"/>
      <c r="X435" s="4"/>
      <c r="Y435" s="4"/>
      <c r="Z435" s="4"/>
      <c r="AA435" s="4"/>
    </row>
    <row r="436" spans="22:27" x14ac:dyDescent="0.2">
      <c r="V436" s="4"/>
      <c r="W436" s="4"/>
      <c r="X436" s="4"/>
      <c r="Y436" s="4"/>
      <c r="Z436" s="4"/>
      <c r="AA436" s="4"/>
    </row>
    <row r="437" spans="22:27" x14ac:dyDescent="0.2">
      <c r="V437" s="4"/>
      <c r="W437" s="4"/>
      <c r="X437" s="4"/>
      <c r="Y437" s="4"/>
      <c r="Z437" s="4"/>
      <c r="AA437" s="4"/>
    </row>
    <row r="438" spans="22:27" x14ac:dyDescent="0.2">
      <c r="V438" s="4"/>
      <c r="W438" s="4"/>
      <c r="X438" s="4"/>
      <c r="Y438" s="4"/>
      <c r="Z438" s="4"/>
      <c r="AA438" s="4"/>
    </row>
    <row r="439" spans="22:27" x14ac:dyDescent="0.2">
      <c r="V439" s="4"/>
      <c r="W439" s="4"/>
      <c r="X439" s="4"/>
      <c r="Y439" s="4"/>
      <c r="Z439" s="4"/>
      <c r="AA439" s="4"/>
    </row>
    <row r="440" spans="22:27" x14ac:dyDescent="0.2">
      <c r="V440" s="4"/>
      <c r="W440" s="4"/>
      <c r="X440" s="4"/>
      <c r="Y440" s="4"/>
      <c r="Z440" s="4"/>
      <c r="AA440" s="4"/>
    </row>
    <row r="441" spans="22:27" x14ac:dyDescent="0.2">
      <c r="V441" s="4"/>
      <c r="W441" s="4"/>
      <c r="X441" s="4"/>
      <c r="Y441" s="4"/>
      <c r="Z441" s="4"/>
      <c r="AA441" s="4"/>
    </row>
    <row r="442" spans="22:27" x14ac:dyDescent="0.2">
      <c r="V442" s="4"/>
      <c r="W442" s="4"/>
      <c r="X442" s="4"/>
      <c r="Y442" s="4"/>
      <c r="Z442" s="4"/>
      <c r="AA442" s="4"/>
    </row>
    <row r="443" spans="22:27" x14ac:dyDescent="0.2">
      <c r="V443" s="4"/>
      <c r="W443" s="4"/>
      <c r="X443" s="4"/>
      <c r="Y443" s="4"/>
      <c r="Z443" s="4"/>
      <c r="AA443" s="4"/>
    </row>
    <row r="444" spans="22:27" x14ac:dyDescent="0.2">
      <c r="V444" s="4"/>
      <c r="W444" s="4"/>
      <c r="X444" s="4"/>
      <c r="Y444" s="4"/>
      <c r="Z444" s="4"/>
      <c r="AA444" s="4"/>
    </row>
    <row r="445" spans="22:27" x14ac:dyDescent="0.2">
      <c r="V445" s="4"/>
      <c r="W445" s="4"/>
      <c r="X445" s="4"/>
      <c r="Y445" s="4"/>
      <c r="Z445" s="4"/>
      <c r="AA445" s="4"/>
    </row>
    <row r="446" spans="22:27" x14ac:dyDescent="0.2">
      <c r="V446" s="4"/>
      <c r="W446" s="4"/>
      <c r="X446" s="4"/>
      <c r="Y446" s="4"/>
      <c r="Z446" s="4"/>
      <c r="AA446" s="4"/>
    </row>
    <row r="447" spans="22:27" x14ac:dyDescent="0.2">
      <c r="V447" s="4"/>
      <c r="W447" s="4"/>
      <c r="X447" s="4"/>
      <c r="Y447" s="4"/>
      <c r="Z447" s="4"/>
      <c r="AA447" s="4"/>
    </row>
    <row r="448" spans="22:27" x14ac:dyDescent="0.2">
      <c r="V448" s="4"/>
      <c r="W448" s="4"/>
      <c r="X448" s="4"/>
      <c r="Y448" s="4"/>
      <c r="Z448" s="4"/>
      <c r="AA448" s="4"/>
    </row>
    <row r="449" spans="22:27" x14ac:dyDescent="0.2">
      <c r="V449" s="4"/>
      <c r="W449" s="4"/>
      <c r="X449" s="4"/>
      <c r="Y449" s="4"/>
      <c r="Z449" s="4"/>
      <c r="AA449" s="4"/>
    </row>
    <row r="450" spans="22:27" x14ac:dyDescent="0.2">
      <c r="V450" s="4"/>
      <c r="W450" s="4"/>
      <c r="X450" s="4"/>
      <c r="Y450" s="4"/>
      <c r="Z450" s="4"/>
      <c r="AA450" s="4"/>
    </row>
    <row r="451" spans="22:27" x14ac:dyDescent="0.2">
      <c r="V451" s="4"/>
      <c r="W451" s="4"/>
      <c r="X451" s="4"/>
      <c r="Y451" s="4"/>
      <c r="Z451" s="4"/>
      <c r="AA451" s="4"/>
    </row>
    <row r="452" spans="22:27" x14ac:dyDescent="0.2">
      <c r="V452" s="4"/>
      <c r="W452" s="4"/>
      <c r="X452" s="4"/>
      <c r="Y452" s="4"/>
      <c r="Z452" s="4"/>
      <c r="AA452" s="4"/>
    </row>
    <row r="453" spans="22:27" x14ac:dyDescent="0.2">
      <c r="V453" s="4"/>
      <c r="W453" s="4"/>
      <c r="X453" s="4"/>
      <c r="Y453" s="4"/>
      <c r="Z453" s="4"/>
      <c r="AA453" s="4"/>
    </row>
    <row r="454" spans="22:27" x14ac:dyDescent="0.2">
      <c r="V454" s="4"/>
      <c r="W454" s="4"/>
      <c r="X454" s="4"/>
      <c r="Y454" s="4"/>
      <c r="Z454" s="4"/>
      <c r="AA454" s="4"/>
    </row>
    <row r="455" spans="22:27" x14ac:dyDescent="0.2">
      <c r="V455" s="4"/>
      <c r="W455" s="4"/>
      <c r="X455" s="4"/>
      <c r="Y455" s="4"/>
      <c r="Z455" s="4"/>
      <c r="AA455" s="4"/>
    </row>
    <row r="456" spans="22:27" x14ac:dyDescent="0.2">
      <c r="V456" s="4"/>
      <c r="W456" s="4"/>
      <c r="X456" s="4"/>
      <c r="Y456" s="4"/>
      <c r="Z456" s="4"/>
      <c r="AA456" s="4"/>
    </row>
    <row r="457" spans="22:27" x14ac:dyDescent="0.2">
      <c r="V457" s="4"/>
      <c r="W457" s="4"/>
      <c r="X457" s="4"/>
      <c r="Y457" s="4"/>
      <c r="Z457" s="4"/>
      <c r="AA457" s="4"/>
    </row>
    <row r="458" spans="22:27" x14ac:dyDescent="0.2">
      <c r="V458" s="4"/>
      <c r="W458" s="4"/>
      <c r="X458" s="4"/>
      <c r="Y458" s="4"/>
      <c r="Z458" s="4"/>
      <c r="AA458" s="4"/>
    </row>
    <row r="459" spans="22:27" x14ac:dyDescent="0.2">
      <c r="V459" s="4"/>
      <c r="W459" s="4"/>
      <c r="X459" s="4"/>
      <c r="Y459" s="4"/>
      <c r="Z459" s="4"/>
      <c r="AA459" s="4"/>
    </row>
    <row r="460" spans="22:27" x14ac:dyDescent="0.2">
      <c r="V460" s="4"/>
      <c r="W460" s="4"/>
      <c r="X460" s="4"/>
      <c r="Y460" s="4"/>
      <c r="Z460" s="4"/>
      <c r="AA460" s="4"/>
    </row>
    <row r="461" spans="22:27" x14ac:dyDescent="0.2">
      <c r="V461" s="4"/>
      <c r="W461" s="4"/>
      <c r="X461" s="4"/>
      <c r="Y461" s="4"/>
      <c r="Z461" s="4"/>
      <c r="AA461" s="4"/>
    </row>
    <row r="462" spans="22:27" x14ac:dyDescent="0.2">
      <c r="V462" s="4"/>
      <c r="W462" s="4"/>
      <c r="X462" s="4"/>
      <c r="Y462" s="4"/>
      <c r="Z462" s="4"/>
      <c r="AA462" s="4"/>
    </row>
    <row r="463" spans="22:27" x14ac:dyDescent="0.2">
      <c r="V463" s="4"/>
      <c r="W463" s="4"/>
      <c r="X463" s="4"/>
      <c r="Y463" s="4"/>
      <c r="Z463" s="4"/>
      <c r="AA463" s="4"/>
    </row>
    <row r="464" spans="22:27" x14ac:dyDescent="0.2">
      <c r="V464" s="4"/>
      <c r="W464" s="4"/>
      <c r="X464" s="4"/>
      <c r="Y464" s="4"/>
      <c r="Z464" s="4"/>
      <c r="AA464" s="4"/>
    </row>
    <row r="465" spans="22:27" x14ac:dyDescent="0.2">
      <c r="V465" s="4"/>
      <c r="W465" s="4"/>
      <c r="X465" s="4"/>
      <c r="Y465" s="4"/>
      <c r="Z465" s="4"/>
      <c r="AA465" s="4"/>
    </row>
    <row r="466" spans="22:27" x14ac:dyDescent="0.2">
      <c r="V466" s="4"/>
      <c r="W466" s="4"/>
      <c r="X466" s="4"/>
      <c r="Y466" s="4"/>
      <c r="Z466" s="4"/>
      <c r="AA466" s="4"/>
    </row>
    <row r="467" spans="22:27" x14ac:dyDescent="0.2">
      <c r="V467" s="4"/>
      <c r="W467" s="4"/>
      <c r="X467" s="4"/>
      <c r="Y467" s="4"/>
      <c r="Z467" s="4"/>
      <c r="AA467" s="4"/>
    </row>
    <row r="468" spans="22:27" x14ac:dyDescent="0.2">
      <c r="V468" s="4"/>
      <c r="W468" s="4"/>
      <c r="X468" s="4"/>
      <c r="Y468" s="4"/>
      <c r="Z468" s="4"/>
      <c r="AA468" s="4"/>
    </row>
    <row r="469" spans="22:27" x14ac:dyDescent="0.2">
      <c r="V469" s="4"/>
      <c r="W469" s="4"/>
      <c r="X469" s="4"/>
      <c r="Y469" s="4"/>
      <c r="Z469" s="4"/>
      <c r="AA469" s="4"/>
    </row>
    <row r="470" spans="22:27" x14ac:dyDescent="0.2">
      <c r="V470" s="4"/>
      <c r="W470" s="4"/>
      <c r="X470" s="4"/>
      <c r="Y470" s="4"/>
      <c r="Z470" s="4"/>
      <c r="AA470" s="4"/>
    </row>
    <row r="471" spans="22:27" x14ac:dyDescent="0.2">
      <c r="V471" s="4"/>
      <c r="W471" s="4"/>
      <c r="X471" s="4"/>
      <c r="Y471" s="4"/>
      <c r="Z471" s="4"/>
      <c r="AA471" s="4"/>
    </row>
    <row r="472" spans="22:27" x14ac:dyDescent="0.2">
      <c r="V472" s="4"/>
      <c r="W472" s="4"/>
      <c r="X472" s="4"/>
      <c r="Y472" s="4"/>
      <c r="Z472" s="4"/>
      <c r="AA472" s="4"/>
    </row>
    <row r="473" spans="22:27" x14ac:dyDescent="0.2">
      <c r="V473" s="4"/>
      <c r="W473" s="4"/>
      <c r="X473" s="4"/>
      <c r="Y473" s="4"/>
      <c r="Z473" s="4"/>
      <c r="AA473" s="4"/>
    </row>
    <row r="474" spans="22:27" x14ac:dyDescent="0.2">
      <c r="V474" s="4"/>
      <c r="W474" s="4"/>
      <c r="X474" s="4"/>
      <c r="Y474" s="4"/>
      <c r="Z474" s="4"/>
      <c r="AA474" s="4"/>
    </row>
    <row r="475" spans="22:27" x14ac:dyDescent="0.2">
      <c r="V475" s="4"/>
      <c r="W475" s="4"/>
      <c r="X475" s="4"/>
      <c r="Y475" s="4"/>
      <c r="Z475" s="4"/>
      <c r="AA475" s="4"/>
    </row>
    <row r="476" spans="22:27" x14ac:dyDescent="0.2">
      <c r="V476" s="4"/>
      <c r="W476" s="4"/>
      <c r="X476" s="4"/>
      <c r="Y476" s="4"/>
      <c r="Z476" s="4"/>
      <c r="AA476" s="4"/>
    </row>
    <row r="477" spans="22:27" x14ac:dyDescent="0.2">
      <c r="V477" s="4"/>
      <c r="W477" s="4"/>
      <c r="X477" s="4"/>
      <c r="Y477" s="4"/>
      <c r="Z477" s="4"/>
      <c r="AA477" s="4"/>
    </row>
    <row r="478" spans="22:27" x14ac:dyDescent="0.2">
      <c r="V478" s="4"/>
      <c r="W478" s="4"/>
      <c r="X478" s="4"/>
      <c r="Y478" s="4"/>
      <c r="Z478" s="4"/>
      <c r="AA478" s="4"/>
    </row>
    <row r="479" spans="22:27" x14ac:dyDescent="0.2">
      <c r="V479" s="4"/>
      <c r="W479" s="4"/>
      <c r="X479" s="4"/>
      <c r="Y479" s="4"/>
      <c r="Z479" s="4"/>
      <c r="AA479" s="4"/>
    </row>
    <row r="480" spans="22:27" x14ac:dyDescent="0.2">
      <c r="V480" s="4"/>
      <c r="W480" s="4"/>
      <c r="X480" s="4"/>
      <c r="Y480" s="4"/>
      <c r="Z480" s="4"/>
      <c r="AA480" s="4"/>
    </row>
    <row r="481" spans="22:27" x14ac:dyDescent="0.2">
      <c r="V481" s="4"/>
      <c r="W481" s="4"/>
      <c r="X481" s="4"/>
      <c r="Y481" s="4"/>
      <c r="Z481" s="4"/>
      <c r="AA481" s="4"/>
    </row>
    <row r="482" spans="22:27" x14ac:dyDescent="0.2">
      <c r="V482" s="4"/>
      <c r="W482" s="4"/>
      <c r="X482" s="4"/>
      <c r="Y482" s="4"/>
      <c r="Z482" s="4"/>
      <c r="AA482" s="4"/>
    </row>
    <row r="483" spans="22:27" x14ac:dyDescent="0.2">
      <c r="V483" s="4"/>
      <c r="W483" s="4"/>
      <c r="X483" s="4"/>
      <c r="Y483" s="4"/>
      <c r="Z483" s="4"/>
      <c r="AA483" s="4"/>
    </row>
    <row r="484" spans="22:27" x14ac:dyDescent="0.2">
      <c r="V484" s="4"/>
      <c r="W484" s="4"/>
      <c r="X484" s="4"/>
      <c r="Y484" s="4"/>
      <c r="Z484" s="4"/>
      <c r="AA484" s="4"/>
    </row>
    <row r="485" spans="22:27" x14ac:dyDescent="0.2">
      <c r="V485" s="4"/>
      <c r="W485" s="4"/>
      <c r="X485" s="4"/>
      <c r="Y485" s="4"/>
      <c r="Z485" s="4"/>
      <c r="AA485" s="4"/>
    </row>
    <row r="486" spans="22:27" x14ac:dyDescent="0.2">
      <c r="V486" s="4"/>
      <c r="W486" s="4"/>
      <c r="X486" s="4"/>
      <c r="Y486" s="4"/>
      <c r="Z486" s="4"/>
      <c r="AA486" s="4"/>
    </row>
    <row r="487" spans="22:27" x14ac:dyDescent="0.2">
      <c r="V487" s="4"/>
      <c r="W487" s="4"/>
      <c r="X487" s="4"/>
      <c r="Y487" s="4"/>
      <c r="Z487" s="4"/>
      <c r="AA487" s="4"/>
    </row>
    <row r="488" spans="22:27" x14ac:dyDescent="0.2">
      <c r="V488" s="4"/>
      <c r="W488" s="4"/>
      <c r="X488" s="4"/>
      <c r="Y488" s="4"/>
      <c r="Z488" s="4"/>
      <c r="AA488" s="4"/>
    </row>
    <row r="489" spans="22:27" x14ac:dyDescent="0.2">
      <c r="V489" s="4"/>
      <c r="W489" s="4"/>
      <c r="X489" s="4"/>
      <c r="Y489" s="4"/>
      <c r="Z489" s="4"/>
      <c r="AA489" s="4"/>
    </row>
    <row r="490" spans="22:27" x14ac:dyDescent="0.2">
      <c r="V490" s="4"/>
      <c r="W490" s="4"/>
      <c r="X490" s="4"/>
      <c r="Y490" s="4"/>
      <c r="Z490" s="4"/>
      <c r="AA490" s="4"/>
    </row>
    <row r="491" spans="22:27" x14ac:dyDescent="0.2">
      <c r="V491" s="4"/>
      <c r="W491" s="4"/>
      <c r="X491" s="4"/>
      <c r="Y491" s="4"/>
      <c r="Z491" s="4"/>
      <c r="AA491" s="4"/>
    </row>
    <row r="492" spans="22:27" x14ac:dyDescent="0.2">
      <c r="V492" s="4"/>
      <c r="W492" s="4"/>
      <c r="X492" s="4"/>
      <c r="Y492" s="4"/>
      <c r="Z492" s="4"/>
      <c r="AA492" s="4"/>
    </row>
    <row r="493" spans="22:27" x14ac:dyDescent="0.2">
      <c r="V493" s="4"/>
      <c r="W493" s="4"/>
      <c r="X493" s="4"/>
      <c r="Y493" s="4"/>
      <c r="Z493" s="4"/>
      <c r="AA493" s="4"/>
    </row>
    <row r="494" spans="22:27" x14ac:dyDescent="0.2">
      <c r="V494" s="4"/>
      <c r="W494" s="4"/>
      <c r="X494" s="4"/>
      <c r="Y494" s="4"/>
      <c r="Z494" s="4"/>
      <c r="AA494" s="4"/>
    </row>
    <row r="495" spans="22:27" x14ac:dyDescent="0.2">
      <c r="V495" s="4"/>
      <c r="W495" s="4"/>
      <c r="X495" s="4"/>
      <c r="Y495" s="4"/>
      <c r="Z495" s="4"/>
      <c r="AA495" s="4"/>
    </row>
    <row r="496" spans="22:27" x14ac:dyDescent="0.2">
      <c r="V496" s="4"/>
      <c r="W496" s="4"/>
      <c r="X496" s="4"/>
      <c r="Y496" s="4"/>
      <c r="Z496" s="4"/>
      <c r="AA496" s="4"/>
    </row>
    <row r="497" spans="22:27" x14ac:dyDescent="0.2">
      <c r="V497" s="4"/>
      <c r="W497" s="4"/>
      <c r="X497" s="4"/>
      <c r="Y497" s="4"/>
      <c r="Z497" s="4"/>
      <c r="AA497" s="4"/>
    </row>
    <row r="498" spans="22:27" x14ac:dyDescent="0.2">
      <c r="V498" s="4"/>
      <c r="W498" s="4"/>
      <c r="X498" s="4"/>
      <c r="Y498" s="4"/>
      <c r="Z498" s="4"/>
      <c r="AA498" s="4"/>
    </row>
    <row r="499" spans="22:27" x14ac:dyDescent="0.2">
      <c r="V499" s="4"/>
      <c r="W499" s="4"/>
      <c r="X499" s="4"/>
      <c r="Y499" s="4"/>
      <c r="Z499" s="4"/>
      <c r="AA499" s="4"/>
    </row>
    <row r="500" spans="22:27" x14ac:dyDescent="0.2">
      <c r="V500" s="4"/>
      <c r="W500" s="4"/>
      <c r="X500" s="4"/>
      <c r="Y500" s="4"/>
      <c r="Z500" s="4"/>
      <c r="AA500" s="4"/>
    </row>
    <row r="501" spans="22:27" x14ac:dyDescent="0.2">
      <c r="V501" s="4"/>
      <c r="W501" s="4"/>
      <c r="X501" s="4"/>
      <c r="Y501" s="4"/>
      <c r="Z501" s="4"/>
      <c r="AA501" s="4"/>
    </row>
    <row r="502" spans="22:27" x14ac:dyDescent="0.2">
      <c r="V502" s="4"/>
      <c r="W502" s="4"/>
      <c r="X502" s="4"/>
      <c r="Y502" s="4"/>
      <c r="Z502" s="4"/>
      <c r="AA502" s="4"/>
    </row>
    <row r="503" spans="22:27" x14ac:dyDescent="0.2">
      <c r="V503" s="4"/>
      <c r="W503" s="4"/>
      <c r="X503" s="4"/>
      <c r="Y503" s="4"/>
      <c r="Z503" s="4"/>
      <c r="AA503" s="4"/>
    </row>
    <row r="504" spans="22:27" x14ac:dyDescent="0.2">
      <c r="V504" s="4"/>
      <c r="W504" s="4"/>
      <c r="X504" s="4"/>
      <c r="Y504" s="4"/>
      <c r="Z504" s="4"/>
      <c r="AA504" s="4"/>
    </row>
    <row r="505" spans="22:27" x14ac:dyDescent="0.2">
      <c r="V505" s="4"/>
      <c r="W505" s="4"/>
      <c r="X505" s="4"/>
      <c r="Y505" s="4"/>
      <c r="Z505" s="4"/>
      <c r="AA505" s="4"/>
    </row>
    <row r="506" spans="22:27" x14ac:dyDescent="0.2">
      <c r="V506" s="4"/>
      <c r="W506" s="4"/>
      <c r="X506" s="4"/>
      <c r="Y506" s="4"/>
      <c r="Z506" s="4"/>
      <c r="AA506" s="4"/>
    </row>
    <row r="507" spans="22:27" x14ac:dyDescent="0.2">
      <c r="V507" s="4"/>
      <c r="W507" s="4"/>
      <c r="X507" s="4"/>
      <c r="Y507" s="4"/>
      <c r="Z507" s="4"/>
      <c r="AA507" s="4"/>
    </row>
    <row r="508" spans="22:27" x14ac:dyDescent="0.2">
      <c r="V508" s="4"/>
      <c r="W508" s="4"/>
      <c r="X508" s="4"/>
      <c r="Y508" s="4"/>
      <c r="Z508" s="4"/>
      <c r="AA508" s="4"/>
    </row>
    <row r="509" spans="22:27" x14ac:dyDescent="0.2">
      <c r="V509" s="4"/>
      <c r="W509" s="4"/>
      <c r="X509" s="4"/>
      <c r="Y509" s="4"/>
      <c r="Z509" s="4"/>
      <c r="AA509" s="4"/>
    </row>
    <row r="510" spans="22:27" x14ac:dyDescent="0.2">
      <c r="V510" s="4"/>
      <c r="W510" s="4"/>
      <c r="X510" s="4"/>
      <c r="Y510" s="4"/>
      <c r="Z510" s="4"/>
      <c r="AA510" s="4"/>
    </row>
    <row r="511" spans="22:27" x14ac:dyDescent="0.2">
      <c r="V511" s="4"/>
      <c r="W511" s="4"/>
      <c r="X511" s="4"/>
      <c r="Y511" s="4"/>
      <c r="Z511" s="4"/>
      <c r="AA511" s="4"/>
    </row>
    <row r="512" spans="22:27" x14ac:dyDescent="0.2">
      <c r="V512" s="4"/>
      <c r="W512" s="4"/>
      <c r="X512" s="4"/>
      <c r="Y512" s="4"/>
      <c r="Z512" s="4"/>
      <c r="AA512" s="4"/>
    </row>
    <row r="513" spans="22:27" x14ac:dyDescent="0.2">
      <c r="V513" s="4"/>
      <c r="W513" s="4"/>
      <c r="X513" s="4"/>
      <c r="Y513" s="4"/>
      <c r="Z513" s="4"/>
      <c r="AA513" s="4"/>
    </row>
    <row r="514" spans="22:27" x14ac:dyDescent="0.2">
      <c r="V514" s="4"/>
      <c r="W514" s="4"/>
      <c r="X514" s="4"/>
      <c r="Y514" s="4"/>
      <c r="Z514" s="4"/>
      <c r="AA514" s="4"/>
    </row>
    <row r="515" spans="22:27" x14ac:dyDescent="0.2">
      <c r="V515" s="4"/>
      <c r="W515" s="4"/>
      <c r="X515" s="4"/>
      <c r="Y515" s="4"/>
      <c r="Z515" s="4"/>
      <c r="AA515" s="4"/>
    </row>
    <row r="516" spans="22:27" x14ac:dyDescent="0.2">
      <c r="V516" s="4"/>
      <c r="W516" s="4"/>
      <c r="X516" s="4"/>
      <c r="Y516" s="4"/>
      <c r="Z516" s="4"/>
      <c r="AA516" s="4"/>
    </row>
    <row r="517" spans="22:27" x14ac:dyDescent="0.2">
      <c r="V517" s="4"/>
      <c r="W517" s="4"/>
      <c r="X517" s="4"/>
      <c r="Y517" s="4"/>
      <c r="Z517" s="4"/>
      <c r="AA517" s="4"/>
    </row>
    <row r="518" spans="22:27" x14ac:dyDescent="0.2">
      <c r="V518" s="4"/>
      <c r="W518" s="4"/>
      <c r="X518" s="4"/>
      <c r="Y518" s="4"/>
      <c r="Z518" s="4"/>
      <c r="AA518" s="4"/>
    </row>
    <row r="519" spans="22:27" x14ac:dyDescent="0.2">
      <c r="V519" s="4"/>
      <c r="W519" s="4"/>
      <c r="X519" s="4"/>
      <c r="Y519" s="4"/>
      <c r="Z519" s="4"/>
      <c r="AA519" s="4"/>
    </row>
    <row r="520" spans="22:27" x14ac:dyDescent="0.2">
      <c r="V520" s="4"/>
      <c r="W520" s="4"/>
      <c r="X520" s="4"/>
      <c r="Y520" s="4"/>
      <c r="Z520" s="4"/>
      <c r="AA520" s="4"/>
    </row>
    <row r="521" spans="22:27" x14ac:dyDescent="0.2">
      <c r="V521" s="4"/>
      <c r="W521" s="4"/>
      <c r="X521" s="4"/>
      <c r="Y521" s="4"/>
      <c r="Z521" s="4"/>
      <c r="AA521" s="4"/>
    </row>
    <row r="522" spans="22:27" x14ac:dyDescent="0.2">
      <c r="V522" s="4"/>
      <c r="W522" s="4"/>
      <c r="X522" s="4"/>
      <c r="Y522" s="4"/>
      <c r="Z522" s="4"/>
      <c r="AA522" s="4"/>
    </row>
    <row r="523" spans="22:27" x14ac:dyDescent="0.2">
      <c r="V523" s="4"/>
      <c r="W523" s="4"/>
      <c r="X523" s="4"/>
      <c r="Y523" s="4"/>
      <c r="Z523" s="4"/>
      <c r="AA523" s="4"/>
    </row>
    <row r="524" spans="22:27" x14ac:dyDescent="0.2">
      <c r="V524" s="4"/>
      <c r="W524" s="4"/>
      <c r="X524" s="4"/>
      <c r="Y524" s="4"/>
      <c r="Z524" s="4"/>
      <c r="AA524" s="4"/>
    </row>
    <row r="525" spans="22:27" x14ac:dyDescent="0.2">
      <c r="V525" s="4"/>
      <c r="W525" s="4"/>
      <c r="X525" s="4"/>
      <c r="Y525" s="4"/>
      <c r="Z525" s="4"/>
      <c r="AA525" s="4"/>
    </row>
    <row r="526" spans="22:27" x14ac:dyDescent="0.2">
      <c r="V526" s="4"/>
      <c r="W526" s="4"/>
      <c r="X526" s="4"/>
      <c r="Y526" s="4"/>
      <c r="Z526" s="4"/>
      <c r="AA526" s="4"/>
    </row>
    <row r="527" spans="22:27" x14ac:dyDescent="0.2">
      <c r="V527" s="4"/>
      <c r="W527" s="4"/>
      <c r="X527" s="4"/>
      <c r="Y527" s="4"/>
      <c r="Z527" s="4"/>
      <c r="AA527" s="4"/>
    </row>
    <row r="528" spans="22:27" x14ac:dyDescent="0.2">
      <c r="V528" s="4"/>
      <c r="W528" s="4"/>
      <c r="X528" s="4"/>
      <c r="Y528" s="4"/>
      <c r="Z528" s="4"/>
      <c r="AA528" s="4"/>
    </row>
    <row r="529" spans="22:27" x14ac:dyDescent="0.2">
      <c r="V529" s="4"/>
      <c r="W529" s="4"/>
      <c r="X529" s="4"/>
      <c r="Y529" s="4"/>
      <c r="Z529" s="4"/>
      <c r="AA529" s="4"/>
    </row>
    <row r="530" spans="22:27" x14ac:dyDescent="0.2">
      <c r="V530" s="4"/>
      <c r="W530" s="4"/>
      <c r="X530" s="4"/>
      <c r="Y530" s="4"/>
      <c r="Z530" s="4"/>
      <c r="AA530" s="4"/>
    </row>
    <row r="531" spans="22:27" x14ac:dyDescent="0.2">
      <c r="V531" s="4"/>
      <c r="W531" s="4"/>
      <c r="X531" s="4"/>
      <c r="Y531" s="4"/>
      <c r="Z531" s="4"/>
      <c r="AA531" s="4"/>
    </row>
    <row r="532" spans="22:27" x14ac:dyDescent="0.2">
      <c r="V532" s="4"/>
      <c r="W532" s="4"/>
      <c r="X532" s="4"/>
      <c r="Y532" s="4"/>
      <c r="Z532" s="4"/>
      <c r="AA532" s="4"/>
    </row>
    <row r="533" spans="22:27" x14ac:dyDescent="0.2">
      <c r="V533" s="4"/>
      <c r="W533" s="4"/>
      <c r="X533" s="4"/>
      <c r="Y533" s="4"/>
      <c r="Z533" s="4"/>
      <c r="AA533" s="4"/>
    </row>
    <row r="534" spans="22:27" x14ac:dyDescent="0.2">
      <c r="V534" s="4"/>
      <c r="W534" s="4"/>
      <c r="X534" s="4"/>
      <c r="Y534" s="4"/>
      <c r="Z534" s="4"/>
      <c r="AA534" s="4"/>
    </row>
    <row r="535" spans="22:27" x14ac:dyDescent="0.2">
      <c r="V535" s="4"/>
      <c r="W535" s="4"/>
      <c r="X535" s="4"/>
      <c r="Y535" s="4"/>
      <c r="Z535" s="4"/>
      <c r="AA535" s="4"/>
    </row>
    <row r="536" spans="22:27" x14ac:dyDescent="0.2">
      <c r="V536" s="4"/>
      <c r="W536" s="4"/>
      <c r="X536" s="4"/>
      <c r="Y536" s="4"/>
      <c r="Z536" s="4"/>
      <c r="AA536" s="4"/>
    </row>
    <row r="537" spans="22:27" x14ac:dyDescent="0.2">
      <c r="V537" s="4"/>
      <c r="W537" s="4"/>
      <c r="X537" s="4"/>
      <c r="Y537" s="4"/>
      <c r="Z537" s="4"/>
      <c r="AA537" s="4"/>
    </row>
    <row r="538" spans="22:27" x14ac:dyDescent="0.2">
      <c r="V538" s="4"/>
      <c r="W538" s="4"/>
      <c r="X538" s="4"/>
      <c r="Y538" s="4"/>
      <c r="Z538" s="4"/>
      <c r="AA538" s="4"/>
    </row>
    <row r="539" spans="22:27" x14ac:dyDescent="0.2">
      <c r="V539" s="4"/>
      <c r="W539" s="4"/>
      <c r="X539" s="4"/>
      <c r="Y539" s="4"/>
      <c r="Z539" s="4"/>
      <c r="AA539" s="4"/>
    </row>
    <row r="540" spans="22:27" x14ac:dyDescent="0.2">
      <c r="V540" s="4"/>
      <c r="W540" s="4"/>
      <c r="X540" s="4"/>
      <c r="Y540" s="4"/>
      <c r="Z540" s="4"/>
      <c r="AA540" s="4"/>
    </row>
    <row r="541" spans="22:27" x14ac:dyDescent="0.2">
      <c r="V541" s="4"/>
      <c r="W541" s="4"/>
      <c r="X541" s="4"/>
      <c r="Y541" s="4"/>
      <c r="Z541" s="4"/>
      <c r="AA541" s="4"/>
    </row>
    <row r="542" spans="22:27" x14ac:dyDescent="0.2">
      <c r="V542" s="4"/>
      <c r="W542" s="4"/>
      <c r="X542" s="4"/>
      <c r="Y542" s="4"/>
      <c r="Z542" s="4"/>
      <c r="AA542" s="4"/>
    </row>
    <row r="543" spans="22:27" x14ac:dyDescent="0.2">
      <c r="V543" s="4"/>
      <c r="W543" s="4"/>
      <c r="X543" s="4"/>
      <c r="Y543" s="4"/>
      <c r="Z543" s="4"/>
      <c r="AA543" s="4"/>
    </row>
    <row r="544" spans="22:27" x14ac:dyDescent="0.2">
      <c r="V544" s="4"/>
      <c r="W544" s="4"/>
      <c r="X544" s="4"/>
      <c r="Y544" s="4"/>
      <c r="Z544" s="4"/>
      <c r="AA544" s="4"/>
    </row>
    <row r="545" spans="22:27" x14ac:dyDescent="0.2">
      <c r="V545" s="4"/>
      <c r="W545" s="4"/>
      <c r="X545" s="4"/>
      <c r="Y545" s="4"/>
      <c r="Z545" s="4"/>
      <c r="AA545" s="4"/>
    </row>
    <row r="546" spans="22:27" x14ac:dyDescent="0.2">
      <c r="V546" s="4"/>
      <c r="W546" s="4"/>
      <c r="X546" s="4"/>
      <c r="Y546" s="4"/>
      <c r="Z546" s="4"/>
      <c r="AA546" s="4"/>
    </row>
    <row r="547" spans="22:27" x14ac:dyDescent="0.2">
      <c r="V547" s="4"/>
      <c r="W547" s="4"/>
      <c r="X547" s="4"/>
      <c r="Y547" s="4"/>
      <c r="Z547" s="4"/>
      <c r="AA547" s="4"/>
    </row>
    <row r="548" spans="22:27" x14ac:dyDescent="0.2">
      <c r="V548" s="4"/>
      <c r="W548" s="4"/>
      <c r="X548" s="4"/>
      <c r="Y548" s="4"/>
      <c r="Z548" s="4"/>
      <c r="AA548" s="4"/>
    </row>
    <row r="549" spans="22:27" x14ac:dyDescent="0.2">
      <c r="V549" s="4"/>
      <c r="W549" s="4"/>
      <c r="X549" s="4"/>
      <c r="Y549" s="4"/>
      <c r="Z549" s="4"/>
      <c r="AA549" s="4"/>
    </row>
    <row r="550" spans="22:27" x14ac:dyDescent="0.2">
      <c r="V550" s="4"/>
      <c r="W550" s="4"/>
      <c r="X550" s="4"/>
      <c r="Y550" s="4"/>
      <c r="Z550" s="4"/>
      <c r="AA550" s="4"/>
    </row>
    <row r="551" spans="22:27" x14ac:dyDescent="0.2">
      <c r="V551" s="4"/>
      <c r="W551" s="4"/>
      <c r="X551" s="4"/>
      <c r="Y551" s="4"/>
      <c r="Z551" s="4"/>
      <c r="AA551" s="4"/>
    </row>
    <row r="552" spans="22:27" x14ac:dyDescent="0.2">
      <c r="V552" s="4"/>
      <c r="W552" s="4"/>
      <c r="X552" s="4"/>
      <c r="Y552" s="4"/>
      <c r="Z552" s="4"/>
      <c r="AA552" s="4"/>
    </row>
    <row r="553" spans="22:27" x14ac:dyDescent="0.2">
      <c r="V553" s="4"/>
      <c r="W553" s="4"/>
      <c r="X553" s="4"/>
      <c r="Y553" s="4"/>
      <c r="Z553" s="4"/>
      <c r="AA553" s="4"/>
    </row>
    <row r="554" spans="22:27" x14ac:dyDescent="0.2">
      <c r="V554" s="4"/>
      <c r="W554" s="4"/>
      <c r="X554" s="4"/>
      <c r="Y554" s="4"/>
      <c r="Z554" s="4"/>
      <c r="AA554" s="4"/>
    </row>
    <row r="555" spans="22:27" x14ac:dyDescent="0.2">
      <c r="V555" s="4"/>
      <c r="W555" s="4"/>
      <c r="X555" s="4"/>
      <c r="Y555" s="4"/>
      <c r="Z555" s="4"/>
      <c r="AA555" s="4"/>
    </row>
    <row r="556" spans="22:27" x14ac:dyDescent="0.2">
      <c r="V556" s="4"/>
      <c r="W556" s="4"/>
      <c r="X556" s="4"/>
      <c r="Y556" s="4"/>
      <c r="Z556" s="4"/>
      <c r="AA556" s="4"/>
    </row>
    <row r="557" spans="22:27" x14ac:dyDescent="0.2">
      <c r="V557" s="4"/>
      <c r="W557" s="4"/>
      <c r="X557" s="4"/>
      <c r="Y557" s="4"/>
      <c r="Z557" s="4"/>
      <c r="AA557" s="4"/>
    </row>
    <row r="558" spans="22:27" x14ac:dyDescent="0.2">
      <c r="V558" s="4"/>
      <c r="W558" s="4"/>
      <c r="X558" s="4"/>
      <c r="Y558" s="4"/>
      <c r="Z558" s="4"/>
      <c r="AA558" s="4"/>
    </row>
    <row r="559" spans="22:27" x14ac:dyDescent="0.2">
      <c r="V559" s="4"/>
      <c r="W559" s="4"/>
      <c r="X559" s="4"/>
      <c r="Y559" s="4"/>
      <c r="Z559" s="4"/>
      <c r="AA559" s="4"/>
    </row>
    <row r="560" spans="22:27" x14ac:dyDescent="0.2">
      <c r="V560" s="4"/>
      <c r="W560" s="4"/>
      <c r="X560" s="4"/>
      <c r="Y560" s="4"/>
      <c r="Z560" s="4"/>
      <c r="AA560" s="4"/>
    </row>
    <row r="561" spans="22:27" x14ac:dyDescent="0.2">
      <c r="V561" s="4"/>
      <c r="W561" s="4"/>
      <c r="X561" s="4"/>
      <c r="Y561" s="4"/>
      <c r="Z561" s="4"/>
      <c r="AA561" s="4"/>
    </row>
    <row r="562" spans="22:27" x14ac:dyDescent="0.2">
      <c r="V562" s="4"/>
      <c r="W562" s="4"/>
      <c r="X562" s="4"/>
      <c r="Y562" s="4"/>
      <c r="Z562" s="4"/>
      <c r="AA562" s="4"/>
    </row>
    <row r="563" spans="22:27" x14ac:dyDescent="0.2">
      <c r="V563" s="4"/>
      <c r="W563" s="4"/>
      <c r="X563" s="4"/>
      <c r="Y563" s="4"/>
      <c r="Z563" s="4"/>
      <c r="AA563" s="4"/>
    </row>
    <row r="564" spans="22:27" x14ac:dyDescent="0.2">
      <c r="V564" s="4"/>
      <c r="W564" s="4"/>
      <c r="X564" s="4"/>
      <c r="Y564" s="4"/>
      <c r="Z564" s="4"/>
      <c r="AA564" s="4"/>
    </row>
    <row r="565" spans="22:27" x14ac:dyDescent="0.2">
      <c r="V565" s="4"/>
      <c r="W565" s="4"/>
      <c r="X565" s="4"/>
      <c r="Y565" s="4"/>
      <c r="Z565" s="4"/>
      <c r="AA565" s="4"/>
    </row>
    <row r="566" spans="22:27" x14ac:dyDescent="0.2">
      <c r="V566" s="4"/>
      <c r="W566" s="4"/>
      <c r="X566" s="4"/>
      <c r="Y566" s="4"/>
      <c r="Z566" s="4"/>
      <c r="AA566" s="4"/>
    </row>
    <row r="567" spans="22:27" x14ac:dyDescent="0.2">
      <c r="V567" s="4"/>
      <c r="W567" s="4"/>
      <c r="X567" s="4"/>
      <c r="Y567" s="4"/>
      <c r="Z567" s="4"/>
      <c r="AA567" s="4"/>
    </row>
    <row r="568" spans="22:27" x14ac:dyDescent="0.2">
      <c r="V568" s="4"/>
      <c r="W568" s="4"/>
      <c r="X568" s="4"/>
      <c r="Y568" s="4"/>
      <c r="Z568" s="4"/>
      <c r="AA568" s="4"/>
    </row>
    <row r="569" spans="22:27" x14ac:dyDescent="0.2">
      <c r="V569" s="4"/>
      <c r="W569" s="4"/>
      <c r="X569" s="4"/>
      <c r="Y569" s="4"/>
      <c r="Z569" s="4"/>
      <c r="AA569" s="4"/>
    </row>
    <row r="570" spans="22:27" x14ac:dyDescent="0.2">
      <c r="V570" s="4"/>
      <c r="W570" s="4"/>
      <c r="X570" s="4"/>
      <c r="Y570" s="4"/>
      <c r="Z570" s="4"/>
      <c r="AA570" s="4"/>
    </row>
    <row r="571" spans="22:27" x14ac:dyDescent="0.2">
      <c r="V571" s="4"/>
      <c r="W571" s="4"/>
      <c r="X571" s="4"/>
      <c r="Y571" s="4"/>
      <c r="Z571" s="4"/>
      <c r="AA571" s="4"/>
    </row>
    <row r="572" spans="22:27" x14ac:dyDescent="0.2">
      <c r="V572" s="4"/>
      <c r="W572" s="4"/>
      <c r="X572" s="4"/>
      <c r="Y572" s="4"/>
      <c r="Z572" s="4"/>
      <c r="AA572" s="4"/>
    </row>
    <row r="573" spans="22:27" x14ac:dyDescent="0.2">
      <c r="V573" s="4"/>
      <c r="W573" s="4"/>
      <c r="X573" s="4"/>
      <c r="Y573" s="4"/>
      <c r="Z573" s="4"/>
      <c r="AA573" s="4"/>
    </row>
    <row r="574" spans="22:27" x14ac:dyDescent="0.2">
      <c r="V574" s="4"/>
      <c r="W574" s="4"/>
      <c r="X574" s="4"/>
      <c r="Y574" s="4"/>
      <c r="Z574" s="4"/>
      <c r="AA574" s="4"/>
    </row>
    <row r="575" spans="22:27" x14ac:dyDescent="0.2">
      <c r="V575" s="4"/>
      <c r="W575" s="4"/>
      <c r="X575" s="4"/>
      <c r="Y575" s="4"/>
      <c r="Z575" s="4"/>
      <c r="AA575" s="4"/>
    </row>
    <row r="576" spans="22:27" x14ac:dyDescent="0.2">
      <c r="V576" s="4"/>
      <c r="W576" s="4"/>
      <c r="X576" s="4"/>
      <c r="Y576" s="4"/>
      <c r="Z576" s="4"/>
      <c r="AA576" s="4"/>
    </row>
    <row r="577" spans="22:27" x14ac:dyDescent="0.2">
      <c r="V577" s="4"/>
      <c r="W577" s="4"/>
      <c r="X577" s="4"/>
      <c r="Y577" s="4"/>
      <c r="Z577" s="4"/>
      <c r="AA577" s="4"/>
    </row>
    <row r="578" spans="22:27" x14ac:dyDescent="0.2">
      <c r="V578" s="4"/>
      <c r="W578" s="4"/>
      <c r="X578" s="4"/>
      <c r="Y578" s="4"/>
      <c r="Z578" s="4"/>
      <c r="AA578" s="4"/>
    </row>
    <row r="579" spans="22:27" x14ac:dyDescent="0.2">
      <c r="V579" s="4"/>
      <c r="W579" s="4"/>
      <c r="X579" s="4"/>
      <c r="Y579" s="4"/>
      <c r="Z579" s="4"/>
      <c r="AA579" s="4"/>
    </row>
    <row r="580" spans="22:27" x14ac:dyDescent="0.2">
      <c r="V580" s="4"/>
      <c r="W580" s="4"/>
      <c r="X580" s="4"/>
      <c r="Y580" s="4"/>
      <c r="Z580" s="4"/>
      <c r="AA580" s="4"/>
    </row>
    <row r="581" spans="22:27" x14ac:dyDescent="0.2">
      <c r="V581" s="4"/>
      <c r="W581" s="4"/>
      <c r="X581" s="4"/>
      <c r="Y581" s="4"/>
      <c r="Z581" s="4"/>
      <c r="AA581" s="4"/>
    </row>
    <row r="582" spans="22:27" x14ac:dyDescent="0.2">
      <c r="V582" s="4"/>
      <c r="W582" s="4"/>
      <c r="X582" s="4"/>
      <c r="Y582" s="4"/>
      <c r="Z582" s="4"/>
      <c r="AA582" s="4"/>
    </row>
    <row r="583" spans="22:27" x14ac:dyDescent="0.2">
      <c r="V583" s="4"/>
      <c r="W583" s="4"/>
      <c r="X583" s="4"/>
      <c r="Y583" s="4"/>
      <c r="Z583" s="4"/>
      <c r="AA583" s="4"/>
    </row>
    <row r="584" spans="22:27" x14ac:dyDescent="0.2">
      <c r="V584" s="4"/>
      <c r="W584" s="4"/>
      <c r="X584" s="4"/>
      <c r="Y584" s="4"/>
      <c r="Z584" s="4"/>
      <c r="AA584" s="4"/>
    </row>
    <row r="585" spans="22:27" x14ac:dyDescent="0.2">
      <c r="V585" s="4"/>
      <c r="W585" s="4"/>
      <c r="X585" s="4"/>
      <c r="Y585" s="4"/>
      <c r="Z585" s="4"/>
      <c r="AA585" s="4"/>
    </row>
    <row r="586" spans="22:27" x14ac:dyDescent="0.2">
      <c r="V586" s="4"/>
      <c r="W586" s="4"/>
      <c r="X586" s="4"/>
      <c r="Y586" s="4"/>
      <c r="Z586" s="4"/>
      <c r="AA586" s="4"/>
    </row>
    <row r="587" spans="22:27" x14ac:dyDescent="0.2">
      <c r="V587" s="4"/>
      <c r="W587" s="4"/>
      <c r="X587" s="4"/>
      <c r="Y587" s="4"/>
      <c r="Z587" s="4"/>
      <c r="AA587" s="4"/>
    </row>
    <row r="588" spans="22:27" x14ac:dyDescent="0.2">
      <c r="V588" s="4"/>
      <c r="W588" s="4"/>
      <c r="X588" s="4"/>
      <c r="Y588" s="4"/>
      <c r="Z588" s="4"/>
      <c r="AA588" s="4"/>
    </row>
    <row r="589" spans="22:27" x14ac:dyDescent="0.2">
      <c r="V589" s="4"/>
      <c r="W589" s="4"/>
      <c r="X589" s="4"/>
      <c r="Y589" s="4"/>
      <c r="Z589" s="4"/>
      <c r="AA589" s="4"/>
    </row>
    <row r="590" spans="22:27" x14ac:dyDescent="0.2">
      <c r="V590" s="4"/>
      <c r="W590" s="4"/>
      <c r="X590" s="4"/>
      <c r="Y590" s="4"/>
      <c r="Z590" s="4"/>
      <c r="AA590" s="4"/>
    </row>
    <row r="591" spans="22:27" x14ac:dyDescent="0.2">
      <c r="V591" s="4"/>
      <c r="W591" s="4"/>
      <c r="X591" s="4"/>
      <c r="Y591" s="4"/>
      <c r="Z591" s="4"/>
      <c r="AA591" s="4"/>
    </row>
    <row r="592" spans="22:27" x14ac:dyDescent="0.2">
      <c r="V592" s="4"/>
      <c r="W592" s="4"/>
      <c r="X592" s="4"/>
      <c r="Y592" s="4"/>
      <c r="Z592" s="4"/>
      <c r="AA592" s="4"/>
    </row>
    <row r="593" spans="22:27" x14ac:dyDescent="0.2">
      <c r="V593" s="4"/>
      <c r="W593" s="4"/>
      <c r="X593" s="4"/>
      <c r="Y593" s="4"/>
      <c r="Z593" s="4"/>
      <c r="AA593" s="4"/>
    </row>
    <row r="594" spans="22:27" x14ac:dyDescent="0.2">
      <c r="V594" s="4"/>
      <c r="W594" s="4"/>
      <c r="X594" s="4"/>
      <c r="Y594" s="4"/>
      <c r="Z594" s="4"/>
      <c r="AA594" s="4"/>
    </row>
    <row r="595" spans="22:27" x14ac:dyDescent="0.2">
      <c r="V595" s="4"/>
      <c r="W595" s="4"/>
      <c r="X595" s="4"/>
      <c r="Y595" s="4"/>
      <c r="Z595" s="4"/>
      <c r="AA595" s="4"/>
    </row>
    <row r="596" spans="22:27" x14ac:dyDescent="0.2">
      <c r="V596" s="4"/>
      <c r="W596" s="4"/>
      <c r="X596" s="4"/>
      <c r="Y596" s="4"/>
      <c r="Z596" s="4"/>
      <c r="AA596" s="4"/>
    </row>
    <row r="597" spans="22:27" x14ac:dyDescent="0.2">
      <c r="V597" s="4"/>
      <c r="W597" s="4"/>
      <c r="X597" s="4"/>
      <c r="Y597" s="4"/>
      <c r="Z597" s="4"/>
      <c r="AA597" s="4"/>
    </row>
    <row r="598" spans="22:27" x14ac:dyDescent="0.2">
      <c r="V598" s="4"/>
      <c r="W598" s="4"/>
      <c r="X598" s="4"/>
      <c r="Y598" s="4"/>
      <c r="Z598" s="4"/>
      <c r="AA598" s="4"/>
    </row>
    <row r="599" spans="22:27" x14ac:dyDescent="0.2">
      <c r="V599" s="4"/>
      <c r="W599" s="4"/>
      <c r="X599" s="4"/>
      <c r="Y599" s="4"/>
      <c r="Z599" s="4"/>
      <c r="AA599" s="4"/>
    </row>
    <row r="600" spans="22:27" x14ac:dyDescent="0.2">
      <c r="V600" s="4"/>
      <c r="W600" s="4"/>
      <c r="X600" s="4"/>
      <c r="Y600" s="4"/>
      <c r="Z600" s="4"/>
      <c r="AA600" s="4"/>
    </row>
    <row r="601" spans="22:27" x14ac:dyDescent="0.2">
      <c r="V601" s="4"/>
      <c r="W601" s="4"/>
      <c r="X601" s="4"/>
      <c r="Y601" s="4"/>
      <c r="Z601" s="4"/>
      <c r="AA601" s="4"/>
    </row>
    <row r="602" spans="22:27" x14ac:dyDescent="0.2">
      <c r="V602" s="4"/>
      <c r="W602" s="4"/>
      <c r="X602" s="4"/>
      <c r="Y602" s="4"/>
      <c r="Z602" s="4"/>
      <c r="AA602" s="4"/>
    </row>
    <row r="603" spans="22:27" x14ac:dyDescent="0.2">
      <c r="V603" s="4"/>
      <c r="W603" s="4"/>
      <c r="X603" s="4"/>
      <c r="Y603" s="4"/>
      <c r="Z603" s="4"/>
      <c r="AA603" s="4"/>
    </row>
    <row r="604" spans="22:27" x14ac:dyDescent="0.2">
      <c r="V604" s="4"/>
      <c r="W604" s="4"/>
      <c r="X604" s="4"/>
      <c r="Y604" s="4"/>
      <c r="Z604" s="4"/>
      <c r="AA604" s="4"/>
    </row>
    <row r="605" spans="22:27" x14ac:dyDescent="0.2">
      <c r="V605" s="4"/>
      <c r="W605" s="4"/>
      <c r="X605" s="4"/>
      <c r="Y605" s="4"/>
      <c r="Z605" s="4"/>
      <c r="AA605" s="4"/>
    </row>
    <row r="606" spans="22:27" x14ac:dyDescent="0.2">
      <c r="V606" s="4"/>
      <c r="W606" s="4"/>
      <c r="X606" s="4"/>
      <c r="Y606" s="4"/>
      <c r="Z606" s="4"/>
      <c r="AA606" s="4"/>
    </row>
    <row r="607" spans="22:27" x14ac:dyDescent="0.2">
      <c r="V607" s="4"/>
      <c r="W607" s="4"/>
      <c r="X607" s="4"/>
      <c r="Y607" s="4"/>
      <c r="Z607" s="4"/>
      <c r="AA607" s="4"/>
    </row>
    <row r="608" spans="22:27" x14ac:dyDescent="0.2">
      <c r="V608" s="4"/>
      <c r="W608" s="4"/>
      <c r="X608" s="4"/>
      <c r="Y608" s="4"/>
      <c r="Z608" s="4"/>
      <c r="AA608" s="4"/>
    </row>
    <row r="609" spans="22:27" x14ac:dyDescent="0.2">
      <c r="V609" s="4"/>
      <c r="W609" s="4"/>
      <c r="X609" s="4"/>
      <c r="Y609" s="4"/>
      <c r="Z609" s="4"/>
      <c r="AA609" s="4"/>
    </row>
    <row r="610" spans="22:27" x14ac:dyDescent="0.2">
      <c r="V610" s="4"/>
      <c r="W610" s="4"/>
      <c r="X610" s="4"/>
      <c r="Y610" s="4"/>
      <c r="Z610" s="4"/>
      <c r="AA610" s="4"/>
    </row>
    <row r="611" spans="22:27" x14ac:dyDescent="0.2">
      <c r="V611" s="4"/>
      <c r="W611" s="4"/>
      <c r="X611" s="4"/>
      <c r="Y611" s="4"/>
      <c r="Z611" s="4"/>
      <c r="AA611" s="4"/>
    </row>
    <row r="612" spans="22:27" x14ac:dyDescent="0.2">
      <c r="V612" s="4"/>
      <c r="W612" s="4"/>
      <c r="X612" s="4"/>
      <c r="Y612" s="4"/>
      <c r="Z612" s="4"/>
      <c r="AA612" s="4"/>
    </row>
    <row r="613" spans="22:27" x14ac:dyDescent="0.2">
      <c r="V613" s="4"/>
      <c r="W613" s="4"/>
      <c r="X613" s="4"/>
      <c r="Y613" s="4"/>
      <c r="Z613" s="4"/>
      <c r="AA613" s="4"/>
    </row>
    <row r="614" spans="22:27" x14ac:dyDescent="0.2">
      <c r="V614" s="4"/>
      <c r="W614" s="4"/>
      <c r="X614" s="4"/>
      <c r="Y614" s="4"/>
      <c r="Z614" s="4"/>
      <c r="AA614" s="4"/>
    </row>
    <row r="615" spans="22:27" x14ac:dyDescent="0.2">
      <c r="V615" s="4"/>
      <c r="W615" s="4"/>
      <c r="X615" s="4"/>
      <c r="Y615" s="4"/>
      <c r="Z615" s="4"/>
      <c r="AA615" s="4"/>
    </row>
    <row r="616" spans="22:27" x14ac:dyDescent="0.2">
      <c r="V616" s="4"/>
      <c r="W616" s="4"/>
      <c r="X616" s="4"/>
      <c r="Y616" s="4"/>
      <c r="Z616" s="4"/>
      <c r="AA616" s="4"/>
    </row>
    <row r="617" spans="22:27" x14ac:dyDescent="0.2">
      <c r="V617" s="4"/>
      <c r="W617" s="4"/>
      <c r="X617" s="4"/>
      <c r="Y617" s="4"/>
      <c r="Z617" s="4"/>
      <c r="AA617" s="4"/>
    </row>
    <row r="618" spans="22:27" x14ac:dyDescent="0.2">
      <c r="V618" s="4"/>
      <c r="W618" s="4"/>
      <c r="X618" s="4"/>
      <c r="Y618" s="4"/>
      <c r="Z618" s="4"/>
      <c r="AA618" s="4"/>
    </row>
    <row r="619" spans="22:27" x14ac:dyDescent="0.2">
      <c r="V619" s="4"/>
      <c r="W619" s="4"/>
      <c r="X619" s="4"/>
      <c r="Y619" s="4"/>
      <c r="Z619" s="4"/>
      <c r="AA619" s="4"/>
    </row>
    <row r="620" spans="22:27" x14ac:dyDescent="0.2">
      <c r="V620" s="4"/>
      <c r="W620" s="4"/>
      <c r="X620" s="4"/>
      <c r="Y620" s="4"/>
      <c r="Z620" s="4"/>
      <c r="AA620" s="4"/>
    </row>
    <row r="621" spans="22:27" x14ac:dyDescent="0.2">
      <c r="V621" s="4"/>
      <c r="W621" s="4"/>
      <c r="X621" s="4"/>
      <c r="Y621" s="4"/>
      <c r="Z621" s="4"/>
      <c r="AA621" s="4"/>
    </row>
    <row r="622" spans="22:27" x14ac:dyDescent="0.2">
      <c r="V622" s="4"/>
      <c r="W622" s="4"/>
      <c r="X622" s="4"/>
      <c r="Y622" s="4"/>
      <c r="Z622" s="4"/>
      <c r="AA622" s="4"/>
    </row>
    <row r="623" spans="22:27" x14ac:dyDescent="0.2">
      <c r="V623" s="4"/>
      <c r="W623" s="4"/>
      <c r="X623" s="4"/>
      <c r="Y623" s="4"/>
      <c r="Z623" s="4"/>
      <c r="AA623" s="4"/>
    </row>
    <row r="624" spans="22:27" x14ac:dyDescent="0.2">
      <c r="V624" s="4"/>
      <c r="W624" s="4"/>
      <c r="X624" s="4"/>
      <c r="Y624" s="4"/>
      <c r="Z624" s="4"/>
      <c r="AA624" s="4"/>
    </row>
    <row r="625" spans="22:27" x14ac:dyDescent="0.2">
      <c r="V625" s="4"/>
      <c r="W625" s="4"/>
      <c r="X625" s="4"/>
      <c r="Y625" s="4"/>
      <c r="Z625" s="4"/>
      <c r="AA625" s="4"/>
    </row>
    <row r="626" spans="22:27" x14ac:dyDescent="0.2">
      <c r="V626" s="4"/>
      <c r="W626" s="4"/>
      <c r="X626" s="4"/>
      <c r="Y626" s="4"/>
      <c r="Z626" s="4"/>
      <c r="AA626" s="4"/>
    </row>
    <row r="627" spans="22:27" x14ac:dyDescent="0.2">
      <c r="V627" s="4"/>
      <c r="W627" s="4"/>
      <c r="X627" s="4"/>
      <c r="Y627" s="4"/>
      <c r="Z627" s="4"/>
      <c r="AA627" s="4"/>
    </row>
    <row r="628" spans="22:27" x14ac:dyDescent="0.2">
      <c r="V628" s="4"/>
      <c r="W628" s="4"/>
      <c r="X628" s="4"/>
      <c r="Y628" s="4"/>
      <c r="Z628" s="4"/>
      <c r="AA628" s="4"/>
    </row>
    <row r="629" spans="22:27" x14ac:dyDescent="0.2">
      <c r="V629" s="4"/>
      <c r="W629" s="4"/>
      <c r="X629" s="4"/>
      <c r="Y629" s="4"/>
      <c r="Z629" s="4"/>
      <c r="AA629" s="4"/>
    </row>
    <row r="630" spans="22:27" x14ac:dyDescent="0.2">
      <c r="V630" s="4"/>
      <c r="W630" s="4"/>
      <c r="X630" s="4"/>
      <c r="Y630" s="4"/>
      <c r="Z630" s="4"/>
      <c r="AA630" s="4"/>
    </row>
    <row r="631" spans="22:27" x14ac:dyDescent="0.2">
      <c r="V631" s="4"/>
      <c r="W631" s="4"/>
      <c r="X631" s="4"/>
      <c r="Y631" s="4"/>
      <c r="Z631" s="4"/>
      <c r="AA631" s="4"/>
    </row>
    <row r="632" spans="22:27" x14ac:dyDescent="0.2">
      <c r="V632" s="4"/>
      <c r="W632" s="4"/>
      <c r="X632" s="4"/>
      <c r="Y632" s="4"/>
      <c r="Z632" s="4"/>
      <c r="AA632" s="4"/>
    </row>
    <row r="633" spans="22:27" x14ac:dyDescent="0.2">
      <c r="V633" s="4"/>
      <c r="W633" s="4"/>
      <c r="X633" s="4"/>
      <c r="Y633" s="4"/>
      <c r="Z633" s="4"/>
      <c r="AA633" s="4"/>
    </row>
    <row r="634" spans="22:27" x14ac:dyDescent="0.2">
      <c r="V634" s="4"/>
      <c r="W634" s="4"/>
      <c r="X634" s="4"/>
      <c r="Y634" s="4"/>
      <c r="Z634" s="4"/>
      <c r="AA634" s="4"/>
    </row>
    <row r="635" spans="22:27" x14ac:dyDescent="0.2">
      <c r="V635" s="4"/>
      <c r="W635" s="4"/>
      <c r="X635" s="4"/>
      <c r="Y635" s="4"/>
      <c r="Z635" s="4"/>
      <c r="AA635" s="4"/>
    </row>
    <row r="636" spans="22:27" x14ac:dyDescent="0.2">
      <c r="V636" s="4"/>
      <c r="W636" s="4"/>
      <c r="X636" s="4"/>
      <c r="Y636" s="4"/>
      <c r="Z636" s="4"/>
      <c r="AA636" s="4"/>
    </row>
    <row r="637" spans="22:27" x14ac:dyDescent="0.2">
      <c r="V637" s="4"/>
      <c r="W637" s="4"/>
      <c r="X637" s="4"/>
      <c r="Y637" s="4"/>
      <c r="Z637" s="4"/>
      <c r="AA637" s="4"/>
    </row>
    <row r="638" spans="22:27" x14ac:dyDescent="0.2">
      <c r="V638" s="4"/>
      <c r="W638" s="4"/>
      <c r="X638" s="4"/>
      <c r="Y638" s="4"/>
      <c r="Z638" s="4"/>
      <c r="AA638" s="4"/>
    </row>
    <row r="639" spans="22:27" x14ac:dyDescent="0.2">
      <c r="V639" s="4"/>
      <c r="W639" s="4"/>
      <c r="X639" s="4"/>
      <c r="Y639" s="4"/>
      <c r="Z639" s="4"/>
      <c r="AA639" s="4"/>
    </row>
    <row r="640" spans="22:27" x14ac:dyDescent="0.2">
      <c r="V640" s="4"/>
      <c r="W640" s="4"/>
      <c r="X640" s="4"/>
      <c r="Y640" s="4"/>
      <c r="Z640" s="4"/>
      <c r="AA640" s="4"/>
    </row>
    <row r="641" spans="22:27" x14ac:dyDescent="0.2">
      <c r="V641" s="4"/>
      <c r="W641" s="4"/>
      <c r="X641" s="4"/>
      <c r="Y641" s="4"/>
      <c r="Z641" s="4"/>
      <c r="AA641" s="4"/>
    </row>
    <row r="642" spans="22:27" x14ac:dyDescent="0.2">
      <c r="V642" s="4"/>
      <c r="W642" s="4"/>
      <c r="X642" s="4"/>
      <c r="Y642" s="4"/>
      <c r="Z642" s="4"/>
      <c r="AA642" s="4"/>
    </row>
    <row r="643" spans="22:27" x14ac:dyDescent="0.2">
      <c r="V643" s="4"/>
      <c r="W643" s="4"/>
      <c r="X643" s="4"/>
      <c r="Y643" s="4"/>
      <c r="Z643" s="4"/>
      <c r="AA643" s="4"/>
    </row>
    <row r="644" spans="22:27" x14ac:dyDescent="0.2">
      <c r="V644" s="4"/>
      <c r="W644" s="4"/>
      <c r="X644" s="4"/>
      <c r="Y644" s="4"/>
      <c r="Z644" s="4"/>
      <c r="AA644" s="4"/>
    </row>
    <row r="645" spans="22:27" x14ac:dyDescent="0.2">
      <c r="V645" s="4"/>
      <c r="W645" s="4"/>
      <c r="X645" s="4"/>
      <c r="Y645" s="4"/>
      <c r="Z645" s="4"/>
      <c r="AA645" s="4"/>
    </row>
    <row r="646" spans="22:27" x14ac:dyDescent="0.2">
      <c r="V646" s="4"/>
      <c r="W646" s="4"/>
      <c r="X646" s="4"/>
      <c r="Y646" s="4"/>
      <c r="Z646" s="4"/>
      <c r="AA646" s="4"/>
    </row>
    <row r="647" spans="22:27" x14ac:dyDescent="0.2">
      <c r="V647" s="4"/>
      <c r="W647" s="4"/>
      <c r="X647" s="4"/>
      <c r="Y647" s="4"/>
      <c r="Z647" s="4"/>
      <c r="AA647" s="4"/>
    </row>
    <row r="648" spans="22:27" x14ac:dyDescent="0.2">
      <c r="V648" s="4"/>
      <c r="W648" s="4"/>
      <c r="X648" s="4"/>
      <c r="Y648" s="4"/>
      <c r="Z648" s="4"/>
      <c r="AA648" s="4"/>
    </row>
    <row r="649" spans="22:27" x14ac:dyDescent="0.2">
      <c r="V649" s="4"/>
      <c r="W649" s="4"/>
      <c r="X649" s="4"/>
      <c r="Y649" s="4"/>
      <c r="Z649" s="4"/>
      <c r="AA649" s="4"/>
    </row>
    <row r="650" spans="22:27" x14ac:dyDescent="0.2">
      <c r="V650" s="4"/>
      <c r="W650" s="4"/>
      <c r="X650" s="4"/>
      <c r="Y650" s="4"/>
      <c r="Z650" s="4"/>
      <c r="AA650" s="4"/>
    </row>
    <row r="651" spans="22:27" x14ac:dyDescent="0.2">
      <c r="V651" s="4"/>
      <c r="W651" s="4"/>
      <c r="X651" s="4"/>
      <c r="Y651" s="4"/>
      <c r="Z651" s="4"/>
      <c r="AA651" s="4"/>
    </row>
    <row r="652" spans="22:27" x14ac:dyDescent="0.2">
      <c r="V652" s="4"/>
      <c r="W652" s="4"/>
      <c r="X652" s="4"/>
      <c r="Y652" s="4"/>
      <c r="Z652" s="4"/>
      <c r="AA652" s="4"/>
    </row>
    <row r="653" spans="22:27" x14ac:dyDescent="0.2">
      <c r="V653" s="4"/>
      <c r="W653" s="4"/>
      <c r="X653" s="4"/>
      <c r="Y653" s="4"/>
      <c r="Z653" s="4"/>
      <c r="AA653" s="4"/>
    </row>
    <row r="654" spans="22:27" x14ac:dyDescent="0.2">
      <c r="V654" s="4"/>
      <c r="W654" s="4"/>
      <c r="X654" s="4"/>
      <c r="Y654" s="4"/>
      <c r="Z654" s="4"/>
      <c r="AA654" s="4"/>
    </row>
    <row r="655" spans="22:27" x14ac:dyDescent="0.2">
      <c r="V655" s="4"/>
      <c r="W655" s="4"/>
      <c r="X655" s="4"/>
      <c r="Y655" s="4"/>
      <c r="Z655" s="4"/>
      <c r="AA655" s="4"/>
    </row>
    <row r="656" spans="22:27" x14ac:dyDescent="0.2">
      <c r="V656" s="4"/>
      <c r="W656" s="4"/>
      <c r="X656" s="4"/>
      <c r="Y656" s="4"/>
      <c r="Z656" s="4"/>
      <c r="AA656" s="4"/>
    </row>
    <row r="657" spans="22:27" x14ac:dyDescent="0.2">
      <c r="V657" s="4"/>
      <c r="W657" s="4"/>
      <c r="X657" s="4"/>
      <c r="Y657" s="4"/>
      <c r="Z657" s="4"/>
      <c r="AA657" s="4"/>
    </row>
    <row r="658" spans="22:27" x14ac:dyDescent="0.2">
      <c r="V658" s="4"/>
      <c r="W658" s="4"/>
      <c r="X658" s="4"/>
      <c r="Y658" s="4"/>
      <c r="Z658" s="4"/>
      <c r="AA658" s="4"/>
    </row>
    <row r="659" spans="22:27" x14ac:dyDescent="0.2">
      <c r="V659" s="4"/>
      <c r="W659" s="4"/>
      <c r="X659" s="4"/>
      <c r="Y659" s="4"/>
      <c r="Z659" s="4"/>
      <c r="AA659" s="4"/>
    </row>
    <row r="660" spans="22:27" x14ac:dyDescent="0.2">
      <c r="V660" s="4"/>
      <c r="W660" s="4"/>
      <c r="X660" s="4"/>
      <c r="Y660" s="4"/>
      <c r="Z660" s="4"/>
      <c r="AA660" s="4"/>
    </row>
    <row r="661" spans="22:27" x14ac:dyDescent="0.2">
      <c r="V661" s="4"/>
      <c r="W661" s="4"/>
      <c r="X661" s="4"/>
      <c r="Y661" s="4"/>
      <c r="Z661" s="4"/>
      <c r="AA661" s="4"/>
    </row>
    <row r="662" spans="22:27" x14ac:dyDescent="0.2">
      <c r="V662" s="4"/>
      <c r="W662" s="4"/>
      <c r="X662" s="4"/>
      <c r="Y662" s="4"/>
      <c r="Z662" s="4"/>
      <c r="AA662" s="4"/>
    </row>
    <row r="663" spans="22:27" x14ac:dyDescent="0.2">
      <c r="V663" s="4"/>
      <c r="W663" s="4"/>
      <c r="X663" s="4"/>
      <c r="Y663" s="4"/>
      <c r="Z663" s="4"/>
      <c r="AA663" s="4"/>
    </row>
    <row r="664" spans="22:27" x14ac:dyDescent="0.2">
      <c r="V664" s="4"/>
      <c r="W664" s="4"/>
      <c r="X664" s="4"/>
      <c r="Y664" s="4"/>
      <c r="Z664" s="4"/>
      <c r="AA664" s="4"/>
    </row>
    <row r="665" spans="22:27" x14ac:dyDescent="0.2">
      <c r="V665" s="4"/>
      <c r="W665" s="4"/>
      <c r="X665" s="4"/>
      <c r="Y665" s="4"/>
      <c r="Z665" s="4"/>
      <c r="AA665" s="4"/>
    </row>
  </sheetData>
  <conditionalFormatting sqref="J63:J543">
    <cfRule type="cellIs" dxfId="0" priority="1" operator="equal">
      <formula>8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B28A-8919-3F4D-AE6E-51D715E1C0B7}">
  <dimension ref="B1:Z75"/>
  <sheetViews>
    <sheetView workbookViewId="0">
      <selection activeCell="J17" sqref="J17"/>
    </sheetView>
  </sheetViews>
  <sheetFormatPr baseColWidth="10" defaultRowHeight="16" x14ac:dyDescent="0.2"/>
  <cols>
    <col min="1" max="1" width="4.5" customWidth="1"/>
    <col min="2" max="2" width="15" customWidth="1"/>
    <col min="3" max="3" width="15.5" customWidth="1"/>
    <col min="4" max="4" width="13.5" customWidth="1"/>
    <col min="5" max="5" width="13.6640625" customWidth="1"/>
    <col min="6" max="6" width="13.83203125" customWidth="1"/>
    <col min="7" max="7" width="12.33203125" customWidth="1"/>
    <col min="8" max="8" width="14.33203125" customWidth="1"/>
    <col min="9" max="9" width="3" customWidth="1"/>
    <col min="11" max="11" width="13.5" customWidth="1"/>
    <col min="12" max="12" width="14" customWidth="1"/>
    <col min="13" max="13" width="11.5" customWidth="1"/>
    <col min="14" max="14" width="12.5" customWidth="1"/>
    <col min="15" max="15" width="12.6640625" customWidth="1"/>
    <col min="16" max="17" width="11.6640625" customWidth="1"/>
    <col min="18" max="18" width="9.1640625" customWidth="1"/>
    <col min="19" max="19" width="8.33203125" customWidth="1"/>
    <col min="20" max="20" width="13.1640625" customWidth="1"/>
    <col min="21" max="21" width="13" customWidth="1"/>
  </cols>
  <sheetData>
    <row r="1" spans="2:26" ht="17" thickBot="1" x14ac:dyDescent="0.25"/>
    <row r="2" spans="2:26" x14ac:dyDescent="0.2">
      <c r="B2" s="29" t="s">
        <v>90</v>
      </c>
      <c r="C2" s="30">
        <v>200</v>
      </c>
      <c r="E2" s="50" t="s">
        <v>150</v>
      </c>
      <c r="F2" s="51"/>
      <c r="G2" s="51"/>
      <c r="H2" s="52"/>
    </row>
    <row r="3" spans="2:26" x14ac:dyDescent="0.2">
      <c r="B3" s="20" t="s">
        <v>91</v>
      </c>
      <c r="C3" s="15">
        <f>C2</f>
        <v>200</v>
      </c>
      <c r="E3" s="13" t="s">
        <v>102</v>
      </c>
      <c r="F3" s="12" t="s">
        <v>88</v>
      </c>
      <c r="G3" s="47" t="s">
        <v>89</v>
      </c>
      <c r="H3" s="48" t="s">
        <v>149</v>
      </c>
      <c r="N3" s="1"/>
      <c r="O3" s="1">
        <f>SUM(O5:O2000)</f>
        <v>10050</v>
      </c>
      <c r="P3" s="1">
        <f t="shared" ref="P3:Z3" si="0">SUM(P5:P2000)</f>
        <v>670</v>
      </c>
      <c r="Q3" s="1">
        <f t="shared" si="0"/>
        <v>0</v>
      </c>
      <c r="R3" s="1">
        <f t="shared" si="0"/>
        <v>59000</v>
      </c>
      <c r="S3" s="1">
        <f t="shared" si="0"/>
        <v>59000</v>
      </c>
      <c r="T3" s="1"/>
      <c r="U3" s="1"/>
      <c r="V3" s="1"/>
      <c r="W3" s="1"/>
      <c r="X3" s="1">
        <f t="shared" si="0"/>
        <v>191750</v>
      </c>
      <c r="Y3" s="1">
        <f t="shared" si="0"/>
        <v>132750</v>
      </c>
      <c r="Z3" s="1">
        <f t="shared" si="0"/>
        <v>122030</v>
      </c>
    </row>
    <row r="4" spans="2:26" ht="17" thickBot="1" x14ac:dyDescent="0.25">
      <c r="B4" s="20" t="s">
        <v>46</v>
      </c>
      <c r="C4" s="15">
        <f>C3+C2</f>
        <v>400</v>
      </c>
      <c r="E4" s="11">
        <v>400</v>
      </c>
      <c r="F4" s="2">
        <v>10</v>
      </c>
      <c r="G4" s="2">
        <v>60</v>
      </c>
      <c r="H4" s="49">
        <v>7</v>
      </c>
      <c r="J4" s="31" t="s">
        <v>103</v>
      </c>
      <c r="K4" s="31" t="s">
        <v>104</v>
      </c>
      <c r="L4" s="31" t="s">
        <v>116</v>
      </c>
      <c r="M4" s="31" t="s">
        <v>152</v>
      </c>
      <c r="N4" s="31" t="s">
        <v>106</v>
      </c>
      <c r="O4" s="31" t="s">
        <v>98</v>
      </c>
      <c r="P4" s="31" t="s">
        <v>111</v>
      </c>
      <c r="Q4" s="31" t="s">
        <v>112</v>
      </c>
      <c r="R4" s="31" t="s">
        <v>90</v>
      </c>
      <c r="S4" s="31" t="s">
        <v>107</v>
      </c>
      <c r="T4" s="31" t="s">
        <v>114</v>
      </c>
      <c r="U4" s="31" t="s">
        <v>113</v>
      </c>
      <c r="V4" s="31" t="s">
        <v>109</v>
      </c>
      <c r="W4" s="31" t="s">
        <v>110</v>
      </c>
      <c r="X4" s="31" t="s">
        <v>108</v>
      </c>
      <c r="Y4" s="31" t="s">
        <v>9</v>
      </c>
      <c r="Z4" s="31" t="s">
        <v>100</v>
      </c>
    </row>
    <row r="5" spans="2:26" x14ac:dyDescent="0.2">
      <c r="B5" s="20" t="s">
        <v>92</v>
      </c>
      <c r="C5" s="15">
        <f>C3*50</f>
        <v>10000</v>
      </c>
      <c r="J5" s="14">
        <v>1</v>
      </c>
      <c r="K5" s="1" t="s">
        <v>115</v>
      </c>
      <c r="L5" s="33" t="s">
        <v>117</v>
      </c>
      <c r="M5" s="1" t="s">
        <v>151</v>
      </c>
      <c r="R5">
        <v>200</v>
      </c>
      <c r="S5">
        <f>R5</f>
        <v>200</v>
      </c>
      <c r="T5" s="9">
        <v>45833.625</v>
      </c>
      <c r="U5" s="9">
        <f>T5+$H$4</f>
        <v>45840.625</v>
      </c>
      <c r="V5">
        <v>400</v>
      </c>
      <c r="X5">
        <f>$C$7*R5/$C$2</f>
        <v>650</v>
      </c>
      <c r="Y5">
        <f>X5-R5</f>
        <v>450</v>
      </c>
      <c r="Z5" s="15">
        <f>Y5-SUM(O5:Q5)</f>
        <v>450</v>
      </c>
    </row>
    <row r="6" spans="2:26" x14ac:dyDescent="0.2">
      <c r="B6" s="20" t="s">
        <v>93</v>
      </c>
      <c r="C6" s="15">
        <f>E23</f>
        <v>250</v>
      </c>
      <c r="J6" s="14">
        <v>2</v>
      </c>
      <c r="K6" s="1" t="s">
        <v>119</v>
      </c>
      <c r="L6" s="1" t="s">
        <v>118</v>
      </c>
      <c r="O6">
        <v>150</v>
      </c>
      <c r="P6">
        <v>10</v>
      </c>
      <c r="R6">
        <v>200</v>
      </c>
      <c r="S6">
        <f t="shared" ref="S6:S50" si="1">R6</f>
        <v>200</v>
      </c>
      <c r="T6" s="9">
        <v>45845.625</v>
      </c>
      <c r="U6" s="9">
        <f t="shared" ref="U6:U69" si="2">T6+$H$4</f>
        <v>45852.625</v>
      </c>
      <c r="X6">
        <f t="shared" ref="X6:X29" si="3">$C$7*R6/$C$2</f>
        <v>650</v>
      </c>
      <c r="Y6">
        <f t="shared" ref="Y6:Y29" si="4">X6-R6</f>
        <v>450</v>
      </c>
      <c r="Z6" s="15">
        <f t="shared" ref="Z6:Z29" si="5">Y6-SUM(O6:Q6)</f>
        <v>290</v>
      </c>
    </row>
    <row r="7" spans="2:26" x14ac:dyDescent="0.2">
      <c r="B7" s="20" t="s">
        <v>94</v>
      </c>
      <c r="C7" s="15">
        <f>C4+C6</f>
        <v>650</v>
      </c>
      <c r="J7" s="14">
        <v>3</v>
      </c>
      <c r="K7" s="1" t="s">
        <v>120</v>
      </c>
      <c r="L7" s="1" t="s">
        <v>139</v>
      </c>
      <c r="M7" s="44" t="s">
        <v>144</v>
      </c>
      <c r="O7">
        <v>150</v>
      </c>
      <c r="P7">
        <v>10</v>
      </c>
      <c r="R7">
        <v>200</v>
      </c>
      <c r="S7">
        <f t="shared" si="1"/>
        <v>200</v>
      </c>
      <c r="T7" s="9">
        <v>45846.625</v>
      </c>
      <c r="U7" s="9">
        <f t="shared" si="2"/>
        <v>45853.625</v>
      </c>
      <c r="X7">
        <f t="shared" si="3"/>
        <v>650</v>
      </c>
      <c r="Y7">
        <f t="shared" si="4"/>
        <v>450</v>
      </c>
      <c r="Z7" s="15">
        <f t="shared" si="5"/>
        <v>290</v>
      </c>
    </row>
    <row r="8" spans="2:26" x14ac:dyDescent="0.2">
      <c r="B8" s="27" t="s">
        <v>95</v>
      </c>
      <c r="C8" s="28">
        <f>C7-C2</f>
        <v>450</v>
      </c>
      <c r="J8" s="14">
        <v>4</v>
      </c>
      <c r="K8" s="1" t="s">
        <v>121</v>
      </c>
      <c r="L8" s="1" t="s">
        <v>140</v>
      </c>
      <c r="O8">
        <v>150</v>
      </c>
      <c r="P8">
        <v>10</v>
      </c>
      <c r="R8">
        <v>200</v>
      </c>
      <c r="S8">
        <f t="shared" si="1"/>
        <v>200</v>
      </c>
      <c r="T8" s="9">
        <v>45847.625</v>
      </c>
      <c r="U8" s="9">
        <f t="shared" si="2"/>
        <v>45854.625</v>
      </c>
      <c r="X8">
        <f t="shared" si="3"/>
        <v>650</v>
      </c>
      <c r="Y8">
        <f t="shared" si="4"/>
        <v>450</v>
      </c>
      <c r="Z8" s="15">
        <f t="shared" si="5"/>
        <v>290</v>
      </c>
    </row>
    <row r="9" spans="2:26" x14ac:dyDescent="0.2">
      <c r="B9" s="22" t="s">
        <v>98</v>
      </c>
      <c r="C9" s="19">
        <v>150</v>
      </c>
      <c r="J9" s="14">
        <v>5</v>
      </c>
      <c r="K9" s="1" t="s">
        <v>57</v>
      </c>
      <c r="L9" s="1" t="s">
        <v>118</v>
      </c>
      <c r="O9">
        <v>150</v>
      </c>
      <c r="P9">
        <v>10</v>
      </c>
      <c r="R9">
        <v>200</v>
      </c>
      <c r="S9">
        <f t="shared" si="1"/>
        <v>200</v>
      </c>
      <c r="T9" s="9">
        <v>45848.625</v>
      </c>
      <c r="U9" s="9">
        <f t="shared" si="2"/>
        <v>45855.625</v>
      </c>
      <c r="X9">
        <f t="shared" si="3"/>
        <v>650</v>
      </c>
      <c r="Y9">
        <f t="shared" si="4"/>
        <v>450</v>
      </c>
      <c r="Z9" s="15">
        <f t="shared" si="5"/>
        <v>290</v>
      </c>
    </row>
    <row r="10" spans="2:26" x14ac:dyDescent="0.2">
      <c r="B10" s="20" t="s">
        <v>99</v>
      </c>
      <c r="C10" s="15">
        <v>10</v>
      </c>
      <c r="J10" s="14">
        <v>6</v>
      </c>
      <c r="K10" s="1" t="s">
        <v>122</v>
      </c>
      <c r="L10" s="1" t="s">
        <v>118</v>
      </c>
      <c r="O10">
        <v>150</v>
      </c>
      <c r="P10">
        <v>10</v>
      </c>
      <c r="R10">
        <v>400</v>
      </c>
      <c r="S10">
        <f t="shared" si="1"/>
        <v>400</v>
      </c>
      <c r="T10" s="9">
        <v>45849.625</v>
      </c>
      <c r="U10" s="9">
        <f t="shared" si="2"/>
        <v>45856.625</v>
      </c>
      <c r="X10">
        <f t="shared" si="3"/>
        <v>1300</v>
      </c>
      <c r="Y10">
        <f t="shared" si="4"/>
        <v>900</v>
      </c>
      <c r="Z10" s="15">
        <f t="shared" si="5"/>
        <v>740</v>
      </c>
    </row>
    <row r="11" spans="2:26" x14ac:dyDescent="0.2">
      <c r="B11" s="25" t="s">
        <v>101</v>
      </c>
      <c r="C11" s="26">
        <f>C10+C9</f>
        <v>160</v>
      </c>
      <c r="J11" s="14">
        <v>7</v>
      </c>
      <c r="K11" s="1" t="s">
        <v>123</v>
      </c>
      <c r="L11" s="1" t="s">
        <v>118</v>
      </c>
      <c r="O11">
        <v>150</v>
      </c>
      <c r="P11">
        <v>10</v>
      </c>
      <c r="R11">
        <v>400</v>
      </c>
      <c r="S11">
        <f t="shared" si="1"/>
        <v>400</v>
      </c>
      <c r="T11" s="9">
        <v>45850.625</v>
      </c>
      <c r="U11" s="9">
        <f t="shared" si="2"/>
        <v>45857.625</v>
      </c>
      <c r="X11">
        <f t="shared" si="3"/>
        <v>1300</v>
      </c>
      <c r="Y11">
        <f t="shared" si="4"/>
        <v>900</v>
      </c>
      <c r="Z11" s="15">
        <f t="shared" si="5"/>
        <v>740</v>
      </c>
    </row>
    <row r="12" spans="2:26" x14ac:dyDescent="0.2">
      <c r="B12" s="23" t="s">
        <v>100</v>
      </c>
      <c r="C12" s="24">
        <f>C8-C11</f>
        <v>290</v>
      </c>
      <c r="J12" s="14">
        <v>8</v>
      </c>
      <c r="K12" s="1" t="s">
        <v>119</v>
      </c>
      <c r="L12" s="1" t="s">
        <v>118</v>
      </c>
      <c r="O12">
        <v>150</v>
      </c>
      <c r="P12">
        <v>10</v>
      </c>
      <c r="R12">
        <v>400</v>
      </c>
      <c r="S12">
        <f t="shared" si="1"/>
        <v>400</v>
      </c>
      <c r="T12" s="9">
        <v>45851.625</v>
      </c>
      <c r="U12" s="9">
        <f t="shared" si="2"/>
        <v>45858.625</v>
      </c>
      <c r="X12">
        <f t="shared" si="3"/>
        <v>1300</v>
      </c>
      <c r="Y12">
        <f t="shared" si="4"/>
        <v>900</v>
      </c>
      <c r="Z12" s="15">
        <f t="shared" si="5"/>
        <v>740</v>
      </c>
    </row>
    <row r="13" spans="2:26" x14ac:dyDescent="0.2">
      <c r="J13" s="14">
        <v>9</v>
      </c>
      <c r="K13" s="1" t="s">
        <v>120</v>
      </c>
      <c r="L13" s="1" t="s">
        <v>118</v>
      </c>
      <c r="O13">
        <v>150</v>
      </c>
      <c r="P13">
        <v>10</v>
      </c>
      <c r="R13">
        <v>400</v>
      </c>
      <c r="S13">
        <f t="shared" si="1"/>
        <v>400</v>
      </c>
      <c r="T13" s="9">
        <v>45852.625</v>
      </c>
      <c r="U13" s="9">
        <f t="shared" si="2"/>
        <v>45859.625</v>
      </c>
      <c r="X13">
        <f t="shared" si="3"/>
        <v>1300</v>
      </c>
      <c r="Y13">
        <f t="shared" si="4"/>
        <v>900</v>
      </c>
      <c r="Z13" s="15">
        <f t="shared" si="5"/>
        <v>740</v>
      </c>
    </row>
    <row r="14" spans="2:26" x14ac:dyDescent="0.2">
      <c r="B14" s="40" t="s">
        <v>143</v>
      </c>
      <c r="C14" s="40" t="s">
        <v>87</v>
      </c>
      <c r="D14" s="40" t="s">
        <v>102</v>
      </c>
      <c r="E14" s="40" t="s">
        <v>88</v>
      </c>
      <c r="F14" s="40" t="s">
        <v>96</v>
      </c>
      <c r="G14" s="40" t="s">
        <v>89</v>
      </c>
      <c r="H14" s="40" t="s">
        <v>97</v>
      </c>
      <c r="J14" s="14">
        <v>10</v>
      </c>
      <c r="K14" s="1" t="s">
        <v>121</v>
      </c>
      <c r="L14" s="1" t="s">
        <v>118</v>
      </c>
      <c r="O14">
        <v>150</v>
      </c>
      <c r="P14">
        <v>10</v>
      </c>
      <c r="R14">
        <v>400</v>
      </c>
      <c r="S14">
        <f t="shared" si="1"/>
        <v>400</v>
      </c>
      <c r="T14" s="9">
        <v>45853.625</v>
      </c>
      <c r="U14" s="9">
        <f t="shared" si="2"/>
        <v>45860.625</v>
      </c>
      <c r="X14">
        <f t="shared" si="3"/>
        <v>1300</v>
      </c>
      <c r="Y14">
        <f t="shared" si="4"/>
        <v>900</v>
      </c>
      <c r="Z14" s="15">
        <f t="shared" si="5"/>
        <v>740</v>
      </c>
    </row>
    <row r="15" spans="2:26" x14ac:dyDescent="0.2">
      <c r="B15" s="42">
        <v>1</v>
      </c>
      <c r="C15" s="43">
        <v>1</v>
      </c>
      <c r="D15" s="43">
        <f t="shared" ref="D15:D21" si="6">$E$4*C15</f>
        <v>400</v>
      </c>
      <c r="E15" s="43">
        <f t="shared" ref="E15:E21" si="7">$F$4*C15</f>
        <v>10</v>
      </c>
      <c r="F15" s="43">
        <f>$C$4+E15</f>
        <v>410</v>
      </c>
      <c r="G15" s="43">
        <f t="shared" ref="G15:G21" si="8">$G$4*C15</f>
        <v>60</v>
      </c>
      <c r="H15" s="19">
        <f>$D$15+$G$15*(C15-$C$15)</f>
        <v>400</v>
      </c>
      <c r="J15" s="14">
        <v>11</v>
      </c>
      <c r="K15" s="1" t="s">
        <v>57</v>
      </c>
      <c r="L15" s="1" t="s">
        <v>118</v>
      </c>
      <c r="O15">
        <v>150</v>
      </c>
      <c r="P15">
        <v>10</v>
      </c>
      <c r="R15">
        <v>600</v>
      </c>
      <c r="S15">
        <f t="shared" si="1"/>
        <v>600</v>
      </c>
      <c r="T15" s="9">
        <v>45854.625</v>
      </c>
      <c r="U15" s="9">
        <f t="shared" si="2"/>
        <v>45861.625</v>
      </c>
      <c r="X15">
        <f t="shared" si="3"/>
        <v>1950</v>
      </c>
      <c r="Y15">
        <f t="shared" si="4"/>
        <v>1350</v>
      </c>
      <c r="Z15" s="15">
        <f t="shared" si="5"/>
        <v>1190</v>
      </c>
    </row>
    <row r="16" spans="2:26" x14ac:dyDescent="0.2">
      <c r="B16" s="14">
        <v>2</v>
      </c>
      <c r="C16">
        <v>2</v>
      </c>
      <c r="D16">
        <f t="shared" si="6"/>
        <v>800</v>
      </c>
      <c r="E16">
        <f t="shared" si="7"/>
        <v>20</v>
      </c>
      <c r="F16">
        <f t="shared" ref="F16:F21" si="9">F15+E16</f>
        <v>430</v>
      </c>
      <c r="G16">
        <f t="shared" si="8"/>
        <v>120</v>
      </c>
      <c r="H16" s="15">
        <f>$H$15+G15</f>
        <v>460</v>
      </c>
      <c r="J16" s="14">
        <v>12</v>
      </c>
      <c r="K16" s="1" t="s">
        <v>122</v>
      </c>
      <c r="L16" s="1" t="s">
        <v>118</v>
      </c>
      <c r="O16">
        <v>150</v>
      </c>
      <c r="P16">
        <v>10</v>
      </c>
      <c r="R16">
        <v>600</v>
      </c>
      <c r="S16">
        <f t="shared" si="1"/>
        <v>600</v>
      </c>
      <c r="T16" s="9">
        <v>45855.625</v>
      </c>
      <c r="U16" s="9">
        <f t="shared" si="2"/>
        <v>45862.625</v>
      </c>
      <c r="X16">
        <f t="shared" si="3"/>
        <v>1950</v>
      </c>
      <c r="Y16">
        <f t="shared" si="4"/>
        <v>1350</v>
      </c>
      <c r="Z16" s="15">
        <f t="shared" si="5"/>
        <v>1190</v>
      </c>
    </row>
    <row r="17" spans="2:26" x14ac:dyDescent="0.2">
      <c r="B17" s="14">
        <v>3</v>
      </c>
      <c r="C17">
        <v>3</v>
      </c>
      <c r="D17">
        <f t="shared" si="6"/>
        <v>1200</v>
      </c>
      <c r="E17">
        <f t="shared" si="7"/>
        <v>30</v>
      </c>
      <c r="F17">
        <f t="shared" si="9"/>
        <v>460</v>
      </c>
      <c r="G17">
        <f t="shared" si="8"/>
        <v>180</v>
      </c>
      <c r="H17" s="15">
        <f t="shared" ref="H17:H21" si="10">$H$15+G16</f>
        <v>520</v>
      </c>
      <c r="J17" s="14">
        <v>13</v>
      </c>
      <c r="K17" s="1" t="s">
        <v>123</v>
      </c>
      <c r="L17" s="1" t="s">
        <v>118</v>
      </c>
      <c r="O17">
        <v>150</v>
      </c>
      <c r="P17">
        <v>10</v>
      </c>
      <c r="R17">
        <v>600</v>
      </c>
      <c r="S17">
        <f t="shared" si="1"/>
        <v>600</v>
      </c>
      <c r="T17" s="9">
        <v>45856.625</v>
      </c>
      <c r="U17" s="9">
        <f t="shared" si="2"/>
        <v>45863.625</v>
      </c>
      <c r="X17">
        <f t="shared" si="3"/>
        <v>1950</v>
      </c>
      <c r="Y17">
        <f t="shared" si="4"/>
        <v>1350</v>
      </c>
      <c r="Z17" s="15">
        <f t="shared" si="5"/>
        <v>1190</v>
      </c>
    </row>
    <row r="18" spans="2:26" x14ac:dyDescent="0.2">
      <c r="B18" s="14">
        <v>4</v>
      </c>
      <c r="C18">
        <v>4</v>
      </c>
      <c r="D18">
        <f t="shared" si="6"/>
        <v>1600</v>
      </c>
      <c r="E18">
        <f t="shared" si="7"/>
        <v>40</v>
      </c>
      <c r="F18">
        <f t="shared" si="9"/>
        <v>500</v>
      </c>
      <c r="G18">
        <f t="shared" si="8"/>
        <v>240</v>
      </c>
      <c r="H18" s="15">
        <f t="shared" si="10"/>
        <v>580</v>
      </c>
      <c r="J18" s="14">
        <v>14</v>
      </c>
      <c r="K18" s="1" t="s">
        <v>119</v>
      </c>
      <c r="L18" s="1" t="s">
        <v>118</v>
      </c>
      <c r="O18">
        <v>150</v>
      </c>
      <c r="P18">
        <v>10</v>
      </c>
      <c r="R18">
        <v>600</v>
      </c>
      <c r="S18">
        <f t="shared" si="1"/>
        <v>600</v>
      </c>
      <c r="T18" s="9">
        <v>45857.625</v>
      </c>
      <c r="U18" s="9">
        <f t="shared" si="2"/>
        <v>45864.625</v>
      </c>
      <c r="X18">
        <f t="shared" si="3"/>
        <v>1950</v>
      </c>
      <c r="Y18">
        <f t="shared" si="4"/>
        <v>1350</v>
      </c>
      <c r="Z18" s="15">
        <f t="shared" si="5"/>
        <v>1190</v>
      </c>
    </row>
    <row r="19" spans="2:26" x14ac:dyDescent="0.2">
      <c r="B19" s="14">
        <v>5</v>
      </c>
      <c r="C19">
        <v>5</v>
      </c>
      <c r="D19">
        <f t="shared" si="6"/>
        <v>2000</v>
      </c>
      <c r="E19">
        <f t="shared" si="7"/>
        <v>50</v>
      </c>
      <c r="F19">
        <f t="shared" si="9"/>
        <v>550</v>
      </c>
      <c r="G19">
        <f t="shared" si="8"/>
        <v>300</v>
      </c>
      <c r="H19" s="15">
        <f t="shared" si="10"/>
        <v>640</v>
      </c>
      <c r="J19" s="14">
        <v>15</v>
      </c>
      <c r="K19" s="1" t="s">
        <v>120</v>
      </c>
      <c r="L19" s="1" t="s">
        <v>118</v>
      </c>
      <c r="O19">
        <v>150</v>
      </c>
      <c r="P19">
        <v>10</v>
      </c>
      <c r="R19">
        <v>600</v>
      </c>
      <c r="S19">
        <f t="shared" si="1"/>
        <v>600</v>
      </c>
      <c r="T19" s="9">
        <v>45858.625</v>
      </c>
      <c r="U19" s="9">
        <f t="shared" si="2"/>
        <v>45865.625</v>
      </c>
      <c r="X19">
        <f t="shared" si="3"/>
        <v>1950</v>
      </c>
      <c r="Y19">
        <f t="shared" si="4"/>
        <v>1350</v>
      </c>
      <c r="Z19" s="15">
        <f t="shared" si="5"/>
        <v>1190</v>
      </c>
    </row>
    <row r="20" spans="2:26" x14ac:dyDescent="0.2">
      <c r="B20" s="14">
        <v>6</v>
      </c>
      <c r="C20">
        <v>7</v>
      </c>
      <c r="D20">
        <f t="shared" si="6"/>
        <v>2800</v>
      </c>
      <c r="E20">
        <f t="shared" si="7"/>
        <v>70</v>
      </c>
      <c r="F20">
        <f t="shared" si="9"/>
        <v>620</v>
      </c>
      <c r="G20">
        <f t="shared" si="8"/>
        <v>420</v>
      </c>
      <c r="H20" s="15">
        <f t="shared" si="10"/>
        <v>700</v>
      </c>
      <c r="J20" s="14">
        <v>16</v>
      </c>
      <c r="K20" s="1" t="s">
        <v>121</v>
      </c>
      <c r="L20" s="1" t="s">
        <v>118</v>
      </c>
      <c r="O20">
        <v>150</v>
      </c>
      <c r="P20">
        <v>10</v>
      </c>
      <c r="R20">
        <v>1000</v>
      </c>
      <c r="S20">
        <f t="shared" si="1"/>
        <v>1000</v>
      </c>
      <c r="T20" s="9">
        <v>45859.625</v>
      </c>
      <c r="U20" s="9">
        <f t="shared" si="2"/>
        <v>45866.625</v>
      </c>
      <c r="X20">
        <f t="shared" si="3"/>
        <v>3250</v>
      </c>
      <c r="Y20">
        <f t="shared" si="4"/>
        <v>2250</v>
      </c>
      <c r="Z20" s="15">
        <f t="shared" si="5"/>
        <v>2090</v>
      </c>
    </row>
    <row r="21" spans="2:26" x14ac:dyDescent="0.2">
      <c r="B21" s="14">
        <v>7</v>
      </c>
      <c r="C21">
        <v>9</v>
      </c>
      <c r="D21">
        <f t="shared" si="6"/>
        <v>3600</v>
      </c>
      <c r="E21">
        <f t="shared" si="7"/>
        <v>90</v>
      </c>
      <c r="F21">
        <f t="shared" si="9"/>
        <v>710</v>
      </c>
      <c r="G21">
        <f t="shared" si="8"/>
        <v>540</v>
      </c>
      <c r="H21" s="15">
        <f t="shared" si="10"/>
        <v>820</v>
      </c>
      <c r="J21" s="14">
        <v>17</v>
      </c>
      <c r="K21" s="1" t="s">
        <v>57</v>
      </c>
      <c r="L21" s="1" t="s">
        <v>118</v>
      </c>
      <c r="O21">
        <v>150</v>
      </c>
      <c r="P21">
        <v>10</v>
      </c>
      <c r="R21">
        <v>1000</v>
      </c>
      <c r="S21">
        <f t="shared" si="1"/>
        <v>1000</v>
      </c>
      <c r="T21" s="9">
        <v>45860.625</v>
      </c>
      <c r="U21" s="9">
        <f t="shared" si="2"/>
        <v>45867.625</v>
      </c>
      <c r="X21">
        <f t="shared" si="3"/>
        <v>3250</v>
      </c>
      <c r="Y21">
        <f t="shared" si="4"/>
        <v>2250</v>
      </c>
      <c r="Z21" s="15">
        <f t="shared" si="5"/>
        <v>2090</v>
      </c>
    </row>
    <row r="22" spans="2:26" x14ac:dyDescent="0.2">
      <c r="B22" s="16"/>
      <c r="C22" s="17"/>
      <c r="D22" s="17"/>
      <c r="E22" s="17"/>
      <c r="F22" s="17"/>
      <c r="G22" s="17"/>
      <c r="H22" s="18"/>
      <c r="J22" s="14">
        <v>18</v>
      </c>
      <c r="K22" s="1" t="s">
        <v>122</v>
      </c>
      <c r="L22" s="1" t="s">
        <v>118</v>
      </c>
      <c r="O22">
        <v>150</v>
      </c>
      <c r="P22">
        <v>10</v>
      </c>
      <c r="R22">
        <v>1000</v>
      </c>
      <c r="S22">
        <f t="shared" si="1"/>
        <v>1000</v>
      </c>
      <c r="T22" s="9">
        <v>45861.625</v>
      </c>
      <c r="U22" s="9">
        <f t="shared" si="2"/>
        <v>45868.625</v>
      </c>
      <c r="X22">
        <f t="shared" si="3"/>
        <v>3250</v>
      </c>
      <c r="Y22">
        <f t="shared" si="4"/>
        <v>2250</v>
      </c>
      <c r="Z22" s="15">
        <f t="shared" si="5"/>
        <v>2090</v>
      </c>
    </row>
    <row r="23" spans="2:26" x14ac:dyDescent="0.2">
      <c r="B23" s="45" t="s">
        <v>145</v>
      </c>
      <c r="C23" s="41"/>
      <c r="D23" s="41">
        <f>SUM(D18:D22)</f>
        <v>10000</v>
      </c>
      <c r="E23" s="41">
        <f>SUM(E18:E22)</f>
        <v>250</v>
      </c>
      <c r="F23" s="41"/>
      <c r="G23" s="41"/>
      <c r="H23" s="41"/>
      <c r="J23" s="14">
        <v>19</v>
      </c>
      <c r="K23" s="1" t="s">
        <v>123</v>
      </c>
      <c r="L23" s="1" t="s">
        <v>118</v>
      </c>
      <c r="O23">
        <v>150</v>
      </c>
      <c r="P23">
        <v>10</v>
      </c>
      <c r="R23">
        <v>1000</v>
      </c>
      <c r="S23">
        <f t="shared" si="1"/>
        <v>1000</v>
      </c>
      <c r="T23" s="9">
        <v>45862.625</v>
      </c>
      <c r="U23" s="9">
        <f t="shared" si="2"/>
        <v>45869.625</v>
      </c>
      <c r="X23">
        <f t="shared" si="3"/>
        <v>3250</v>
      </c>
      <c r="Y23">
        <f t="shared" si="4"/>
        <v>2250</v>
      </c>
      <c r="Z23" s="15">
        <f t="shared" si="5"/>
        <v>2090</v>
      </c>
    </row>
    <row r="24" spans="2:26" x14ac:dyDescent="0.2">
      <c r="J24" s="14">
        <v>20</v>
      </c>
      <c r="K24" s="1" t="s">
        <v>119</v>
      </c>
      <c r="L24" s="1" t="s">
        <v>118</v>
      </c>
      <c r="O24">
        <v>150</v>
      </c>
      <c r="P24">
        <v>10</v>
      </c>
      <c r="R24">
        <v>1000</v>
      </c>
      <c r="S24">
        <f t="shared" si="1"/>
        <v>1000</v>
      </c>
      <c r="T24" s="9">
        <v>45863.625</v>
      </c>
      <c r="U24" s="9">
        <f t="shared" si="2"/>
        <v>45870.625</v>
      </c>
      <c r="X24">
        <f t="shared" si="3"/>
        <v>3250</v>
      </c>
      <c r="Y24">
        <f t="shared" si="4"/>
        <v>2250</v>
      </c>
      <c r="Z24" s="15">
        <f t="shared" si="5"/>
        <v>2090</v>
      </c>
    </row>
    <row r="25" spans="2:26" x14ac:dyDescent="0.2">
      <c r="B25" s="40" t="s">
        <v>143</v>
      </c>
      <c r="C25" s="40" t="s">
        <v>87</v>
      </c>
      <c r="D25" s="40" t="s">
        <v>102</v>
      </c>
      <c r="E25" s="40" t="s">
        <v>88</v>
      </c>
      <c r="F25" s="40" t="s">
        <v>96</v>
      </c>
      <c r="G25" s="40" t="s">
        <v>89</v>
      </c>
      <c r="H25" s="40" t="s">
        <v>97</v>
      </c>
      <c r="J25" s="14">
        <v>21</v>
      </c>
      <c r="K25" s="1" t="s">
        <v>120</v>
      </c>
      <c r="L25" s="1" t="s">
        <v>118</v>
      </c>
      <c r="O25">
        <v>150</v>
      </c>
      <c r="P25">
        <v>10</v>
      </c>
      <c r="R25">
        <v>1000</v>
      </c>
      <c r="S25">
        <f t="shared" si="1"/>
        <v>1000</v>
      </c>
      <c r="T25" s="9">
        <v>45864.625</v>
      </c>
      <c r="U25" s="9">
        <f t="shared" si="2"/>
        <v>45871.625</v>
      </c>
      <c r="X25">
        <f t="shared" si="3"/>
        <v>3250</v>
      </c>
      <c r="Y25">
        <f t="shared" si="4"/>
        <v>2250</v>
      </c>
      <c r="Z25" s="15">
        <f t="shared" si="5"/>
        <v>2090</v>
      </c>
    </row>
    <row r="26" spans="2:26" x14ac:dyDescent="0.2">
      <c r="B26" s="42">
        <v>1</v>
      </c>
      <c r="C26" s="43">
        <f>C15*2</f>
        <v>2</v>
      </c>
      <c r="D26" s="43">
        <f t="shared" ref="D26:D32" si="11">$E$4*C26</f>
        <v>800</v>
      </c>
      <c r="E26" s="43">
        <f t="shared" ref="E26:E32" si="12">$F$4*C26</f>
        <v>20</v>
      </c>
      <c r="F26" s="43">
        <f>800+E26</f>
        <v>820</v>
      </c>
      <c r="G26" s="43">
        <f t="shared" ref="G26:G32" si="13">$G$4*C26</f>
        <v>120</v>
      </c>
      <c r="H26" s="19">
        <f>2*H15</f>
        <v>800</v>
      </c>
      <c r="J26" s="14">
        <v>22</v>
      </c>
      <c r="K26" s="1" t="s">
        <v>121</v>
      </c>
      <c r="L26" s="1" t="s">
        <v>118</v>
      </c>
      <c r="O26">
        <v>150</v>
      </c>
      <c r="P26">
        <v>10</v>
      </c>
      <c r="R26">
        <v>1000</v>
      </c>
      <c r="S26">
        <f t="shared" si="1"/>
        <v>1000</v>
      </c>
      <c r="T26" s="9">
        <v>45865.625</v>
      </c>
      <c r="U26" s="9">
        <f t="shared" si="2"/>
        <v>45872.625</v>
      </c>
      <c r="X26">
        <f t="shared" si="3"/>
        <v>3250</v>
      </c>
      <c r="Y26">
        <f t="shared" si="4"/>
        <v>2250</v>
      </c>
      <c r="Z26" s="15">
        <f t="shared" si="5"/>
        <v>2090</v>
      </c>
    </row>
    <row r="27" spans="2:26" x14ac:dyDescent="0.2">
      <c r="B27" s="14">
        <v>2</v>
      </c>
      <c r="C27">
        <f t="shared" ref="C27:C32" si="14">C16*2</f>
        <v>4</v>
      </c>
      <c r="D27">
        <f t="shared" si="11"/>
        <v>1600</v>
      </c>
      <c r="E27">
        <f t="shared" si="12"/>
        <v>40</v>
      </c>
      <c r="F27">
        <f t="shared" ref="F27:F32" si="15">F26+E27</f>
        <v>860</v>
      </c>
      <c r="G27">
        <f t="shared" si="13"/>
        <v>240</v>
      </c>
      <c r="H27" s="15">
        <f t="shared" ref="H27:H32" si="16">2*H16</f>
        <v>920</v>
      </c>
      <c r="J27" s="14">
        <v>23</v>
      </c>
      <c r="K27" s="1" t="s">
        <v>57</v>
      </c>
      <c r="L27" s="1" t="s">
        <v>118</v>
      </c>
      <c r="O27">
        <v>150</v>
      </c>
      <c r="P27">
        <v>10</v>
      </c>
      <c r="R27">
        <v>1000</v>
      </c>
      <c r="S27">
        <f t="shared" si="1"/>
        <v>1000</v>
      </c>
      <c r="T27" s="9">
        <v>45866.625</v>
      </c>
      <c r="U27" s="9">
        <f t="shared" si="2"/>
        <v>45873.625</v>
      </c>
      <c r="X27">
        <f t="shared" si="3"/>
        <v>3250</v>
      </c>
      <c r="Y27">
        <f t="shared" si="4"/>
        <v>2250</v>
      </c>
      <c r="Z27" s="15">
        <f t="shared" si="5"/>
        <v>2090</v>
      </c>
    </row>
    <row r="28" spans="2:26" x14ac:dyDescent="0.2">
      <c r="B28" s="14">
        <v>3</v>
      </c>
      <c r="C28">
        <f t="shared" si="14"/>
        <v>6</v>
      </c>
      <c r="D28">
        <f t="shared" si="11"/>
        <v>2400</v>
      </c>
      <c r="E28">
        <f t="shared" si="12"/>
        <v>60</v>
      </c>
      <c r="F28">
        <f t="shared" si="15"/>
        <v>920</v>
      </c>
      <c r="G28">
        <f t="shared" si="13"/>
        <v>360</v>
      </c>
      <c r="H28" s="15">
        <f t="shared" si="16"/>
        <v>1040</v>
      </c>
      <c r="J28" s="14">
        <v>24</v>
      </c>
      <c r="K28" s="1" t="s">
        <v>122</v>
      </c>
      <c r="L28" s="1" t="s">
        <v>118</v>
      </c>
      <c r="O28">
        <v>150</v>
      </c>
      <c r="P28">
        <v>10</v>
      </c>
      <c r="R28">
        <v>1000</v>
      </c>
      <c r="S28">
        <f t="shared" si="1"/>
        <v>1000</v>
      </c>
      <c r="T28" s="9">
        <v>45867.625</v>
      </c>
      <c r="U28" s="9">
        <f t="shared" si="2"/>
        <v>45874.625</v>
      </c>
      <c r="X28">
        <f t="shared" si="3"/>
        <v>3250</v>
      </c>
      <c r="Y28">
        <f t="shared" si="4"/>
        <v>2250</v>
      </c>
      <c r="Z28" s="15">
        <f t="shared" si="5"/>
        <v>2090</v>
      </c>
    </row>
    <row r="29" spans="2:26" x14ac:dyDescent="0.2">
      <c r="B29" s="14">
        <v>4</v>
      </c>
      <c r="C29">
        <f t="shared" si="14"/>
        <v>8</v>
      </c>
      <c r="D29">
        <f t="shared" si="11"/>
        <v>3200</v>
      </c>
      <c r="E29">
        <f t="shared" si="12"/>
        <v>80</v>
      </c>
      <c r="F29">
        <f t="shared" si="15"/>
        <v>1000</v>
      </c>
      <c r="G29">
        <f t="shared" si="13"/>
        <v>480</v>
      </c>
      <c r="H29" s="15">
        <f t="shared" si="16"/>
        <v>1160</v>
      </c>
      <c r="J29" s="14">
        <v>25</v>
      </c>
      <c r="K29" s="1" t="s">
        <v>123</v>
      </c>
      <c r="L29" s="1" t="s">
        <v>118</v>
      </c>
      <c r="O29">
        <v>150</v>
      </c>
      <c r="P29">
        <v>10</v>
      </c>
      <c r="R29">
        <v>1000</v>
      </c>
      <c r="S29">
        <f t="shared" si="1"/>
        <v>1000</v>
      </c>
      <c r="T29" s="9">
        <v>45868.625</v>
      </c>
      <c r="U29" s="9">
        <f t="shared" si="2"/>
        <v>45875.625</v>
      </c>
      <c r="X29">
        <f t="shared" si="3"/>
        <v>3250</v>
      </c>
      <c r="Y29">
        <f t="shared" si="4"/>
        <v>2250</v>
      </c>
      <c r="Z29" s="15">
        <f t="shared" si="5"/>
        <v>2090</v>
      </c>
    </row>
    <row r="30" spans="2:26" x14ac:dyDescent="0.2">
      <c r="B30" s="14">
        <v>5</v>
      </c>
      <c r="C30">
        <f t="shared" si="14"/>
        <v>10</v>
      </c>
      <c r="D30">
        <f t="shared" si="11"/>
        <v>4000</v>
      </c>
      <c r="E30">
        <f t="shared" si="12"/>
        <v>100</v>
      </c>
      <c r="F30">
        <f t="shared" si="15"/>
        <v>1100</v>
      </c>
      <c r="G30">
        <f t="shared" si="13"/>
        <v>600</v>
      </c>
      <c r="H30" s="15">
        <f t="shared" si="16"/>
        <v>1280</v>
      </c>
      <c r="J30" s="14">
        <v>26</v>
      </c>
      <c r="K30" s="1" t="s">
        <v>123</v>
      </c>
      <c r="L30" s="1" t="s">
        <v>118</v>
      </c>
      <c r="O30">
        <v>150</v>
      </c>
      <c r="P30">
        <v>10</v>
      </c>
      <c r="R30">
        <v>1000</v>
      </c>
      <c r="S30">
        <f t="shared" si="1"/>
        <v>1000</v>
      </c>
      <c r="T30" s="9">
        <v>45869.625</v>
      </c>
      <c r="U30" s="9">
        <f t="shared" si="2"/>
        <v>45876.625</v>
      </c>
      <c r="X30">
        <f t="shared" ref="X30:X39" si="17">$C$7*R30/$C$2</f>
        <v>3250</v>
      </c>
      <c r="Y30">
        <f t="shared" ref="Y30:Y39" si="18">X30-R30</f>
        <v>2250</v>
      </c>
      <c r="Z30" s="15">
        <f t="shared" ref="Z30:Z39" si="19">Y30-SUM(O30:Q30)</f>
        <v>2090</v>
      </c>
    </row>
    <row r="31" spans="2:26" x14ac:dyDescent="0.2">
      <c r="B31" s="14">
        <v>6</v>
      </c>
      <c r="C31">
        <f t="shared" si="14"/>
        <v>14</v>
      </c>
      <c r="D31">
        <f t="shared" si="11"/>
        <v>5600</v>
      </c>
      <c r="E31">
        <f t="shared" si="12"/>
        <v>140</v>
      </c>
      <c r="F31">
        <f t="shared" si="15"/>
        <v>1240</v>
      </c>
      <c r="G31">
        <f t="shared" si="13"/>
        <v>840</v>
      </c>
      <c r="H31" s="15">
        <f t="shared" si="16"/>
        <v>1400</v>
      </c>
      <c r="J31" s="14">
        <v>27</v>
      </c>
      <c r="K31" s="1" t="s">
        <v>123</v>
      </c>
      <c r="L31" s="1" t="s">
        <v>118</v>
      </c>
      <c r="O31">
        <v>150</v>
      </c>
      <c r="P31">
        <v>10</v>
      </c>
      <c r="R31">
        <v>1000</v>
      </c>
      <c r="S31">
        <f t="shared" si="1"/>
        <v>1000</v>
      </c>
      <c r="T31" s="9">
        <v>45870.625</v>
      </c>
      <c r="U31" s="9">
        <f t="shared" si="2"/>
        <v>45877.625</v>
      </c>
      <c r="X31">
        <f t="shared" si="17"/>
        <v>3250</v>
      </c>
      <c r="Y31">
        <f t="shared" si="18"/>
        <v>2250</v>
      </c>
      <c r="Z31" s="15">
        <f t="shared" si="19"/>
        <v>2090</v>
      </c>
    </row>
    <row r="32" spans="2:26" x14ac:dyDescent="0.2">
      <c r="B32" s="14">
        <v>7</v>
      </c>
      <c r="C32">
        <f t="shared" si="14"/>
        <v>18</v>
      </c>
      <c r="D32">
        <f t="shared" si="11"/>
        <v>7200</v>
      </c>
      <c r="E32">
        <f t="shared" si="12"/>
        <v>180</v>
      </c>
      <c r="F32">
        <f t="shared" si="15"/>
        <v>1420</v>
      </c>
      <c r="G32">
        <f t="shared" si="13"/>
        <v>1080</v>
      </c>
      <c r="H32" s="15">
        <f t="shared" si="16"/>
        <v>1640</v>
      </c>
      <c r="J32" s="14">
        <v>28</v>
      </c>
      <c r="K32" s="1" t="s">
        <v>123</v>
      </c>
      <c r="L32" s="1" t="s">
        <v>118</v>
      </c>
      <c r="O32">
        <v>150</v>
      </c>
      <c r="P32">
        <v>10</v>
      </c>
      <c r="R32">
        <v>1000</v>
      </c>
      <c r="S32">
        <f t="shared" si="1"/>
        <v>1000</v>
      </c>
      <c r="T32" s="9">
        <v>45871.625</v>
      </c>
      <c r="U32" s="9">
        <f t="shared" si="2"/>
        <v>45878.625</v>
      </c>
      <c r="X32">
        <f t="shared" si="17"/>
        <v>3250</v>
      </c>
      <c r="Y32">
        <f t="shared" si="18"/>
        <v>2250</v>
      </c>
      <c r="Z32" s="15">
        <f t="shared" si="19"/>
        <v>2090</v>
      </c>
    </row>
    <row r="33" spans="2:26" x14ac:dyDescent="0.2">
      <c r="B33" s="16"/>
      <c r="C33" s="17"/>
      <c r="D33" s="17"/>
      <c r="E33" s="17"/>
      <c r="F33" s="17"/>
      <c r="G33" s="17"/>
      <c r="H33" s="18"/>
      <c r="J33" s="14">
        <v>29</v>
      </c>
      <c r="K33" s="1" t="s">
        <v>123</v>
      </c>
      <c r="L33" s="1" t="s">
        <v>118</v>
      </c>
      <c r="O33">
        <v>150</v>
      </c>
      <c r="P33">
        <v>10</v>
      </c>
      <c r="R33">
        <v>1000</v>
      </c>
      <c r="S33">
        <f t="shared" si="1"/>
        <v>1000</v>
      </c>
      <c r="T33" s="9">
        <v>45872.625</v>
      </c>
      <c r="U33" s="9">
        <f t="shared" si="2"/>
        <v>45879.625</v>
      </c>
      <c r="X33">
        <f t="shared" si="17"/>
        <v>3250</v>
      </c>
      <c r="Y33">
        <f t="shared" si="18"/>
        <v>2250</v>
      </c>
      <c r="Z33" s="15">
        <f t="shared" si="19"/>
        <v>2090</v>
      </c>
    </row>
    <row r="34" spans="2:26" x14ac:dyDescent="0.2">
      <c r="B34" s="45" t="s">
        <v>146</v>
      </c>
      <c r="C34" s="41"/>
      <c r="D34" s="41">
        <f>SUM(D29:D33)</f>
        <v>20000</v>
      </c>
      <c r="E34" s="41">
        <f>SUM(E29:E33)</f>
        <v>500</v>
      </c>
      <c r="F34" s="41"/>
      <c r="G34" s="41"/>
      <c r="H34" s="41"/>
      <c r="J34" s="14">
        <v>30</v>
      </c>
      <c r="K34" s="1" t="s">
        <v>123</v>
      </c>
      <c r="L34" s="1" t="s">
        <v>118</v>
      </c>
      <c r="O34">
        <v>150</v>
      </c>
      <c r="P34">
        <v>10</v>
      </c>
      <c r="R34">
        <v>1000</v>
      </c>
      <c r="S34">
        <f t="shared" si="1"/>
        <v>1000</v>
      </c>
      <c r="T34" s="9">
        <v>45873.625</v>
      </c>
      <c r="U34" s="9">
        <f t="shared" si="2"/>
        <v>45880.625</v>
      </c>
      <c r="X34">
        <f t="shared" si="17"/>
        <v>3250</v>
      </c>
      <c r="Y34">
        <f t="shared" si="18"/>
        <v>2250</v>
      </c>
      <c r="Z34" s="15">
        <f t="shared" si="19"/>
        <v>2090</v>
      </c>
    </row>
    <row r="35" spans="2:26" x14ac:dyDescent="0.2">
      <c r="J35" s="14">
        <v>31</v>
      </c>
      <c r="K35" s="1" t="s">
        <v>123</v>
      </c>
      <c r="L35" s="1" t="s">
        <v>118</v>
      </c>
      <c r="O35">
        <v>150</v>
      </c>
      <c r="P35">
        <v>10</v>
      </c>
      <c r="R35">
        <v>1000</v>
      </c>
      <c r="S35">
        <f t="shared" si="1"/>
        <v>1000</v>
      </c>
      <c r="T35" s="9">
        <v>45874.625</v>
      </c>
      <c r="U35" s="9">
        <f t="shared" si="2"/>
        <v>45881.625</v>
      </c>
      <c r="X35">
        <f t="shared" si="17"/>
        <v>3250</v>
      </c>
      <c r="Y35">
        <f t="shared" si="18"/>
        <v>2250</v>
      </c>
      <c r="Z35" s="15">
        <f t="shared" si="19"/>
        <v>2090</v>
      </c>
    </row>
    <row r="36" spans="2:26" x14ac:dyDescent="0.2">
      <c r="B36" s="40" t="s">
        <v>143</v>
      </c>
      <c r="C36" s="40" t="s">
        <v>87</v>
      </c>
      <c r="D36" s="40" t="s">
        <v>102</v>
      </c>
      <c r="E36" s="40" t="s">
        <v>88</v>
      </c>
      <c r="F36" s="40" t="s">
        <v>96</v>
      </c>
      <c r="G36" s="40" t="s">
        <v>89</v>
      </c>
      <c r="H36" s="40" t="s">
        <v>97</v>
      </c>
      <c r="J36" s="14">
        <v>32</v>
      </c>
      <c r="K36" s="1" t="s">
        <v>123</v>
      </c>
      <c r="L36" s="1" t="s">
        <v>118</v>
      </c>
      <c r="O36">
        <v>150</v>
      </c>
      <c r="P36">
        <v>10</v>
      </c>
      <c r="R36">
        <v>1000</v>
      </c>
      <c r="S36">
        <f t="shared" si="1"/>
        <v>1000</v>
      </c>
      <c r="T36" s="9">
        <v>45875.625</v>
      </c>
      <c r="U36" s="9">
        <f t="shared" si="2"/>
        <v>45882.625</v>
      </c>
      <c r="X36">
        <f t="shared" si="17"/>
        <v>3250</v>
      </c>
      <c r="Y36">
        <f t="shared" si="18"/>
        <v>2250</v>
      </c>
      <c r="Z36" s="15">
        <f t="shared" si="19"/>
        <v>2090</v>
      </c>
    </row>
    <row r="37" spans="2:26" x14ac:dyDescent="0.2">
      <c r="B37" s="42">
        <v>1</v>
      </c>
      <c r="C37" s="43">
        <f>3*C15</f>
        <v>3</v>
      </c>
      <c r="D37" s="43">
        <f t="shared" ref="D37:D43" si="20">$E$4*C37</f>
        <v>1200</v>
      </c>
      <c r="E37" s="43">
        <f t="shared" ref="E37:E43" si="21">$F$4*C37</f>
        <v>30</v>
      </c>
      <c r="F37" s="43">
        <f>1200+E37</f>
        <v>1230</v>
      </c>
      <c r="G37" s="43">
        <f t="shared" ref="G37:G43" si="22">$G$4*C37</f>
        <v>180</v>
      </c>
      <c r="H37" s="19">
        <f>3*H15</f>
        <v>1200</v>
      </c>
      <c r="J37" s="14">
        <v>33</v>
      </c>
      <c r="K37" s="1" t="s">
        <v>123</v>
      </c>
      <c r="L37" s="1" t="s">
        <v>118</v>
      </c>
      <c r="O37">
        <v>150</v>
      </c>
      <c r="P37">
        <v>10</v>
      </c>
      <c r="R37">
        <v>1000</v>
      </c>
      <c r="S37">
        <f t="shared" si="1"/>
        <v>1000</v>
      </c>
      <c r="T37" s="9">
        <v>45876.625</v>
      </c>
      <c r="U37" s="9">
        <f t="shared" si="2"/>
        <v>45883.625</v>
      </c>
      <c r="X37">
        <f t="shared" si="17"/>
        <v>3250</v>
      </c>
      <c r="Y37">
        <f t="shared" si="18"/>
        <v>2250</v>
      </c>
      <c r="Z37" s="15">
        <f t="shared" si="19"/>
        <v>2090</v>
      </c>
    </row>
    <row r="38" spans="2:26" x14ac:dyDescent="0.2">
      <c r="B38" s="14">
        <v>2</v>
      </c>
      <c r="C38">
        <f t="shared" ref="C38:C43" si="23">3*C16</f>
        <v>6</v>
      </c>
      <c r="D38">
        <f t="shared" si="20"/>
        <v>2400</v>
      </c>
      <c r="E38">
        <f t="shared" si="21"/>
        <v>60</v>
      </c>
      <c r="F38">
        <f t="shared" ref="F38:F43" si="24">F37+E38</f>
        <v>1290</v>
      </c>
      <c r="G38">
        <f t="shared" si="22"/>
        <v>360</v>
      </c>
      <c r="H38" s="15">
        <f t="shared" ref="H38:H43" si="25">3*H16</f>
        <v>1380</v>
      </c>
      <c r="J38" s="14">
        <v>34</v>
      </c>
      <c r="K38" s="1" t="s">
        <v>123</v>
      </c>
      <c r="L38" s="1" t="s">
        <v>118</v>
      </c>
      <c r="O38">
        <v>150</v>
      </c>
      <c r="P38">
        <v>10</v>
      </c>
      <c r="R38">
        <v>1000</v>
      </c>
      <c r="S38">
        <f t="shared" si="1"/>
        <v>1000</v>
      </c>
      <c r="T38" s="9">
        <v>45877.625</v>
      </c>
      <c r="U38" s="9">
        <f t="shared" si="2"/>
        <v>45884.625</v>
      </c>
      <c r="X38">
        <f t="shared" si="17"/>
        <v>3250</v>
      </c>
      <c r="Y38">
        <f t="shared" si="18"/>
        <v>2250</v>
      </c>
      <c r="Z38" s="15">
        <f t="shared" si="19"/>
        <v>2090</v>
      </c>
    </row>
    <row r="39" spans="2:26" x14ac:dyDescent="0.2">
      <c r="B39" s="14">
        <v>3</v>
      </c>
      <c r="C39">
        <f t="shared" si="23"/>
        <v>9</v>
      </c>
      <c r="D39">
        <f t="shared" si="20"/>
        <v>3600</v>
      </c>
      <c r="E39">
        <f t="shared" si="21"/>
        <v>90</v>
      </c>
      <c r="F39">
        <f t="shared" si="24"/>
        <v>1380</v>
      </c>
      <c r="G39">
        <f t="shared" si="22"/>
        <v>540</v>
      </c>
      <c r="H39" s="15">
        <f t="shared" si="25"/>
        <v>1560</v>
      </c>
      <c r="J39" s="14">
        <v>35</v>
      </c>
      <c r="K39" s="1" t="s">
        <v>123</v>
      </c>
      <c r="L39" s="1" t="s">
        <v>118</v>
      </c>
      <c r="O39">
        <v>150</v>
      </c>
      <c r="P39">
        <v>10</v>
      </c>
      <c r="R39">
        <v>1000</v>
      </c>
      <c r="S39">
        <f t="shared" si="1"/>
        <v>1000</v>
      </c>
      <c r="T39" s="9">
        <v>45878.625</v>
      </c>
      <c r="U39" s="9">
        <f t="shared" si="2"/>
        <v>45885.625</v>
      </c>
      <c r="X39">
        <f t="shared" si="17"/>
        <v>3250</v>
      </c>
      <c r="Y39">
        <f t="shared" si="18"/>
        <v>2250</v>
      </c>
      <c r="Z39" s="15">
        <f t="shared" si="19"/>
        <v>2090</v>
      </c>
    </row>
    <row r="40" spans="2:26" x14ac:dyDescent="0.2">
      <c r="B40" s="14">
        <v>4</v>
      </c>
      <c r="C40">
        <f t="shared" si="23"/>
        <v>12</v>
      </c>
      <c r="D40">
        <f t="shared" si="20"/>
        <v>4800</v>
      </c>
      <c r="E40">
        <f t="shared" si="21"/>
        <v>120</v>
      </c>
      <c r="F40">
        <f t="shared" si="24"/>
        <v>1500</v>
      </c>
      <c r="G40">
        <f t="shared" si="22"/>
        <v>720</v>
      </c>
      <c r="H40" s="15">
        <f t="shared" si="25"/>
        <v>1740</v>
      </c>
      <c r="J40" s="14">
        <v>36</v>
      </c>
      <c r="K40" s="1" t="s">
        <v>123</v>
      </c>
      <c r="L40" s="1" t="s">
        <v>118</v>
      </c>
      <c r="O40">
        <v>150</v>
      </c>
      <c r="P40">
        <v>10</v>
      </c>
      <c r="R40">
        <v>1000</v>
      </c>
      <c r="S40">
        <f t="shared" si="1"/>
        <v>1000</v>
      </c>
      <c r="T40" s="9">
        <v>45879.625</v>
      </c>
      <c r="U40" s="9">
        <f t="shared" si="2"/>
        <v>45886.625</v>
      </c>
      <c r="X40">
        <f t="shared" ref="X40:X50" si="26">$C$7*R40/$C$2</f>
        <v>3250</v>
      </c>
      <c r="Y40">
        <f t="shared" ref="Y40:Y50" si="27">X40-R40</f>
        <v>2250</v>
      </c>
      <c r="Z40" s="15">
        <f t="shared" ref="Z40:Z50" si="28">Y40-SUM(O40:Q40)</f>
        <v>2090</v>
      </c>
    </row>
    <row r="41" spans="2:26" x14ac:dyDescent="0.2">
      <c r="B41" s="14">
        <v>5</v>
      </c>
      <c r="C41">
        <f t="shared" si="23"/>
        <v>15</v>
      </c>
      <c r="D41">
        <f t="shared" si="20"/>
        <v>6000</v>
      </c>
      <c r="E41">
        <f t="shared" si="21"/>
        <v>150</v>
      </c>
      <c r="F41">
        <f t="shared" si="24"/>
        <v>1650</v>
      </c>
      <c r="G41">
        <f t="shared" si="22"/>
        <v>900</v>
      </c>
      <c r="H41" s="15">
        <f t="shared" si="25"/>
        <v>1920</v>
      </c>
      <c r="J41" s="14">
        <v>37</v>
      </c>
      <c r="K41" s="1" t="s">
        <v>123</v>
      </c>
      <c r="L41" s="1" t="s">
        <v>118</v>
      </c>
      <c r="O41">
        <v>150</v>
      </c>
      <c r="P41">
        <v>10</v>
      </c>
      <c r="R41">
        <v>1000</v>
      </c>
      <c r="S41">
        <f t="shared" si="1"/>
        <v>1000</v>
      </c>
      <c r="T41" s="9">
        <v>45880.625</v>
      </c>
      <c r="U41" s="9">
        <f t="shared" si="2"/>
        <v>45887.625</v>
      </c>
      <c r="X41">
        <f t="shared" si="26"/>
        <v>3250</v>
      </c>
      <c r="Y41">
        <f t="shared" si="27"/>
        <v>2250</v>
      </c>
      <c r="Z41" s="15">
        <f t="shared" si="28"/>
        <v>2090</v>
      </c>
    </row>
    <row r="42" spans="2:26" x14ac:dyDescent="0.2">
      <c r="B42" s="14">
        <v>6</v>
      </c>
      <c r="C42">
        <f t="shared" si="23"/>
        <v>21</v>
      </c>
      <c r="D42">
        <f t="shared" si="20"/>
        <v>8400</v>
      </c>
      <c r="E42">
        <f t="shared" si="21"/>
        <v>210</v>
      </c>
      <c r="F42">
        <f t="shared" si="24"/>
        <v>1860</v>
      </c>
      <c r="G42">
        <f t="shared" si="22"/>
        <v>1260</v>
      </c>
      <c r="H42" s="15">
        <f t="shared" si="25"/>
        <v>2100</v>
      </c>
      <c r="J42" s="14">
        <v>38</v>
      </c>
      <c r="K42" s="1" t="s">
        <v>123</v>
      </c>
      <c r="L42" s="1" t="s">
        <v>118</v>
      </c>
      <c r="O42">
        <v>150</v>
      </c>
      <c r="P42">
        <v>10</v>
      </c>
      <c r="R42">
        <v>1000</v>
      </c>
      <c r="S42">
        <f t="shared" si="1"/>
        <v>1000</v>
      </c>
      <c r="T42" s="9">
        <v>45881.625</v>
      </c>
      <c r="U42" s="9">
        <f t="shared" si="2"/>
        <v>45888.625</v>
      </c>
      <c r="X42">
        <f t="shared" si="26"/>
        <v>3250</v>
      </c>
      <c r="Y42">
        <f t="shared" si="27"/>
        <v>2250</v>
      </c>
      <c r="Z42" s="15">
        <f t="shared" si="28"/>
        <v>2090</v>
      </c>
    </row>
    <row r="43" spans="2:26" x14ac:dyDescent="0.2">
      <c r="B43" s="14">
        <v>7</v>
      </c>
      <c r="C43">
        <f t="shared" si="23"/>
        <v>27</v>
      </c>
      <c r="D43">
        <f t="shared" si="20"/>
        <v>10800</v>
      </c>
      <c r="E43">
        <f t="shared" si="21"/>
        <v>270</v>
      </c>
      <c r="F43">
        <f t="shared" si="24"/>
        <v>2130</v>
      </c>
      <c r="G43">
        <f t="shared" si="22"/>
        <v>1620</v>
      </c>
      <c r="H43" s="15">
        <f t="shared" si="25"/>
        <v>2460</v>
      </c>
      <c r="J43" s="14">
        <v>39</v>
      </c>
      <c r="K43" s="1" t="s">
        <v>123</v>
      </c>
      <c r="L43" s="1" t="s">
        <v>118</v>
      </c>
      <c r="O43">
        <v>150</v>
      </c>
      <c r="P43">
        <v>10</v>
      </c>
      <c r="R43">
        <v>1000</v>
      </c>
      <c r="S43">
        <f t="shared" si="1"/>
        <v>1000</v>
      </c>
      <c r="T43" s="9">
        <v>45882.625</v>
      </c>
      <c r="U43" s="9">
        <f t="shared" si="2"/>
        <v>45889.625</v>
      </c>
      <c r="X43">
        <f t="shared" si="26"/>
        <v>3250</v>
      </c>
      <c r="Y43">
        <f t="shared" si="27"/>
        <v>2250</v>
      </c>
      <c r="Z43" s="15">
        <f t="shared" si="28"/>
        <v>2090</v>
      </c>
    </row>
    <row r="44" spans="2:26" x14ac:dyDescent="0.2">
      <c r="B44" s="16"/>
      <c r="C44" s="17"/>
      <c r="D44" s="17"/>
      <c r="E44" s="17"/>
      <c r="F44" s="17"/>
      <c r="G44" s="17"/>
      <c r="H44" s="18"/>
      <c r="J44" s="14">
        <v>40</v>
      </c>
      <c r="K44" s="1" t="s">
        <v>123</v>
      </c>
      <c r="L44" s="1" t="s">
        <v>118</v>
      </c>
      <c r="O44">
        <v>150</v>
      </c>
      <c r="P44">
        <v>10</v>
      </c>
      <c r="R44">
        <v>1000</v>
      </c>
      <c r="S44">
        <f t="shared" si="1"/>
        <v>1000</v>
      </c>
      <c r="T44" s="9">
        <v>45883.625</v>
      </c>
      <c r="U44" s="9">
        <f t="shared" si="2"/>
        <v>45890.625</v>
      </c>
      <c r="X44">
        <f t="shared" si="26"/>
        <v>3250</v>
      </c>
      <c r="Y44">
        <f t="shared" si="27"/>
        <v>2250</v>
      </c>
      <c r="Z44" s="15">
        <f t="shared" si="28"/>
        <v>2090</v>
      </c>
    </row>
    <row r="45" spans="2:26" x14ac:dyDescent="0.2">
      <c r="B45" s="45" t="s">
        <v>147</v>
      </c>
      <c r="C45" s="41"/>
      <c r="D45" s="41">
        <f>SUM(D40:D44)</f>
        <v>30000</v>
      </c>
      <c r="E45" s="41">
        <f>SUM(E40:E44)</f>
        <v>750</v>
      </c>
      <c r="F45" s="41"/>
      <c r="G45" s="41"/>
      <c r="H45" s="41"/>
      <c r="J45" s="14">
        <v>41</v>
      </c>
      <c r="K45" s="1" t="s">
        <v>123</v>
      </c>
      <c r="L45" s="1" t="s">
        <v>118</v>
      </c>
      <c r="O45">
        <v>150</v>
      </c>
      <c r="P45">
        <v>10</v>
      </c>
      <c r="R45">
        <v>1000</v>
      </c>
      <c r="S45">
        <f t="shared" si="1"/>
        <v>1000</v>
      </c>
      <c r="T45" s="9">
        <v>45884.625</v>
      </c>
      <c r="U45" s="9">
        <f t="shared" si="2"/>
        <v>45891.625</v>
      </c>
      <c r="X45">
        <f t="shared" si="26"/>
        <v>3250</v>
      </c>
      <c r="Y45">
        <f t="shared" si="27"/>
        <v>2250</v>
      </c>
      <c r="Z45" s="15">
        <f t="shared" si="28"/>
        <v>2090</v>
      </c>
    </row>
    <row r="46" spans="2:26" x14ac:dyDescent="0.2">
      <c r="J46" s="14">
        <v>42</v>
      </c>
      <c r="K46" s="1" t="s">
        <v>123</v>
      </c>
      <c r="L46" s="1" t="s">
        <v>118</v>
      </c>
      <c r="O46">
        <v>150</v>
      </c>
      <c r="P46">
        <v>10</v>
      </c>
      <c r="R46">
        <v>1000</v>
      </c>
      <c r="S46">
        <f t="shared" si="1"/>
        <v>1000</v>
      </c>
      <c r="T46" s="9">
        <v>45885.625</v>
      </c>
      <c r="U46" s="9">
        <f t="shared" si="2"/>
        <v>45892.625</v>
      </c>
      <c r="X46">
        <f t="shared" si="26"/>
        <v>3250</v>
      </c>
      <c r="Y46">
        <f t="shared" si="27"/>
        <v>2250</v>
      </c>
      <c r="Z46" s="15">
        <f t="shared" si="28"/>
        <v>2090</v>
      </c>
    </row>
    <row r="47" spans="2:26" x14ac:dyDescent="0.2">
      <c r="B47" s="40" t="s">
        <v>143</v>
      </c>
      <c r="C47" s="40" t="s">
        <v>87</v>
      </c>
      <c r="D47" s="40" t="s">
        <v>102</v>
      </c>
      <c r="E47" s="40" t="s">
        <v>88</v>
      </c>
      <c r="F47" s="40" t="s">
        <v>96</v>
      </c>
      <c r="G47" s="40" t="s">
        <v>89</v>
      </c>
      <c r="H47" s="40" t="s">
        <v>97</v>
      </c>
      <c r="J47" s="14">
        <v>43</v>
      </c>
      <c r="K47" s="1" t="s">
        <v>123</v>
      </c>
      <c r="L47" s="1" t="s">
        <v>118</v>
      </c>
      <c r="O47">
        <v>150</v>
      </c>
      <c r="P47">
        <v>10</v>
      </c>
      <c r="R47">
        <v>1000</v>
      </c>
      <c r="S47">
        <f t="shared" si="1"/>
        <v>1000</v>
      </c>
      <c r="T47" s="9">
        <v>45886.625</v>
      </c>
      <c r="U47" s="9">
        <f t="shared" si="2"/>
        <v>45893.625</v>
      </c>
      <c r="X47">
        <f t="shared" si="26"/>
        <v>3250</v>
      </c>
      <c r="Y47">
        <f t="shared" si="27"/>
        <v>2250</v>
      </c>
      <c r="Z47" s="15">
        <f t="shared" si="28"/>
        <v>2090</v>
      </c>
    </row>
    <row r="48" spans="2:26" x14ac:dyDescent="0.2">
      <c r="B48" s="42">
        <v>1</v>
      </c>
      <c r="C48" s="43">
        <f>5*C15</f>
        <v>5</v>
      </c>
      <c r="D48" s="43">
        <f t="shared" ref="D48:D54" si="29">$E$4*C48</f>
        <v>2000</v>
      </c>
      <c r="E48" s="43">
        <f t="shared" ref="E48:E54" si="30">$F$4*C48</f>
        <v>50</v>
      </c>
      <c r="F48" s="43">
        <f>2000+E48</f>
        <v>2050</v>
      </c>
      <c r="G48" s="43">
        <f t="shared" ref="G48:G54" si="31">$G$4*C48</f>
        <v>300</v>
      </c>
      <c r="H48" s="19">
        <f>5*H15</f>
        <v>2000</v>
      </c>
      <c r="J48" s="14">
        <v>44</v>
      </c>
      <c r="K48" s="1" t="s">
        <v>123</v>
      </c>
      <c r="L48" s="1" t="s">
        <v>118</v>
      </c>
      <c r="O48">
        <v>150</v>
      </c>
      <c r="P48">
        <v>10</v>
      </c>
      <c r="R48">
        <v>1000</v>
      </c>
      <c r="S48">
        <f t="shared" si="1"/>
        <v>1000</v>
      </c>
      <c r="T48" s="9">
        <v>45887.625</v>
      </c>
      <c r="U48" s="9">
        <f t="shared" si="2"/>
        <v>45894.625</v>
      </c>
      <c r="X48">
        <f t="shared" si="26"/>
        <v>3250</v>
      </c>
      <c r="Y48">
        <f t="shared" si="27"/>
        <v>2250</v>
      </c>
      <c r="Z48" s="15">
        <f t="shared" si="28"/>
        <v>2090</v>
      </c>
    </row>
    <row r="49" spans="2:26" x14ac:dyDescent="0.2">
      <c r="B49" s="14">
        <v>2</v>
      </c>
      <c r="C49">
        <f t="shared" ref="C49:C54" si="32">5*C16</f>
        <v>10</v>
      </c>
      <c r="D49">
        <f t="shared" si="29"/>
        <v>4000</v>
      </c>
      <c r="E49">
        <f t="shared" si="30"/>
        <v>100</v>
      </c>
      <c r="F49">
        <f t="shared" ref="F49:F54" si="33">F48+E49</f>
        <v>2150</v>
      </c>
      <c r="G49">
        <f t="shared" si="31"/>
        <v>600</v>
      </c>
      <c r="H49" s="15">
        <f t="shared" ref="H49:H54" si="34">5*H16</f>
        <v>2300</v>
      </c>
      <c r="J49" s="14">
        <v>45</v>
      </c>
      <c r="K49" s="1" t="s">
        <v>123</v>
      </c>
      <c r="L49" s="1" t="s">
        <v>118</v>
      </c>
      <c r="O49">
        <v>150</v>
      </c>
      <c r="P49">
        <v>10</v>
      </c>
      <c r="R49">
        <v>1000</v>
      </c>
      <c r="S49">
        <f t="shared" si="1"/>
        <v>1000</v>
      </c>
      <c r="T49" s="9">
        <v>45888.625</v>
      </c>
      <c r="U49" s="9">
        <f t="shared" si="2"/>
        <v>45895.625</v>
      </c>
      <c r="X49">
        <f t="shared" si="26"/>
        <v>3250</v>
      </c>
      <c r="Y49">
        <f t="shared" si="27"/>
        <v>2250</v>
      </c>
      <c r="Z49" s="15">
        <f t="shared" si="28"/>
        <v>2090</v>
      </c>
    </row>
    <row r="50" spans="2:26" x14ac:dyDescent="0.2">
      <c r="B50" s="14">
        <v>3</v>
      </c>
      <c r="C50">
        <f t="shared" si="32"/>
        <v>15</v>
      </c>
      <c r="D50">
        <f t="shared" si="29"/>
        <v>6000</v>
      </c>
      <c r="E50">
        <f t="shared" si="30"/>
        <v>150</v>
      </c>
      <c r="F50">
        <f t="shared" si="33"/>
        <v>2300</v>
      </c>
      <c r="G50">
        <f t="shared" si="31"/>
        <v>900</v>
      </c>
      <c r="H50" s="15">
        <f t="shared" si="34"/>
        <v>2600</v>
      </c>
      <c r="J50" s="14">
        <v>46</v>
      </c>
      <c r="K50" s="1" t="s">
        <v>123</v>
      </c>
      <c r="L50" s="1" t="s">
        <v>118</v>
      </c>
      <c r="O50">
        <v>150</v>
      </c>
      <c r="P50">
        <v>10</v>
      </c>
      <c r="R50">
        <v>1000</v>
      </c>
      <c r="S50">
        <f t="shared" si="1"/>
        <v>1000</v>
      </c>
      <c r="T50" s="9">
        <v>45889.625</v>
      </c>
      <c r="U50" s="9">
        <f t="shared" si="2"/>
        <v>45896.625</v>
      </c>
      <c r="X50">
        <f t="shared" si="26"/>
        <v>3250</v>
      </c>
      <c r="Y50">
        <f t="shared" si="27"/>
        <v>2250</v>
      </c>
      <c r="Z50" s="15">
        <f t="shared" si="28"/>
        <v>2090</v>
      </c>
    </row>
    <row r="51" spans="2:26" x14ac:dyDescent="0.2">
      <c r="B51" s="14">
        <v>4</v>
      </c>
      <c r="C51">
        <f t="shared" si="32"/>
        <v>20</v>
      </c>
      <c r="D51">
        <f t="shared" si="29"/>
        <v>8000</v>
      </c>
      <c r="E51">
        <f t="shared" si="30"/>
        <v>200</v>
      </c>
      <c r="F51">
        <f t="shared" si="33"/>
        <v>2500</v>
      </c>
      <c r="G51">
        <f t="shared" si="31"/>
        <v>1200</v>
      </c>
      <c r="H51" s="15">
        <f t="shared" si="34"/>
        <v>2900</v>
      </c>
      <c r="J51" s="14">
        <v>47</v>
      </c>
      <c r="K51" s="1" t="s">
        <v>123</v>
      </c>
      <c r="L51" s="1" t="s">
        <v>118</v>
      </c>
      <c r="O51">
        <v>150</v>
      </c>
      <c r="P51">
        <v>10</v>
      </c>
      <c r="R51">
        <v>1000</v>
      </c>
      <c r="S51">
        <f t="shared" ref="S51:S72" si="35">R51</f>
        <v>1000</v>
      </c>
      <c r="T51" s="9">
        <v>45890.625</v>
      </c>
      <c r="U51" s="9">
        <f t="shared" si="2"/>
        <v>45897.625</v>
      </c>
      <c r="X51">
        <f t="shared" ref="X51:X72" si="36">$C$7*R51/$C$2</f>
        <v>3250</v>
      </c>
      <c r="Y51">
        <f t="shared" ref="Y51:Y72" si="37">X51-R51</f>
        <v>2250</v>
      </c>
      <c r="Z51" s="15">
        <f t="shared" ref="Z51:Z72" si="38">Y51-SUM(O51:Q51)</f>
        <v>2090</v>
      </c>
    </row>
    <row r="52" spans="2:26" x14ac:dyDescent="0.2">
      <c r="B52" s="14">
        <v>5</v>
      </c>
      <c r="C52">
        <f t="shared" si="32"/>
        <v>25</v>
      </c>
      <c r="D52">
        <f t="shared" si="29"/>
        <v>10000</v>
      </c>
      <c r="E52">
        <f t="shared" si="30"/>
        <v>250</v>
      </c>
      <c r="F52">
        <f t="shared" si="33"/>
        <v>2750</v>
      </c>
      <c r="G52">
        <f t="shared" si="31"/>
        <v>1500</v>
      </c>
      <c r="H52" s="15">
        <f t="shared" si="34"/>
        <v>3200</v>
      </c>
      <c r="J52" s="14">
        <v>48</v>
      </c>
      <c r="K52" s="1" t="s">
        <v>123</v>
      </c>
      <c r="L52" s="1" t="s">
        <v>118</v>
      </c>
      <c r="O52">
        <v>150</v>
      </c>
      <c r="P52">
        <v>10</v>
      </c>
      <c r="R52">
        <v>1000</v>
      </c>
      <c r="S52">
        <f t="shared" si="35"/>
        <v>1000</v>
      </c>
      <c r="T52" s="9">
        <v>45891.625</v>
      </c>
      <c r="U52" s="9">
        <f t="shared" si="2"/>
        <v>45898.625</v>
      </c>
      <c r="X52">
        <f t="shared" si="36"/>
        <v>3250</v>
      </c>
      <c r="Y52">
        <f t="shared" si="37"/>
        <v>2250</v>
      </c>
      <c r="Z52" s="15">
        <f t="shared" si="38"/>
        <v>2090</v>
      </c>
    </row>
    <row r="53" spans="2:26" x14ac:dyDescent="0.2">
      <c r="B53" s="14">
        <v>6</v>
      </c>
      <c r="C53">
        <f t="shared" si="32"/>
        <v>35</v>
      </c>
      <c r="D53">
        <f t="shared" si="29"/>
        <v>14000</v>
      </c>
      <c r="E53">
        <f t="shared" si="30"/>
        <v>350</v>
      </c>
      <c r="F53">
        <f t="shared" si="33"/>
        <v>3100</v>
      </c>
      <c r="G53">
        <f t="shared" si="31"/>
        <v>2100</v>
      </c>
      <c r="H53" s="15">
        <f t="shared" si="34"/>
        <v>3500</v>
      </c>
      <c r="J53" s="14">
        <v>49</v>
      </c>
      <c r="K53" s="1" t="s">
        <v>123</v>
      </c>
      <c r="L53" s="1" t="s">
        <v>118</v>
      </c>
      <c r="O53">
        <v>150</v>
      </c>
      <c r="P53">
        <v>10</v>
      </c>
      <c r="R53">
        <v>1000</v>
      </c>
      <c r="S53">
        <f t="shared" si="35"/>
        <v>1000</v>
      </c>
      <c r="T53" s="9">
        <v>45892.625</v>
      </c>
      <c r="U53" s="9">
        <f t="shared" si="2"/>
        <v>45899.625</v>
      </c>
      <c r="X53">
        <f t="shared" si="36"/>
        <v>3250</v>
      </c>
      <c r="Y53">
        <f t="shared" si="37"/>
        <v>2250</v>
      </c>
      <c r="Z53" s="15">
        <f t="shared" si="38"/>
        <v>2090</v>
      </c>
    </row>
    <row r="54" spans="2:26" x14ac:dyDescent="0.2">
      <c r="B54" s="14">
        <v>7</v>
      </c>
      <c r="C54">
        <f t="shared" si="32"/>
        <v>45</v>
      </c>
      <c r="D54">
        <f t="shared" si="29"/>
        <v>18000</v>
      </c>
      <c r="E54">
        <f t="shared" si="30"/>
        <v>450</v>
      </c>
      <c r="F54">
        <f t="shared" si="33"/>
        <v>3550</v>
      </c>
      <c r="G54">
        <f t="shared" si="31"/>
        <v>2700</v>
      </c>
      <c r="H54" s="15">
        <f t="shared" si="34"/>
        <v>4100</v>
      </c>
      <c r="J54" s="14">
        <v>50</v>
      </c>
      <c r="K54" s="1" t="s">
        <v>123</v>
      </c>
      <c r="L54" s="1" t="s">
        <v>118</v>
      </c>
      <c r="O54">
        <v>150</v>
      </c>
      <c r="P54">
        <v>10</v>
      </c>
      <c r="R54">
        <v>1000</v>
      </c>
      <c r="S54">
        <f t="shared" si="35"/>
        <v>1000</v>
      </c>
      <c r="T54" s="9">
        <v>45893.625</v>
      </c>
      <c r="U54" s="9">
        <f t="shared" si="2"/>
        <v>45900.625</v>
      </c>
      <c r="X54">
        <f t="shared" si="36"/>
        <v>3250</v>
      </c>
      <c r="Y54">
        <f t="shared" si="37"/>
        <v>2250</v>
      </c>
      <c r="Z54" s="15">
        <f t="shared" si="38"/>
        <v>2090</v>
      </c>
    </row>
    <row r="55" spans="2:26" x14ac:dyDescent="0.2">
      <c r="B55" s="16"/>
      <c r="C55" s="17"/>
      <c r="D55" s="17"/>
      <c r="E55" s="17"/>
      <c r="F55" s="17"/>
      <c r="G55" s="17"/>
      <c r="H55" s="18"/>
      <c r="J55" s="14">
        <v>51</v>
      </c>
      <c r="K55" s="1" t="s">
        <v>123</v>
      </c>
      <c r="L55" s="1" t="s">
        <v>118</v>
      </c>
      <c r="O55">
        <v>150</v>
      </c>
      <c r="P55">
        <v>10</v>
      </c>
      <c r="R55">
        <v>1000</v>
      </c>
      <c r="S55">
        <f t="shared" si="35"/>
        <v>1000</v>
      </c>
      <c r="T55" s="9">
        <v>45894.625</v>
      </c>
      <c r="U55" s="9">
        <f t="shared" si="2"/>
        <v>45901.625</v>
      </c>
      <c r="X55">
        <f t="shared" si="36"/>
        <v>3250</v>
      </c>
      <c r="Y55">
        <f t="shared" si="37"/>
        <v>2250</v>
      </c>
      <c r="Z55" s="15">
        <f t="shared" si="38"/>
        <v>2090</v>
      </c>
    </row>
    <row r="56" spans="2:26" x14ac:dyDescent="0.2">
      <c r="B56" s="45" t="s">
        <v>148</v>
      </c>
      <c r="C56" s="41"/>
      <c r="D56" s="41">
        <f>SUM(D51:D55)</f>
        <v>50000</v>
      </c>
      <c r="E56" s="41">
        <f>SUM(E51:E55)</f>
        <v>1250</v>
      </c>
      <c r="F56" s="41"/>
      <c r="G56" s="41"/>
      <c r="H56" s="41"/>
      <c r="J56" s="14">
        <v>52</v>
      </c>
      <c r="K56" s="1" t="s">
        <v>123</v>
      </c>
      <c r="L56" s="1" t="s">
        <v>118</v>
      </c>
      <c r="O56">
        <v>150</v>
      </c>
      <c r="P56">
        <v>10</v>
      </c>
      <c r="R56">
        <v>1000</v>
      </c>
      <c r="S56">
        <f t="shared" si="35"/>
        <v>1000</v>
      </c>
      <c r="T56" s="9">
        <v>45895.625</v>
      </c>
      <c r="U56" s="9">
        <f t="shared" si="2"/>
        <v>45902.625</v>
      </c>
      <c r="X56">
        <f t="shared" si="36"/>
        <v>3250</v>
      </c>
      <c r="Y56">
        <f t="shared" si="37"/>
        <v>2250</v>
      </c>
      <c r="Z56" s="15">
        <f t="shared" si="38"/>
        <v>2090</v>
      </c>
    </row>
    <row r="57" spans="2:26" x14ac:dyDescent="0.2">
      <c r="J57" s="14">
        <v>53</v>
      </c>
      <c r="K57" s="1" t="s">
        <v>123</v>
      </c>
      <c r="L57" s="1" t="s">
        <v>118</v>
      </c>
      <c r="O57">
        <v>150</v>
      </c>
      <c r="P57">
        <v>10</v>
      </c>
      <c r="R57">
        <v>1000</v>
      </c>
      <c r="S57">
        <f t="shared" si="35"/>
        <v>1000</v>
      </c>
      <c r="T57" s="9">
        <v>45896.625</v>
      </c>
      <c r="U57" s="9">
        <f t="shared" si="2"/>
        <v>45903.625</v>
      </c>
      <c r="X57">
        <f t="shared" si="36"/>
        <v>3250</v>
      </c>
      <c r="Y57">
        <f t="shared" si="37"/>
        <v>2250</v>
      </c>
      <c r="Z57" s="15">
        <f t="shared" si="38"/>
        <v>2090</v>
      </c>
    </row>
    <row r="58" spans="2:26" x14ac:dyDescent="0.2">
      <c r="J58" s="14">
        <v>54</v>
      </c>
      <c r="K58" s="1" t="s">
        <v>123</v>
      </c>
      <c r="L58" s="1" t="s">
        <v>118</v>
      </c>
      <c r="O58">
        <v>150</v>
      </c>
      <c r="P58">
        <v>10</v>
      </c>
      <c r="R58">
        <v>1000</v>
      </c>
      <c r="S58">
        <f t="shared" si="35"/>
        <v>1000</v>
      </c>
      <c r="T58" s="9">
        <v>45897.625</v>
      </c>
      <c r="U58" s="9">
        <f t="shared" si="2"/>
        <v>45904.625</v>
      </c>
      <c r="X58">
        <f t="shared" si="36"/>
        <v>3250</v>
      </c>
      <c r="Y58">
        <f t="shared" si="37"/>
        <v>2250</v>
      </c>
      <c r="Z58" s="15">
        <f t="shared" si="38"/>
        <v>2090</v>
      </c>
    </row>
    <row r="59" spans="2:26" x14ac:dyDescent="0.2">
      <c r="J59" s="14">
        <v>55</v>
      </c>
      <c r="K59" s="1" t="s">
        <v>123</v>
      </c>
      <c r="L59" s="1" t="s">
        <v>118</v>
      </c>
      <c r="O59">
        <v>150</v>
      </c>
      <c r="P59">
        <v>10</v>
      </c>
      <c r="R59">
        <v>1000</v>
      </c>
      <c r="S59">
        <f t="shared" si="35"/>
        <v>1000</v>
      </c>
      <c r="T59" s="9">
        <v>45898.625</v>
      </c>
      <c r="U59" s="9">
        <f t="shared" si="2"/>
        <v>45905.625</v>
      </c>
      <c r="X59">
        <f t="shared" si="36"/>
        <v>3250</v>
      </c>
      <c r="Y59">
        <f t="shared" si="37"/>
        <v>2250</v>
      </c>
      <c r="Z59" s="15">
        <f t="shared" si="38"/>
        <v>2090</v>
      </c>
    </row>
    <row r="60" spans="2:26" x14ac:dyDescent="0.2">
      <c r="J60" s="14">
        <v>56</v>
      </c>
      <c r="K60" s="1" t="s">
        <v>123</v>
      </c>
      <c r="L60" s="1" t="s">
        <v>118</v>
      </c>
      <c r="O60">
        <v>150</v>
      </c>
      <c r="P60">
        <v>10</v>
      </c>
      <c r="R60">
        <v>1000</v>
      </c>
      <c r="S60">
        <f t="shared" si="35"/>
        <v>1000</v>
      </c>
      <c r="T60" s="9">
        <v>45899.625</v>
      </c>
      <c r="U60" s="9">
        <f t="shared" si="2"/>
        <v>45906.625</v>
      </c>
      <c r="X60">
        <f t="shared" si="36"/>
        <v>3250</v>
      </c>
      <c r="Y60">
        <f t="shared" si="37"/>
        <v>2250</v>
      </c>
      <c r="Z60" s="15">
        <f t="shared" si="38"/>
        <v>2090</v>
      </c>
    </row>
    <row r="61" spans="2:26" x14ac:dyDescent="0.2">
      <c r="J61" s="14">
        <v>57</v>
      </c>
      <c r="K61" s="1" t="s">
        <v>123</v>
      </c>
      <c r="L61" s="1" t="s">
        <v>118</v>
      </c>
      <c r="O61">
        <v>150</v>
      </c>
      <c r="P61">
        <v>10</v>
      </c>
      <c r="R61">
        <v>1000</v>
      </c>
      <c r="S61">
        <f t="shared" si="35"/>
        <v>1000</v>
      </c>
      <c r="T61" s="9">
        <v>45900.625</v>
      </c>
      <c r="U61" s="9">
        <f t="shared" si="2"/>
        <v>45907.625</v>
      </c>
      <c r="X61">
        <f t="shared" si="36"/>
        <v>3250</v>
      </c>
      <c r="Y61">
        <f t="shared" si="37"/>
        <v>2250</v>
      </c>
      <c r="Z61" s="15">
        <f t="shared" si="38"/>
        <v>2090</v>
      </c>
    </row>
    <row r="62" spans="2:26" x14ac:dyDescent="0.2">
      <c r="J62" s="14">
        <v>58</v>
      </c>
      <c r="K62" s="1" t="s">
        <v>123</v>
      </c>
      <c r="L62" s="1" t="s">
        <v>118</v>
      </c>
      <c r="O62">
        <v>150</v>
      </c>
      <c r="P62">
        <v>10</v>
      </c>
      <c r="R62">
        <v>1000</v>
      </c>
      <c r="S62">
        <f t="shared" si="35"/>
        <v>1000</v>
      </c>
      <c r="T62" s="9">
        <v>45901.625</v>
      </c>
      <c r="U62" s="9">
        <f t="shared" si="2"/>
        <v>45908.625</v>
      </c>
      <c r="X62">
        <f t="shared" si="36"/>
        <v>3250</v>
      </c>
      <c r="Y62">
        <f t="shared" si="37"/>
        <v>2250</v>
      </c>
      <c r="Z62" s="15">
        <f t="shared" si="38"/>
        <v>2090</v>
      </c>
    </row>
    <row r="63" spans="2:26" x14ac:dyDescent="0.2">
      <c r="J63" s="14">
        <v>59</v>
      </c>
      <c r="K63" s="1" t="s">
        <v>123</v>
      </c>
      <c r="L63" s="1" t="s">
        <v>118</v>
      </c>
      <c r="O63">
        <v>150</v>
      </c>
      <c r="P63">
        <v>10</v>
      </c>
      <c r="R63">
        <v>1000</v>
      </c>
      <c r="S63">
        <f t="shared" si="35"/>
        <v>1000</v>
      </c>
      <c r="T63" s="9">
        <v>45902.625</v>
      </c>
      <c r="U63" s="9">
        <f t="shared" si="2"/>
        <v>45909.625</v>
      </c>
      <c r="X63">
        <f t="shared" si="36"/>
        <v>3250</v>
      </c>
      <c r="Y63">
        <f t="shared" si="37"/>
        <v>2250</v>
      </c>
      <c r="Z63" s="15">
        <f t="shared" si="38"/>
        <v>2090</v>
      </c>
    </row>
    <row r="64" spans="2:26" x14ac:dyDescent="0.2">
      <c r="J64" s="14">
        <v>60</v>
      </c>
      <c r="K64" s="1" t="s">
        <v>123</v>
      </c>
      <c r="L64" s="1" t="s">
        <v>118</v>
      </c>
      <c r="O64">
        <v>150</v>
      </c>
      <c r="P64">
        <v>10</v>
      </c>
      <c r="R64">
        <v>1000</v>
      </c>
      <c r="S64">
        <f t="shared" si="35"/>
        <v>1000</v>
      </c>
      <c r="T64" s="9">
        <v>45903.625</v>
      </c>
      <c r="U64" s="9">
        <f t="shared" si="2"/>
        <v>45910.625</v>
      </c>
      <c r="X64">
        <f t="shared" si="36"/>
        <v>3250</v>
      </c>
      <c r="Y64">
        <f t="shared" si="37"/>
        <v>2250</v>
      </c>
      <c r="Z64" s="15">
        <f t="shared" si="38"/>
        <v>2090</v>
      </c>
    </row>
    <row r="65" spans="10:26" x14ac:dyDescent="0.2">
      <c r="J65" s="14">
        <v>61</v>
      </c>
      <c r="K65" s="1" t="s">
        <v>123</v>
      </c>
      <c r="L65" s="1" t="s">
        <v>118</v>
      </c>
      <c r="O65">
        <v>150</v>
      </c>
      <c r="P65">
        <v>10</v>
      </c>
      <c r="R65">
        <v>1000</v>
      </c>
      <c r="S65">
        <f t="shared" si="35"/>
        <v>1000</v>
      </c>
      <c r="T65" s="9">
        <v>45904.625</v>
      </c>
      <c r="U65" s="9">
        <f t="shared" si="2"/>
        <v>45911.625</v>
      </c>
      <c r="X65">
        <f t="shared" si="36"/>
        <v>3250</v>
      </c>
      <c r="Y65">
        <f t="shared" si="37"/>
        <v>2250</v>
      </c>
      <c r="Z65" s="15">
        <f t="shared" si="38"/>
        <v>2090</v>
      </c>
    </row>
    <row r="66" spans="10:26" x14ac:dyDescent="0.2">
      <c r="J66" s="14">
        <v>62</v>
      </c>
      <c r="K66" s="1" t="s">
        <v>123</v>
      </c>
      <c r="L66" s="1" t="s">
        <v>118</v>
      </c>
      <c r="O66">
        <v>150</v>
      </c>
      <c r="P66">
        <v>10</v>
      </c>
      <c r="R66">
        <v>1000</v>
      </c>
      <c r="S66">
        <f t="shared" si="35"/>
        <v>1000</v>
      </c>
      <c r="T66" s="9">
        <v>45905.625</v>
      </c>
      <c r="U66" s="9">
        <f t="shared" si="2"/>
        <v>45912.625</v>
      </c>
      <c r="X66">
        <f t="shared" si="36"/>
        <v>3250</v>
      </c>
      <c r="Y66">
        <f t="shared" si="37"/>
        <v>2250</v>
      </c>
      <c r="Z66" s="15">
        <f t="shared" si="38"/>
        <v>2090</v>
      </c>
    </row>
    <row r="67" spans="10:26" x14ac:dyDescent="0.2">
      <c r="J67" s="14">
        <v>63</v>
      </c>
      <c r="K67" s="1" t="s">
        <v>123</v>
      </c>
      <c r="L67" s="1" t="s">
        <v>118</v>
      </c>
      <c r="O67">
        <v>150</v>
      </c>
      <c r="P67">
        <v>10</v>
      </c>
      <c r="R67">
        <v>1000</v>
      </c>
      <c r="S67">
        <f t="shared" si="35"/>
        <v>1000</v>
      </c>
      <c r="T67" s="9">
        <v>45906.625</v>
      </c>
      <c r="U67" s="9">
        <f t="shared" si="2"/>
        <v>45913.625</v>
      </c>
      <c r="X67">
        <f t="shared" si="36"/>
        <v>3250</v>
      </c>
      <c r="Y67">
        <f t="shared" si="37"/>
        <v>2250</v>
      </c>
      <c r="Z67" s="15">
        <f t="shared" si="38"/>
        <v>2090</v>
      </c>
    </row>
    <row r="68" spans="10:26" x14ac:dyDescent="0.2">
      <c r="J68" s="14">
        <v>64</v>
      </c>
      <c r="K68" s="1" t="s">
        <v>123</v>
      </c>
      <c r="L68" s="1" t="s">
        <v>118</v>
      </c>
      <c r="O68">
        <v>150</v>
      </c>
      <c r="P68">
        <v>10</v>
      </c>
      <c r="R68">
        <v>1000</v>
      </c>
      <c r="S68">
        <f t="shared" si="35"/>
        <v>1000</v>
      </c>
      <c r="T68" s="9">
        <v>45907.625</v>
      </c>
      <c r="U68" s="9">
        <f t="shared" si="2"/>
        <v>45914.625</v>
      </c>
      <c r="X68">
        <f t="shared" si="36"/>
        <v>3250</v>
      </c>
      <c r="Y68">
        <f t="shared" si="37"/>
        <v>2250</v>
      </c>
      <c r="Z68" s="15">
        <f t="shared" si="38"/>
        <v>2090</v>
      </c>
    </row>
    <row r="69" spans="10:26" x14ac:dyDescent="0.2">
      <c r="J69" s="14">
        <v>65</v>
      </c>
      <c r="K69" s="1" t="s">
        <v>123</v>
      </c>
      <c r="L69" s="1" t="s">
        <v>118</v>
      </c>
      <c r="O69">
        <v>150</v>
      </c>
      <c r="P69">
        <v>10</v>
      </c>
      <c r="R69">
        <v>1000</v>
      </c>
      <c r="S69">
        <f t="shared" si="35"/>
        <v>1000</v>
      </c>
      <c r="T69" s="9">
        <v>45908.625</v>
      </c>
      <c r="U69" s="9">
        <f t="shared" si="2"/>
        <v>45915.625</v>
      </c>
      <c r="X69">
        <f t="shared" si="36"/>
        <v>3250</v>
      </c>
      <c r="Y69">
        <f t="shared" si="37"/>
        <v>2250</v>
      </c>
      <c r="Z69" s="15">
        <f t="shared" si="38"/>
        <v>2090</v>
      </c>
    </row>
    <row r="70" spans="10:26" x14ac:dyDescent="0.2">
      <c r="J70" s="14">
        <v>66</v>
      </c>
      <c r="K70" s="1" t="s">
        <v>123</v>
      </c>
      <c r="L70" s="1" t="s">
        <v>118</v>
      </c>
      <c r="O70">
        <v>150</v>
      </c>
      <c r="P70">
        <v>10</v>
      </c>
      <c r="R70">
        <v>1000</v>
      </c>
      <c r="S70">
        <f t="shared" si="35"/>
        <v>1000</v>
      </c>
      <c r="T70" s="9">
        <v>45909.625</v>
      </c>
      <c r="U70" s="9">
        <f t="shared" ref="U70:U72" si="39">T70+$H$4</f>
        <v>45916.625</v>
      </c>
      <c r="X70">
        <f t="shared" si="36"/>
        <v>3250</v>
      </c>
      <c r="Y70">
        <f t="shared" si="37"/>
        <v>2250</v>
      </c>
      <c r="Z70" s="15">
        <f t="shared" si="38"/>
        <v>2090</v>
      </c>
    </row>
    <row r="71" spans="10:26" x14ac:dyDescent="0.2">
      <c r="J71" s="14">
        <v>67</v>
      </c>
      <c r="K71" s="1" t="s">
        <v>123</v>
      </c>
      <c r="L71" s="1" t="s">
        <v>118</v>
      </c>
      <c r="O71">
        <v>150</v>
      </c>
      <c r="P71">
        <v>10</v>
      </c>
      <c r="R71">
        <v>1000</v>
      </c>
      <c r="S71">
        <f t="shared" si="35"/>
        <v>1000</v>
      </c>
      <c r="T71" s="9">
        <v>45910.625</v>
      </c>
      <c r="U71" s="9">
        <f t="shared" si="39"/>
        <v>45917.625</v>
      </c>
      <c r="X71">
        <f t="shared" si="36"/>
        <v>3250</v>
      </c>
      <c r="Y71">
        <f t="shared" si="37"/>
        <v>2250</v>
      </c>
      <c r="Z71" s="15">
        <f t="shared" si="38"/>
        <v>2090</v>
      </c>
    </row>
    <row r="72" spans="10:26" x14ac:dyDescent="0.2">
      <c r="J72" s="14">
        <v>68</v>
      </c>
      <c r="K72" s="1" t="s">
        <v>123</v>
      </c>
      <c r="L72" s="1" t="s">
        <v>118</v>
      </c>
      <c r="O72">
        <v>150</v>
      </c>
      <c r="P72">
        <v>10</v>
      </c>
      <c r="R72">
        <v>1000</v>
      </c>
      <c r="S72">
        <f t="shared" si="35"/>
        <v>1000</v>
      </c>
      <c r="T72" s="9">
        <v>45911.625</v>
      </c>
      <c r="U72" s="9">
        <f t="shared" si="39"/>
        <v>45918.625</v>
      </c>
      <c r="X72">
        <f t="shared" si="36"/>
        <v>3250</v>
      </c>
      <c r="Y72">
        <f t="shared" si="37"/>
        <v>2250</v>
      </c>
      <c r="Z72" s="15">
        <f t="shared" si="38"/>
        <v>2090</v>
      </c>
    </row>
    <row r="73" spans="10:26" x14ac:dyDescent="0.2">
      <c r="J73" s="14"/>
      <c r="K73" s="1"/>
      <c r="L73" s="1"/>
      <c r="T73" s="9"/>
      <c r="U73" s="9"/>
      <c r="Z73" s="15"/>
    </row>
    <row r="74" spans="10:26" x14ac:dyDescent="0.2">
      <c r="J74" s="14"/>
      <c r="K74" s="1"/>
      <c r="L74" s="1"/>
      <c r="T74" s="9"/>
      <c r="U74" s="9"/>
      <c r="Z74" s="15"/>
    </row>
    <row r="75" spans="10:26" x14ac:dyDescent="0.2">
      <c r="J75" s="16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8"/>
    </row>
  </sheetData>
  <mergeCells count="1">
    <mergeCell ref="E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DD57-1D10-284F-92FB-07A65D11DA45}">
  <dimension ref="B2:X29"/>
  <sheetViews>
    <sheetView workbookViewId="0">
      <selection activeCell="L3" sqref="L3"/>
    </sheetView>
  </sheetViews>
  <sheetFormatPr baseColWidth="10" defaultRowHeight="16" x14ac:dyDescent="0.2"/>
  <cols>
    <col min="2" max="3" width="13.1640625" customWidth="1"/>
    <col min="4" max="4" width="29.6640625" customWidth="1"/>
    <col min="5" max="5" width="12" customWidth="1"/>
    <col min="6" max="6" width="21.33203125" customWidth="1"/>
    <col min="7" max="7" width="13.83203125" customWidth="1"/>
    <col min="8" max="8" width="10.33203125" customWidth="1"/>
    <col min="9" max="9" width="19.83203125" customWidth="1"/>
    <col min="10" max="10" width="32" customWidth="1"/>
    <col min="11" max="13" width="20.5" customWidth="1"/>
    <col min="14" max="14" width="15.1640625" customWidth="1"/>
    <col min="15" max="15" width="15.33203125" customWidth="1"/>
    <col min="16" max="16" width="14.33203125" customWidth="1"/>
    <col min="17" max="17" width="15.1640625" customWidth="1"/>
    <col min="18" max="18" width="22.1640625" customWidth="1"/>
    <col min="19" max="19" width="20.1640625" customWidth="1"/>
    <col min="20" max="20" width="21.33203125" customWidth="1"/>
  </cols>
  <sheetData>
    <row r="2" spans="2:24" x14ac:dyDescent="0.2">
      <c r="B2" s="31" t="s">
        <v>124</v>
      </c>
      <c r="C2" s="24" t="s">
        <v>138</v>
      </c>
      <c r="D2" s="24" t="s">
        <v>125</v>
      </c>
      <c r="E2" s="24" t="s">
        <v>116</v>
      </c>
      <c r="F2" s="24" t="s">
        <v>105</v>
      </c>
      <c r="G2" s="24" t="s">
        <v>98</v>
      </c>
      <c r="H2" s="24" t="s">
        <v>111</v>
      </c>
      <c r="I2" s="37" t="s">
        <v>133</v>
      </c>
      <c r="J2" s="31" t="s">
        <v>141</v>
      </c>
      <c r="K2" s="24" t="s">
        <v>134</v>
      </c>
      <c r="L2" s="24" t="s">
        <v>142</v>
      </c>
      <c r="M2" s="24" t="s">
        <v>126</v>
      </c>
      <c r="N2" s="24" t="s">
        <v>129</v>
      </c>
      <c r="O2" s="24" t="s">
        <v>87</v>
      </c>
      <c r="P2" s="24" t="s">
        <v>128</v>
      </c>
      <c r="Q2" s="37" t="s">
        <v>127</v>
      </c>
      <c r="R2" s="31" t="s">
        <v>135</v>
      </c>
      <c r="S2" s="31" t="s">
        <v>136</v>
      </c>
      <c r="T2" s="31" t="s">
        <v>137</v>
      </c>
    </row>
    <row r="3" spans="2:24" x14ac:dyDescent="0.2">
      <c r="B3" s="20" t="s">
        <v>130</v>
      </c>
      <c r="C3" s="1"/>
      <c r="D3" s="1" t="s">
        <v>131</v>
      </c>
      <c r="E3" s="38" t="s">
        <v>117</v>
      </c>
      <c r="F3" s="1"/>
      <c r="G3" s="1"/>
      <c r="H3" s="1"/>
      <c r="I3" s="1"/>
      <c r="J3" s="20"/>
      <c r="K3" s="1"/>
      <c r="L3" s="1"/>
      <c r="M3" s="1"/>
      <c r="N3" s="1"/>
      <c r="O3" s="1"/>
      <c r="P3" s="1"/>
      <c r="Q3" s="32"/>
      <c r="R3" s="39"/>
      <c r="T3" s="26"/>
      <c r="U3" s="3"/>
      <c r="V3" s="3"/>
      <c r="W3" s="3"/>
      <c r="X3" s="3"/>
    </row>
    <row r="4" spans="2:24" x14ac:dyDescent="0.2">
      <c r="B4" s="20" t="s">
        <v>119</v>
      </c>
      <c r="C4" s="1"/>
      <c r="D4" s="1"/>
      <c r="E4" s="1" t="s">
        <v>132</v>
      </c>
      <c r="F4" s="1"/>
      <c r="G4" s="1">
        <v>150</v>
      </c>
      <c r="H4" s="1">
        <v>10</v>
      </c>
      <c r="I4" s="1"/>
      <c r="J4" s="20"/>
      <c r="K4" s="1"/>
      <c r="L4" s="1"/>
      <c r="M4" s="1"/>
      <c r="N4" s="1"/>
      <c r="O4" s="1"/>
      <c r="P4" s="1"/>
      <c r="Q4" s="32"/>
      <c r="R4" s="39"/>
      <c r="T4" s="34"/>
      <c r="U4" s="1"/>
      <c r="V4" s="1"/>
      <c r="W4" s="1"/>
      <c r="X4" s="1"/>
    </row>
    <row r="5" spans="2:24" x14ac:dyDescent="0.2">
      <c r="B5" s="20"/>
      <c r="C5" s="1"/>
      <c r="D5" s="1"/>
      <c r="E5" s="1"/>
      <c r="F5" s="1"/>
      <c r="G5" s="1"/>
      <c r="H5" s="1"/>
      <c r="I5" s="1"/>
      <c r="J5" s="20"/>
      <c r="K5" s="1"/>
      <c r="L5" s="1"/>
      <c r="M5" s="1"/>
      <c r="N5" s="1"/>
      <c r="O5" s="1"/>
      <c r="P5" s="1"/>
      <c r="Q5" s="32"/>
      <c r="R5" s="39"/>
      <c r="T5" s="34"/>
      <c r="U5" s="1"/>
      <c r="V5" s="1"/>
      <c r="W5" s="1"/>
      <c r="X5" s="1"/>
    </row>
    <row r="6" spans="2:24" x14ac:dyDescent="0.2">
      <c r="B6" s="20"/>
      <c r="C6" s="1"/>
      <c r="D6" s="1"/>
      <c r="E6" s="1"/>
      <c r="F6" s="1"/>
      <c r="G6" s="1"/>
      <c r="H6" s="1"/>
      <c r="I6" s="1"/>
      <c r="J6" s="20"/>
      <c r="K6" s="1"/>
      <c r="L6" s="1"/>
      <c r="M6" s="1"/>
      <c r="N6" s="1"/>
      <c r="O6" s="1"/>
      <c r="P6" s="1"/>
      <c r="Q6" s="32"/>
      <c r="R6" s="39"/>
      <c r="T6" s="34"/>
      <c r="U6" s="1"/>
      <c r="V6" s="1"/>
      <c r="W6" s="1"/>
      <c r="X6" s="1"/>
    </row>
    <row r="7" spans="2:24" x14ac:dyDescent="0.2">
      <c r="B7" s="20"/>
      <c r="C7" s="1"/>
      <c r="D7" s="1"/>
      <c r="E7" s="1"/>
      <c r="F7" s="1"/>
      <c r="G7" s="1"/>
      <c r="H7" s="1"/>
      <c r="I7" s="1"/>
      <c r="J7" s="20"/>
      <c r="K7" s="1"/>
      <c r="L7" s="1"/>
      <c r="M7" s="1"/>
      <c r="N7" s="1"/>
      <c r="O7" s="1"/>
      <c r="P7" s="1"/>
      <c r="Q7" s="32"/>
      <c r="R7" s="39"/>
      <c r="T7" s="34"/>
      <c r="U7" s="1"/>
      <c r="V7" s="1"/>
      <c r="W7" s="1"/>
      <c r="X7" s="1"/>
    </row>
    <row r="8" spans="2:24" x14ac:dyDescent="0.2">
      <c r="B8" s="20"/>
      <c r="C8" s="1"/>
      <c r="D8" s="1"/>
      <c r="E8" s="1"/>
      <c r="F8" s="1"/>
      <c r="G8" s="1"/>
      <c r="H8" s="1"/>
      <c r="I8" s="1"/>
      <c r="J8" s="20"/>
      <c r="K8" s="1"/>
      <c r="L8" s="1"/>
      <c r="M8" s="1"/>
      <c r="N8" s="1"/>
      <c r="O8" s="1"/>
      <c r="P8" s="1"/>
      <c r="Q8" s="32"/>
      <c r="R8" s="39"/>
      <c r="T8" s="34"/>
      <c r="U8" s="1"/>
      <c r="V8" s="1"/>
      <c r="W8" s="1"/>
      <c r="X8" s="1"/>
    </row>
    <row r="9" spans="2:24" x14ac:dyDescent="0.2">
      <c r="B9" s="20"/>
      <c r="C9" s="1"/>
      <c r="D9" s="1"/>
      <c r="E9" s="1"/>
      <c r="F9" s="1"/>
      <c r="G9" s="1"/>
      <c r="H9" s="1"/>
      <c r="I9" s="1"/>
      <c r="J9" s="20"/>
      <c r="K9" s="1"/>
      <c r="L9" s="1"/>
      <c r="M9" s="1"/>
      <c r="N9" s="1"/>
      <c r="O9" s="1"/>
      <c r="P9" s="1"/>
      <c r="Q9" s="32"/>
      <c r="R9" s="39"/>
      <c r="T9" s="34"/>
      <c r="U9" s="1"/>
      <c r="V9" s="1"/>
      <c r="W9" s="1"/>
      <c r="X9" s="1"/>
    </row>
    <row r="10" spans="2:24" x14ac:dyDescent="0.2">
      <c r="B10" s="20"/>
      <c r="C10" s="1"/>
      <c r="D10" s="1"/>
      <c r="E10" s="1"/>
      <c r="F10" s="1"/>
      <c r="G10" s="1"/>
      <c r="H10" s="1"/>
      <c r="I10" s="1"/>
      <c r="J10" s="20"/>
      <c r="K10" s="1"/>
      <c r="L10" s="1"/>
      <c r="M10" s="1"/>
      <c r="N10" s="1"/>
      <c r="O10" s="1"/>
      <c r="P10" s="1"/>
      <c r="Q10" s="32"/>
      <c r="R10" s="39"/>
      <c r="T10" s="34"/>
      <c r="U10" s="1"/>
      <c r="V10" s="1"/>
      <c r="W10" s="1"/>
      <c r="X10" s="1"/>
    </row>
    <row r="11" spans="2:24" x14ac:dyDescent="0.2">
      <c r="B11" s="20"/>
      <c r="C11" s="1"/>
      <c r="D11" s="1"/>
      <c r="E11" s="1"/>
      <c r="F11" s="1"/>
      <c r="G11" s="1"/>
      <c r="H11" s="1"/>
      <c r="I11" s="1"/>
      <c r="J11" s="20"/>
      <c r="K11" s="1"/>
      <c r="L11" s="1"/>
      <c r="M11" s="1"/>
      <c r="N11" s="1"/>
      <c r="O11" s="1"/>
      <c r="P11" s="1"/>
      <c r="Q11" s="32"/>
      <c r="R11" s="39"/>
      <c r="T11" s="34"/>
      <c r="U11" s="1"/>
      <c r="V11" s="1"/>
      <c r="W11" s="1"/>
      <c r="X11" s="1"/>
    </row>
    <row r="12" spans="2:24" x14ac:dyDescent="0.2">
      <c r="B12" s="20"/>
      <c r="C12" s="1"/>
      <c r="D12" s="1"/>
      <c r="E12" s="1"/>
      <c r="F12" s="1"/>
      <c r="G12" s="1"/>
      <c r="H12" s="1"/>
      <c r="I12" s="1"/>
      <c r="J12" s="20"/>
      <c r="K12" s="1"/>
      <c r="L12" s="1"/>
      <c r="M12" s="1"/>
      <c r="N12" s="1"/>
      <c r="O12" s="1"/>
      <c r="P12" s="1"/>
      <c r="Q12" s="32"/>
      <c r="R12" s="39"/>
      <c r="T12" s="34"/>
      <c r="U12" s="1"/>
      <c r="V12" s="1"/>
      <c r="W12" s="1"/>
      <c r="X12" s="1"/>
    </row>
    <row r="13" spans="2:24" x14ac:dyDescent="0.2">
      <c r="B13" s="20"/>
      <c r="C13" s="1"/>
      <c r="D13" s="1"/>
      <c r="E13" s="1"/>
      <c r="F13" s="1"/>
      <c r="G13" s="1"/>
      <c r="H13" s="1"/>
      <c r="I13" s="1"/>
      <c r="J13" s="20"/>
      <c r="K13" s="1"/>
      <c r="L13" s="1"/>
      <c r="M13" s="1"/>
      <c r="N13" s="1"/>
      <c r="O13" s="1"/>
      <c r="P13" s="1"/>
      <c r="Q13" s="32"/>
      <c r="R13" s="39"/>
      <c r="T13" s="34"/>
      <c r="U13" s="1"/>
      <c r="V13" s="1"/>
      <c r="W13" s="1"/>
      <c r="X13" s="1"/>
    </row>
    <row r="14" spans="2:24" x14ac:dyDescent="0.2">
      <c r="B14" s="20"/>
      <c r="C14" s="1"/>
      <c r="D14" s="1"/>
      <c r="E14" s="1"/>
      <c r="F14" s="1"/>
      <c r="G14" s="1"/>
      <c r="H14" s="1"/>
      <c r="I14" s="1"/>
      <c r="J14" s="20"/>
      <c r="K14" s="1"/>
      <c r="L14" s="1"/>
      <c r="M14" s="1"/>
      <c r="N14" s="1"/>
      <c r="O14" s="1"/>
      <c r="P14" s="1"/>
      <c r="Q14" s="32"/>
      <c r="R14" s="39"/>
      <c r="T14" s="34"/>
      <c r="U14" s="1"/>
      <c r="V14" s="1"/>
      <c r="W14" s="1"/>
      <c r="X14" s="1"/>
    </row>
    <row r="15" spans="2:24" x14ac:dyDescent="0.2">
      <c r="B15" s="20"/>
      <c r="C15" s="1"/>
      <c r="D15" s="1"/>
      <c r="E15" s="1"/>
      <c r="F15" s="1"/>
      <c r="G15" s="1"/>
      <c r="H15" s="1"/>
      <c r="I15" s="1"/>
      <c r="J15" s="20"/>
      <c r="K15" s="1"/>
      <c r="L15" s="1"/>
      <c r="M15" s="1"/>
      <c r="N15" s="1"/>
      <c r="O15" s="1"/>
      <c r="P15" s="1"/>
      <c r="Q15" s="32"/>
      <c r="R15" s="39"/>
      <c r="T15" s="34"/>
      <c r="U15" s="1"/>
      <c r="V15" s="1"/>
      <c r="W15" s="1"/>
      <c r="X15" s="1"/>
    </row>
    <row r="16" spans="2:24" x14ac:dyDescent="0.2">
      <c r="B16" s="20"/>
      <c r="C16" s="1"/>
      <c r="D16" s="1"/>
      <c r="E16" s="1"/>
      <c r="F16" s="1"/>
      <c r="G16" s="1"/>
      <c r="H16" s="1"/>
      <c r="I16" s="1"/>
      <c r="J16" s="20"/>
      <c r="K16" s="1"/>
      <c r="L16" s="1"/>
      <c r="M16" s="1"/>
      <c r="N16" s="1"/>
      <c r="O16" s="1"/>
      <c r="P16" s="1"/>
      <c r="Q16" s="32"/>
      <c r="R16" s="39"/>
      <c r="T16" s="34"/>
      <c r="U16" s="1"/>
      <c r="V16" s="1"/>
      <c r="W16" s="1"/>
      <c r="X16" s="1"/>
    </row>
    <row r="17" spans="2:24" x14ac:dyDescent="0.2">
      <c r="B17" s="20"/>
      <c r="C17" s="1"/>
      <c r="D17" s="1"/>
      <c r="E17" s="1"/>
      <c r="F17" s="1"/>
      <c r="G17" s="1"/>
      <c r="H17" s="1"/>
      <c r="I17" s="1"/>
      <c r="J17" s="20"/>
      <c r="K17" s="1"/>
      <c r="L17" s="1"/>
      <c r="M17" s="1"/>
      <c r="N17" s="1"/>
      <c r="O17" s="1"/>
      <c r="P17" s="1"/>
      <c r="Q17" s="32"/>
      <c r="R17" s="39"/>
      <c r="T17" s="34"/>
      <c r="U17" s="1"/>
      <c r="V17" s="1"/>
      <c r="W17" s="1"/>
      <c r="X17" s="1"/>
    </row>
    <row r="18" spans="2:24" x14ac:dyDescent="0.2">
      <c r="B18" s="20"/>
      <c r="C18" s="1"/>
      <c r="D18" s="1"/>
      <c r="E18" s="1"/>
      <c r="F18" s="1"/>
      <c r="G18" s="1"/>
      <c r="H18" s="1"/>
      <c r="I18" s="1"/>
      <c r="J18" s="20"/>
      <c r="K18" s="1"/>
      <c r="L18" s="1"/>
      <c r="M18" s="1"/>
      <c r="N18" s="1"/>
      <c r="O18" s="1"/>
      <c r="P18" s="1"/>
      <c r="Q18" s="32"/>
      <c r="R18" s="39"/>
      <c r="T18" s="34"/>
      <c r="U18" s="1"/>
      <c r="V18" s="1"/>
      <c r="W18" s="1"/>
      <c r="X18" s="1"/>
    </row>
    <row r="19" spans="2:24" x14ac:dyDescent="0.2">
      <c r="B19" s="20"/>
      <c r="C19" s="1"/>
      <c r="D19" s="1"/>
      <c r="E19" s="1"/>
      <c r="F19" s="1"/>
      <c r="G19" s="1"/>
      <c r="H19" s="1"/>
      <c r="I19" s="1"/>
      <c r="J19" s="20"/>
      <c r="K19" s="1"/>
      <c r="L19" s="1"/>
      <c r="M19" s="1"/>
      <c r="N19" s="1"/>
      <c r="O19" s="1"/>
      <c r="P19" s="1"/>
      <c r="Q19" s="32"/>
      <c r="R19" s="39"/>
      <c r="T19" s="34"/>
      <c r="U19" s="1"/>
      <c r="V19" s="1"/>
      <c r="W19" s="1"/>
      <c r="X19" s="1"/>
    </row>
    <row r="20" spans="2:24" x14ac:dyDescent="0.2">
      <c r="B20" s="20"/>
      <c r="C20" s="1"/>
      <c r="D20" s="1"/>
      <c r="E20" s="1"/>
      <c r="F20" s="1"/>
      <c r="G20" s="1"/>
      <c r="H20" s="1"/>
      <c r="I20" s="1"/>
      <c r="J20" s="20"/>
      <c r="K20" s="1"/>
      <c r="L20" s="1"/>
      <c r="M20" s="1"/>
      <c r="N20" s="1"/>
      <c r="O20" s="1"/>
      <c r="P20" s="1"/>
      <c r="Q20" s="32"/>
      <c r="R20" s="39"/>
      <c r="T20" s="34"/>
      <c r="U20" s="1"/>
      <c r="V20" s="1"/>
      <c r="W20" s="1"/>
      <c r="X20" s="1"/>
    </row>
    <row r="21" spans="2:24" x14ac:dyDescent="0.2">
      <c r="B21" s="20"/>
      <c r="C21" s="1"/>
      <c r="D21" s="1"/>
      <c r="E21" s="1"/>
      <c r="F21" s="1"/>
      <c r="G21" s="1"/>
      <c r="H21" s="1"/>
      <c r="I21" s="1"/>
      <c r="J21" s="20"/>
      <c r="K21" s="1"/>
      <c r="L21" s="1"/>
      <c r="M21" s="1"/>
      <c r="N21" s="1"/>
      <c r="O21" s="1"/>
      <c r="P21" s="1"/>
      <c r="Q21" s="32"/>
      <c r="R21" s="39"/>
      <c r="T21" s="34"/>
      <c r="U21" s="1"/>
      <c r="V21" s="1"/>
      <c r="W21" s="1"/>
      <c r="X21" s="1"/>
    </row>
    <row r="22" spans="2:24" x14ac:dyDescent="0.2">
      <c r="B22" s="20"/>
      <c r="C22" s="1"/>
      <c r="D22" s="1"/>
      <c r="E22" s="1"/>
      <c r="F22" s="1"/>
      <c r="G22" s="1"/>
      <c r="H22" s="1"/>
      <c r="I22" s="1"/>
      <c r="J22" s="20"/>
      <c r="K22" s="1"/>
      <c r="L22" s="1"/>
      <c r="M22" s="1"/>
      <c r="N22" s="1"/>
      <c r="O22" s="1"/>
      <c r="P22" s="1"/>
      <c r="Q22" s="32"/>
      <c r="R22" s="39"/>
      <c r="T22" s="34"/>
      <c r="U22" s="1"/>
      <c r="V22" s="1"/>
      <c r="W22" s="1"/>
      <c r="X22" s="1"/>
    </row>
    <row r="23" spans="2:24" x14ac:dyDescent="0.2">
      <c r="B23" s="20"/>
      <c r="C23" s="1"/>
      <c r="D23" s="1"/>
      <c r="E23" s="1"/>
      <c r="F23" s="1"/>
      <c r="G23" s="1"/>
      <c r="H23" s="1"/>
      <c r="I23" s="1"/>
      <c r="J23" s="20"/>
      <c r="K23" s="1"/>
      <c r="L23" s="1"/>
      <c r="M23" s="1"/>
      <c r="N23" s="1"/>
      <c r="O23" s="1"/>
      <c r="P23" s="1"/>
      <c r="Q23" s="32"/>
      <c r="R23" s="39"/>
      <c r="T23" s="34"/>
      <c r="U23" s="1"/>
      <c r="V23" s="1"/>
      <c r="W23" s="1"/>
      <c r="X23" s="1"/>
    </row>
    <row r="24" spans="2:24" x14ac:dyDescent="0.2">
      <c r="B24" s="20"/>
      <c r="C24" s="1"/>
      <c r="D24" s="1"/>
      <c r="E24" s="1"/>
      <c r="F24" s="1"/>
      <c r="G24" s="1"/>
      <c r="H24" s="1"/>
      <c r="I24" s="1"/>
      <c r="J24" s="20"/>
      <c r="K24" s="1"/>
      <c r="L24" s="1"/>
      <c r="M24" s="1"/>
      <c r="N24" s="1"/>
      <c r="O24" s="1"/>
      <c r="P24" s="1"/>
      <c r="Q24" s="32"/>
      <c r="R24" s="39"/>
      <c r="T24" s="34"/>
      <c r="U24" s="1"/>
      <c r="V24" s="1"/>
      <c r="W24" s="1"/>
      <c r="X24" s="1"/>
    </row>
    <row r="25" spans="2:24" x14ac:dyDescent="0.2">
      <c r="B25" s="20"/>
      <c r="C25" s="1"/>
      <c r="D25" s="1"/>
      <c r="E25" s="1"/>
      <c r="F25" s="1"/>
      <c r="G25" s="1"/>
      <c r="H25" s="1"/>
      <c r="I25" s="1"/>
      <c r="J25" s="20"/>
      <c r="K25" s="1"/>
      <c r="L25" s="1"/>
      <c r="M25" s="1"/>
      <c r="N25" s="1"/>
      <c r="O25" s="1"/>
      <c r="P25" s="1"/>
      <c r="Q25" s="32"/>
      <c r="R25" s="39"/>
      <c r="T25" s="34"/>
      <c r="U25" s="1"/>
      <c r="V25" s="1"/>
      <c r="W25" s="1"/>
      <c r="X25" s="1"/>
    </row>
    <row r="26" spans="2:24" x14ac:dyDescent="0.2">
      <c r="B26" s="20"/>
      <c r="C26" s="1"/>
      <c r="D26" s="1"/>
      <c r="E26" s="1"/>
      <c r="F26" s="1"/>
      <c r="G26" s="1"/>
      <c r="H26" s="1"/>
      <c r="I26" s="1"/>
      <c r="J26" s="20"/>
      <c r="K26" s="1"/>
      <c r="L26" s="1"/>
      <c r="M26" s="1"/>
      <c r="N26" s="1"/>
      <c r="O26" s="1"/>
      <c r="P26" s="1"/>
      <c r="Q26" s="32"/>
      <c r="R26" s="39"/>
      <c r="T26" s="34"/>
      <c r="U26" s="1"/>
      <c r="V26" s="1"/>
      <c r="W26" s="1"/>
      <c r="X26" s="1"/>
    </row>
    <row r="27" spans="2:24" x14ac:dyDescent="0.2">
      <c r="B27" s="20"/>
      <c r="C27" s="1"/>
      <c r="D27" s="1"/>
      <c r="E27" s="1"/>
      <c r="F27" s="1"/>
      <c r="G27" s="1"/>
      <c r="H27" s="1"/>
      <c r="I27" s="1"/>
      <c r="J27" s="20"/>
      <c r="K27" s="1"/>
      <c r="L27" s="1"/>
      <c r="M27" s="1"/>
      <c r="N27" s="1"/>
      <c r="O27" s="1"/>
      <c r="P27" s="1"/>
      <c r="Q27" s="32"/>
      <c r="R27" s="39"/>
      <c r="T27" s="34"/>
      <c r="U27" s="1"/>
      <c r="V27" s="1"/>
      <c r="W27" s="1"/>
      <c r="X27" s="1"/>
    </row>
    <row r="28" spans="2:24" x14ac:dyDescent="0.2">
      <c r="B28" s="21"/>
      <c r="C28" s="35"/>
      <c r="D28" s="35"/>
      <c r="E28" s="35"/>
      <c r="F28" s="35"/>
      <c r="G28" s="35"/>
      <c r="H28" s="35"/>
      <c r="I28" s="35"/>
      <c r="J28" s="21"/>
      <c r="K28" s="35"/>
      <c r="L28" s="35"/>
      <c r="M28" s="35"/>
      <c r="N28" s="35"/>
      <c r="O28" s="35"/>
      <c r="P28" s="35"/>
      <c r="Q28" s="35"/>
      <c r="R28" s="21"/>
      <c r="S28" s="17"/>
      <c r="T28" s="36"/>
      <c r="U28" s="1"/>
      <c r="V28" s="1"/>
      <c r="W28" s="1"/>
      <c r="X28" s="1"/>
    </row>
    <row r="29" spans="2:24" x14ac:dyDescent="0.2">
      <c r="T29" s="1"/>
      <c r="U29" s="1"/>
      <c r="V29" s="1"/>
      <c r="W29" s="1"/>
      <c r="X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Test23-MAMA 2.2(Moz)</vt:lpstr>
      <vt:lpstr>Scaling</vt:lpstr>
      <vt:lpstr>Machines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2025-06-21T19:54:46Z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2025-05-27T20:34:28+02:00</dcterms:created>
  <dcterms:modified xsi:type="dcterms:W3CDTF">2025-05-27T20:34:28+02:00</dcterms:modified>
  <cp:revision>0</cp:revision>
</cp:coreProperties>
</file>