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Paula Andrea\Desktop\Ciclo4-Proyecto\"/>
    </mc:Choice>
  </mc:AlternateContent>
  <xr:revisionPtr revIDLastSave="0" documentId="13_ncr:1_{F097063C-5E75-482D-8A54-C19A68114863}" xr6:coauthVersionLast="47" xr6:coauthVersionMax="47" xr10:uidLastSave="{00000000-0000-0000-0000-000000000000}"/>
  <bookViews>
    <workbookView xWindow="-108" yWindow="-108" windowWidth="23256" windowHeight="12576" activeTab="1" xr2:uid="{00000000-000D-0000-FFFF-FFFF00000000}"/>
  </bookViews>
  <sheets>
    <sheet name="Presupuesto para APP Social" sheetId="1" r:id="rId1"/>
    <sheet name="Equipos - software" sheetId="2" r:id="rId2"/>
  </sheets>
  <definedNames>
    <definedName name="_xlnm.Print_Titles" localSheetId="1">'Equipos - software'!$2:$2</definedName>
    <definedName name="Total_Decoración_estimado">#REF!</definedName>
    <definedName name="Total_Decoración_real">#REF!</definedName>
    <definedName name="Total_Flores_estimado">#REF!</definedName>
    <definedName name="Total_Flores_real">#REF!</definedName>
    <definedName name="Total_Fotografía_estimado">Fotografía[[#Totals],[ESTIMADO]]</definedName>
    <definedName name="Total_Fotografía_real">Fotografía[[#Totals],[REAL]]</definedName>
    <definedName name="Total_Impresión_Artículos_De_Papelería_estimado">Impresión[[#Totals],[ESTIMADO]]</definedName>
    <definedName name="Total_Impresión_Artículos_De_Papelería_real">Impresión[[#Totals],[REAL]]</definedName>
    <definedName name="Total_Música_entretenimiento_estimado">Música[[#Totals],[ESTIMADO]]</definedName>
    <definedName name="Total_Música_entretenimiento_real">Música[[#Totals],[REAL]]</definedName>
    <definedName name="Total_Otros_Gastos_estimado">#REF!</definedName>
    <definedName name="Total_Otros_Gastos_real">#REF!</definedName>
    <definedName name="Total_recepción_estimado">Recepción[[#Totals],[ESTIMADO]]</definedName>
    <definedName name="Total_recepción_real">Recepción[[#Totals],[REAL]]</definedName>
    <definedName name="Total_Regalos_estimado">#REF!</definedName>
    <definedName name="Total_Regalos_real">#REF!</definedName>
    <definedName name="Total_Ropa_estimado">Ropa[[#Totals],[ESTIMADO]]</definedName>
    <definedName name="Total_Ropa_real">Ropa[[#Totals],[REAL]]</definedName>
    <definedName name="Total_transporte_viajes_estimado">#REF!</definedName>
    <definedName name="Total_transporte_viajes_re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0" i="2" l="1"/>
  <c r="C34" i="2"/>
  <c r="C33" i="2"/>
  <c r="C10" i="1"/>
  <c r="C11" i="1"/>
  <c r="C9" i="1"/>
  <c r="C8" i="1"/>
  <c r="C7" i="1"/>
  <c r="D56" i="2" l="1"/>
  <c r="E11" i="1" s="1" a="1"/>
  <c r="E11" i="1" s="1"/>
  <c r="D48" i="2"/>
  <c r="E10" i="1" s="1" a="1"/>
  <c r="E10" i="1" s="1"/>
  <c r="C48" i="2"/>
  <c r="D10" i="1" s="1" a="1"/>
  <c r="D10" i="1" s="1"/>
  <c r="D35" i="2"/>
  <c r="E9" i="1" s="1" a="1"/>
  <c r="E9" i="1" s="1"/>
  <c r="C35" i="2"/>
  <c r="D28" i="2"/>
  <c r="E8" i="1" s="1" a="1"/>
  <c r="E8" i="1" s="1"/>
  <c r="C28" i="2"/>
  <c r="D8" i="1" s="1" a="1"/>
  <c r="D8" i="1" s="1"/>
  <c r="D16" i="2"/>
  <c r="E7" i="1" s="1" a="1"/>
  <c r="E7" i="1" s="1"/>
  <c r="C16" i="2"/>
  <c r="D7" i="1" s="1" a="1"/>
  <c r="D7" i="1" s="1"/>
  <c r="E15" i="2"/>
  <c r="D9" i="1" l="1" a="1"/>
  <c r="D9" i="1" s="1"/>
  <c r="C52" i="2"/>
  <c r="C56" i="2" s="1"/>
  <c r="D11" i="1" s="1" a="1"/>
  <c r="D11" i="1" s="1"/>
  <c r="E55" i="2"/>
  <c r="E54" i="2"/>
  <c r="E53" i="2"/>
  <c r="E47" i="2"/>
  <c r="E46" i="2"/>
  <c r="E45" i="2"/>
  <c r="E44" i="2"/>
  <c r="E43" i="2"/>
  <c r="E42" i="2"/>
  <c r="E41" i="2"/>
  <c r="E40" i="2"/>
  <c r="E39" i="2"/>
  <c r="E34" i="2"/>
  <c r="E33" i="2"/>
  <c r="E27" i="2"/>
  <c r="E26" i="2"/>
  <c r="E25" i="2"/>
  <c r="E24" i="2"/>
  <c r="E23" i="2"/>
  <c r="E22" i="2"/>
  <c r="E21" i="2"/>
  <c r="E20" i="2"/>
  <c r="E13" i="2"/>
  <c r="E14" i="2"/>
  <c r="E12" i="2"/>
  <c r="E11" i="2"/>
  <c r="E9" i="2"/>
  <c r="E8" i="2"/>
  <c r="E7" i="2"/>
  <c r="E6" i="2"/>
  <c r="E5" i="2"/>
  <c r="E10" i="2"/>
  <c r="E4" i="2"/>
  <c r="E3" i="2"/>
  <c r="E35" i="2" l="1"/>
  <c r="E52" i="2"/>
  <c r="E56" i="2" s="1"/>
  <c r="E48" i="2"/>
  <c r="E28" i="2"/>
  <c r="E16" i="2"/>
  <c r="F11" i="1" l="1"/>
  <c r="E12" i="1"/>
  <c r="F10" i="1"/>
  <c r="F9" i="1"/>
  <c r="F8" i="1"/>
  <c r="D12" i="1"/>
  <c r="F7" i="1"/>
  <c r="F1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<sst xmlns="http://schemas.openxmlformats.org/spreadsheetml/2006/main" count="80" uniqueCount="59">
  <si>
    <t>Escriba la fecha de la boda en la celda C2. Los días restantes se calculan de forma automática en la celda E2.</t>
  </si>
  <si>
    <t>El título de esta hoja de cálculo se encuentra en la celda C3. La instrucción siguiente se encuentra en la celda A6.</t>
  </si>
  <si>
    <t>La tabla de resumen del presupuesto, que empieza en la celda C6, se actualiza automáticamente. La instrucción siguiente se encuentra en la celda A19.</t>
  </si>
  <si>
    <t>El gráfico circular de la celda C19 se actualiza automáticamente.</t>
  </si>
  <si>
    <t>CATEGORÍA</t>
  </si>
  <si>
    <t>Gastos totales</t>
  </si>
  <si>
    <t>El gráfico circular en el que se muestra el porcentaje de gastos de cada categoría se encuentra en esta celda.</t>
  </si>
  <si>
    <t>ESTIMADO</t>
  </si>
  <si>
    <t>REAL</t>
  </si>
  <si>
    <t>DIFERENCIA</t>
  </si>
  <si>
    <t xml:space="preserve"> Escriba los detalles en la tabla Ropa que comienza en la celda de la derecha. La instrucción siguiente se encuentra en la celda A18.</t>
  </si>
  <si>
    <t>La etiqueta Recepción se encuentra en la celda de la derecha.</t>
  </si>
  <si>
    <t>Escriba los costos de recepción, sin incluir los del entretenimiento y la decoración, en la tabla que empieza en la celda de la derecha. La instrucción siguiente se encuentra en la celda A31.</t>
  </si>
  <si>
    <t>La etiqueta Música o entretenimiento se encuentra en la celda de la derecha.</t>
  </si>
  <si>
    <t>Escriba la información en la tabla Música que comienza en la celda de la derecha. La instrucción siguiente se encuentra en la celda A37.</t>
  </si>
  <si>
    <t>La etiqueta Impresión o Material de papelería se encuentra en la celda de la derecha.</t>
  </si>
  <si>
    <t>Escriba la información en la tabla Impresión que comienza en la celda de la derecha. La instrucción siguiente se encuentra en la celda A50.</t>
  </si>
  <si>
    <t>La etiqueta Fotografía se encuentra en la celda de la derecha.</t>
  </si>
  <si>
    <t>Escriba la información en la tabla Fotografía que comienza en la celda de la derecha.</t>
  </si>
  <si>
    <t xml:space="preserve"> </t>
  </si>
  <si>
    <t>Cree el presupuesto para la boda en esta hoja de cálculo. Escriba los detalles en las tablas de las hojas de cálculo Ropa-Recepción-Música-Fotos y Decoración-Flores-Regalos-Viaje para actualizar el resumen y el gráfico en la hoja de cálculo actual. Encontrará instrucciones útiles sobre cómo usar esta hoja de cálculo en las celdas de esta columna. La etiqueta Fecha de la boda se encuentra en la celda C1.</t>
  </si>
  <si>
    <t>Escriba los costos estimado y real de cada categoría en las respectivas tablas de esta hoja de cálculo. La diferencia se calcula automáticamente. La etiqueta Ropa se encuentra en la celda de la derecha. Encontrará instrucciones útiles sobre cómo usar esta hoja de cálculo en las celdas de esta columna. Presione la tecla de flecha abajo para empezar.</t>
  </si>
  <si>
    <t>Resumen del presupuesto para APP Social</t>
  </si>
  <si>
    <t>EQUIPOS</t>
  </si>
  <si>
    <t>Celular Gama baja Android</t>
  </si>
  <si>
    <t>Celular Gama Media Android</t>
  </si>
  <si>
    <t>Celular Gama Media Iphone</t>
  </si>
  <si>
    <t>Celular Gama alta iphone</t>
  </si>
  <si>
    <t>Cargador Iphone</t>
  </si>
  <si>
    <t>SOFTWARE</t>
  </si>
  <si>
    <t>Total EQUIPOS</t>
  </si>
  <si>
    <t>Windows 10 Pro</t>
  </si>
  <si>
    <t>Office 365</t>
  </si>
  <si>
    <t>Figma</t>
  </si>
  <si>
    <t>GitHub</t>
  </si>
  <si>
    <t>PERSONAL</t>
  </si>
  <si>
    <t>Salario Personal</t>
  </si>
  <si>
    <t>Total SOFTWARE</t>
  </si>
  <si>
    <t>Total PERSONAL</t>
  </si>
  <si>
    <t>Seguridad Social</t>
  </si>
  <si>
    <t>VARIOS</t>
  </si>
  <si>
    <t>GASTOS ADMINISTRATIVOS</t>
  </si>
  <si>
    <t>Papeleria</t>
  </si>
  <si>
    <t>Arriendo Local</t>
  </si>
  <si>
    <t>Viaticos</t>
  </si>
  <si>
    <t>Transporte</t>
  </si>
  <si>
    <t>Servicios Publicos</t>
  </si>
  <si>
    <t>Internet</t>
  </si>
  <si>
    <t>Computador Portatil Windows 1</t>
  </si>
  <si>
    <t>Computador Portatil Windows 2</t>
  </si>
  <si>
    <t>Computador Escritorio Windows 3</t>
  </si>
  <si>
    <t>Computador Portatil Mac 1</t>
  </si>
  <si>
    <t>Total de GASTOS ADMINISTRATIVOS</t>
  </si>
  <si>
    <t>Total de VARIOS</t>
  </si>
  <si>
    <t>Computador Portatil Mac 2</t>
  </si>
  <si>
    <t>Varios</t>
  </si>
  <si>
    <t>Desarrollador Android</t>
  </si>
  <si>
    <t>Desarrollador Iphone</t>
  </si>
  <si>
    <t>Celular gama Alta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</si>
</sst>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C0A]d\ &quot;de&quot;\ mmmm\ &quot;de&quot;\ yyyy;@"/>
    <numFmt numFmtId="169" formatCode="#,##0.00_ ;\-#,##0.00\ "/>
  </numFmts>
  <fonts count="32" x14ac:knownFonts="1">
    <font>
      <sz val="10"/>
      <name val="Cambria"/>
      <family val="2"/>
      <scheme val="minor"/>
    </font>
    <font>
      <sz val="11"/>
      <color theme="1"/>
      <name val="Cambria"/>
      <family val="2"/>
      <scheme val="minor"/>
    </font>
    <font>
      <sz val="8"/>
      <name val="Arial"/>
      <family val="2"/>
    </font>
    <font>
      <sz val="24"/>
      <color theme="3"/>
      <name val="Cambria"/>
      <family val="2"/>
      <scheme val="major"/>
    </font>
    <font>
      <sz val="10"/>
      <name val="Cambria"/>
      <family val="2"/>
      <scheme val="minor"/>
    </font>
    <font>
      <sz val="12"/>
      <color theme="3"/>
      <name val="Cambria"/>
      <family val="1"/>
      <scheme val="major"/>
    </font>
    <font>
      <b/>
      <sz val="12"/>
      <color theme="3"/>
      <name val="Cambria"/>
      <family val="1"/>
      <scheme val="major"/>
    </font>
    <font>
      <b/>
      <sz val="10"/>
      <color theme="3"/>
      <name val="Cambria"/>
      <family val="2"/>
      <scheme val="minor"/>
    </font>
    <font>
      <b/>
      <sz val="10"/>
      <color theme="0"/>
      <name val="Cambria"/>
      <family val="1"/>
      <scheme val="minor"/>
    </font>
    <font>
      <b/>
      <sz val="10"/>
      <color theme="0"/>
      <name val="Cambria"/>
      <family val="2"/>
      <scheme val="minor"/>
    </font>
    <font>
      <b/>
      <sz val="11.5"/>
      <color theme="3"/>
      <name val="Cambria"/>
      <family val="2"/>
      <scheme val="minor"/>
    </font>
    <font>
      <i/>
      <sz val="10"/>
      <color theme="1" tint="0.24994659260841701"/>
      <name val="Cambria"/>
      <family val="2"/>
      <scheme val="major"/>
    </font>
    <font>
      <sz val="26"/>
      <color theme="3"/>
      <name val="Cambria"/>
      <family val="2"/>
      <scheme val="major"/>
    </font>
    <font>
      <sz val="10"/>
      <color theme="4" tint="0.79998168889431442"/>
      <name val="Cambria"/>
      <family val="2"/>
      <scheme val="minor"/>
    </font>
    <font>
      <sz val="10"/>
      <color theme="0"/>
      <name val="Cambria"/>
      <family val="2"/>
      <scheme val="minor"/>
    </font>
    <font>
      <sz val="11"/>
      <color theme="0"/>
      <name val="Calibri"/>
      <family val="2"/>
    </font>
    <font>
      <b/>
      <sz val="11.5"/>
      <color theme="0"/>
      <name val="Cambria"/>
      <family val="2"/>
      <scheme val="minor"/>
    </font>
    <font>
      <b/>
      <sz val="9"/>
      <color theme="0"/>
      <name val="Cambria"/>
      <family val="2"/>
      <scheme val="minor"/>
    </font>
    <font>
      <sz val="10"/>
      <name val="Cambria"/>
      <family val="1"/>
      <scheme val="minor"/>
    </font>
    <font>
      <b/>
      <sz val="10"/>
      <name val="Cambria"/>
      <family val="1"/>
      <scheme val="minor"/>
    </font>
    <font>
      <b/>
      <sz val="10"/>
      <name val="Cambria"/>
      <family val="2"/>
      <scheme val="minor"/>
    </font>
    <font>
      <b/>
      <sz val="11"/>
      <color theme="3"/>
      <name val="Cambria"/>
      <family val="2"/>
      <scheme val="minor"/>
    </font>
    <font>
      <sz val="11"/>
      <color rgb="FF006100"/>
      <name val="Cambria"/>
      <family val="2"/>
      <scheme val="minor"/>
    </font>
    <font>
      <sz val="11"/>
      <color rgb="FF9C0006"/>
      <name val="Cambria"/>
      <family val="2"/>
      <scheme val="minor"/>
    </font>
    <font>
      <sz val="11"/>
      <color rgb="FF9C5700"/>
      <name val="Cambria"/>
      <family val="2"/>
      <scheme val="minor"/>
    </font>
    <font>
      <sz val="11"/>
      <color rgb="FF3F3F76"/>
      <name val="Cambria"/>
      <family val="2"/>
      <scheme val="minor"/>
    </font>
    <font>
      <b/>
      <sz val="11"/>
      <color rgb="FF3F3F3F"/>
      <name val="Cambria"/>
      <family val="2"/>
      <scheme val="minor"/>
    </font>
    <font>
      <b/>
      <sz val="11"/>
      <color rgb="FFFA7D00"/>
      <name val="Cambria"/>
      <family val="2"/>
      <scheme val="minor"/>
    </font>
    <font>
      <sz val="11"/>
      <color rgb="FFFA7D00"/>
      <name val="Cambria"/>
      <family val="2"/>
      <scheme val="minor"/>
    </font>
    <font>
      <b/>
      <sz val="11"/>
      <color theme="0"/>
      <name val="Cambria"/>
      <family val="2"/>
      <scheme val="minor"/>
    </font>
    <font>
      <sz val="11"/>
      <color rgb="FFFF0000"/>
      <name val="Cambria"/>
      <family val="2"/>
      <scheme val="minor"/>
    </font>
    <font>
      <sz val="11"/>
      <color theme="0"/>
      <name val="Cambria"/>
      <family val="2"/>
      <scheme val="minor"/>
    </font>
  </fonts>
  <fills count="3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7">
    <xf numFmtId="0" fontId="0" fillId="0" borderId="0"/>
    <xf numFmtId="0" fontId="20" fillId="0" borderId="0" applyNumberFormat="0" applyFill="0" applyProtection="0">
      <alignment vertical="center"/>
    </xf>
    <xf numFmtId="0" fontId="7" fillId="6" borderId="0" applyNumberFormat="0" applyBorder="0" applyProtection="0">
      <alignment vertical="center"/>
    </xf>
    <xf numFmtId="0" fontId="10" fillId="0" borderId="0" applyNumberFormat="0" applyFill="0" applyAlignment="0" applyProtection="0"/>
    <xf numFmtId="0" fontId="11" fillId="0" borderId="0" applyNumberFormat="0" applyFill="0" applyBorder="0" applyAlignment="0" applyProtection="0"/>
    <xf numFmtId="0" fontId="7" fillId="5" borderId="0" applyNumberFormat="0" applyAlignment="0" applyProtection="0"/>
    <xf numFmtId="4" fontId="4" fillId="3" borderId="0" applyBorder="0" applyProtection="0">
      <alignment horizontal="right" indent="1"/>
    </xf>
    <xf numFmtId="0" fontId="12" fillId="0" borderId="0" applyNumberFormat="0" applyFill="0" applyBorder="0" applyProtection="0">
      <alignment vertical="center"/>
    </xf>
    <xf numFmtId="167"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9" fontId="4" fillId="0" borderId="0" applyFont="0" applyFill="0" applyBorder="0" applyAlignment="0" applyProtection="0"/>
    <xf numFmtId="0" fontId="21" fillId="0" borderId="0" applyNumberFormat="0" applyFill="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0" applyNumberFormat="0" applyBorder="0" applyAlignment="0" applyProtection="0"/>
    <xf numFmtId="0" fontId="25" fillId="10" borderId="1" applyNumberFormat="0" applyAlignment="0" applyProtection="0"/>
    <xf numFmtId="0" fontId="26" fillId="11" borderId="2" applyNumberFormat="0" applyAlignment="0" applyProtection="0"/>
    <xf numFmtId="0" fontId="27" fillId="11" borderId="1" applyNumberFormat="0" applyAlignment="0" applyProtection="0"/>
    <xf numFmtId="0" fontId="28" fillId="0" borderId="3" applyNumberFormat="0" applyFill="0" applyAlignment="0" applyProtection="0"/>
    <xf numFmtId="0" fontId="29" fillId="12" borderId="4" applyNumberFormat="0" applyAlignment="0" applyProtection="0"/>
    <xf numFmtId="0" fontId="30" fillId="0" borderId="0" applyNumberFormat="0" applyFill="0" applyBorder="0" applyAlignment="0" applyProtection="0"/>
    <xf numFmtId="0" fontId="4" fillId="13" borderId="5" applyNumberFormat="0" applyFont="0" applyAlignment="0" applyProtection="0"/>
    <xf numFmtId="0" fontId="3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39">
    <xf numFmtId="0" fontId="0" fillId="0" borderId="0" xfId="0"/>
    <xf numFmtId="0" fontId="0" fillId="0" borderId="0" xfId="0" applyAlignment="1">
      <alignment horizontal="left" vertical="center" indent="1"/>
    </xf>
    <xf numFmtId="0" fontId="0" fillId="0" borderId="0" xfId="0" applyAlignment="1">
      <alignment horizontal="right" vertical="center" indent="1"/>
    </xf>
    <xf numFmtId="0" fontId="0" fillId="3" borderId="0" xfId="0" applyFill="1"/>
    <xf numFmtId="0" fontId="0" fillId="3" borderId="0" xfId="0" applyFill="1" applyAlignment="1">
      <alignment horizontal="left" vertical="center" indent="1"/>
    </xf>
    <xf numFmtId="0" fontId="0" fillId="4" borderId="0" xfId="0" applyFill="1"/>
    <xf numFmtId="0" fontId="0" fillId="4" borderId="0" xfId="0" applyFill="1" applyAlignment="1">
      <alignment horizontal="right" vertical="center" indent="1"/>
    </xf>
    <xf numFmtId="0" fontId="5" fillId="4" borderId="0" xfId="0" applyFont="1" applyFill="1"/>
    <xf numFmtId="0" fontId="5" fillId="4" borderId="0" xfId="0" applyFont="1" applyFill="1" applyAlignment="1">
      <alignment horizontal="left" vertical="top"/>
    </xf>
    <xf numFmtId="0" fontId="10" fillId="0" borderId="0" xfId="3" applyAlignment="1">
      <alignment wrapText="1"/>
    </xf>
    <xf numFmtId="0" fontId="0" fillId="0" borderId="0" xfId="0" applyAlignment="1">
      <alignment horizontal="left" vertical="center" wrapText="1"/>
    </xf>
    <xf numFmtId="0" fontId="0" fillId="0" borderId="0" xfId="0" applyAlignment="1">
      <alignment wrapText="1"/>
    </xf>
    <xf numFmtId="0" fontId="14" fillId="0" borderId="0" xfId="0" applyFont="1" applyAlignment="1">
      <alignment horizontal="right" vertical="center" wrapText="1"/>
    </xf>
    <xf numFmtId="0" fontId="15" fillId="0" borderId="0" xfId="0" applyFont="1" applyAlignment="1">
      <alignment vertical="center" wrapText="1"/>
    </xf>
    <xf numFmtId="0" fontId="14" fillId="0" borderId="0" xfId="0" applyFont="1" applyAlignment="1">
      <alignment horizontal="left" vertical="center" wrapText="1"/>
    </xf>
    <xf numFmtId="0" fontId="14" fillId="0" borderId="0" xfId="0" applyFont="1" applyAlignment="1">
      <alignment wrapText="1"/>
    </xf>
    <xf numFmtId="0" fontId="9" fillId="2" borderId="0" xfId="0" applyFont="1" applyFill="1" applyAlignment="1">
      <alignment vertical="center" wrapText="1"/>
    </xf>
    <xf numFmtId="0" fontId="16" fillId="0" borderId="0" xfId="0" applyFont="1" applyAlignment="1">
      <alignment wrapText="1"/>
    </xf>
    <xf numFmtId="0" fontId="8" fillId="2" borderId="0" xfId="0" applyFont="1" applyFill="1" applyAlignment="1">
      <alignment vertical="center" wrapText="1"/>
    </xf>
    <xf numFmtId="0" fontId="5" fillId="4" borderId="0" xfId="0" applyFont="1" applyFill="1" applyAlignment="1">
      <alignment horizontal="right" vertical="top"/>
    </xf>
    <xf numFmtId="0" fontId="5" fillId="4" borderId="0" xfId="0" applyFont="1" applyFill="1" applyAlignment="1">
      <alignment horizontal="left"/>
    </xf>
    <xf numFmtId="0" fontId="5" fillId="4" borderId="0" xfId="0" applyFont="1" applyFill="1" applyAlignment="1">
      <alignment horizontal="right"/>
    </xf>
    <xf numFmtId="0" fontId="4" fillId="3" borderId="0" xfId="0" applyFont="1" applyFill="1"/>
    <xf numFmtId="0" fontId="0" fillId="3" borderId="0" xfId="0" applyFill="1" applyAlignment="1">
      <alignment horizontal="center"/>
    </xf>
    <xf numFmtId="0" fontId="3" fillId="0" borderId="0" xfId="0" applyFont="1" applyAlignment="1">
      <alignment horizontal="center" vertical="center"/>
    </xf>
    <xf numFmtId="0" fontId="17" fillId="0" borderId="0" xfId="0" applyFont="1" applyAlignment="1">
      <alignment vertical="center" wrapText="1"/>
    </xf>
    <xf numFmtId="4" fontId="0" fillId="0" borderId="0" xfId="6" applyFont="1" applyFill="1">
      <alignment horizontal="right" indent="1"/>
    </xf>
    <xf numFmtId="0" fontId="0" fillId="0" borderId="0" xfId="0" applyAlignment="1">
      <alignment vertical="center"/>
    </xf>
    <xf numFmtId="0" fontId="20" fillId="0" borderId="0" xfId="1">
      <alignment vertical="center"/>
    </xf>
    <xf numFmtId="168" fontId="6" fillId="4" borderId="0" xfId="0" applyNumberFormat="1" applyFont="1" applyFill="1" applyAlignment="1">
      <alignment horizontal="left" vertical="top"/>
    </xf>
    <xf numFmtId="169" fontId="0" fillId="0" borderId="0" xfId="0" applyNumberFormat="1" applyAlignment="1">
      <alignment horizontal="right" vertical="center"/>
    </xf>
    <xf numFmtId="169" fontId="0" fillId="0" borderId="0" xfId="0" applyNumberFormat="1"/>
    <xf numFmtId="169" fontId="18" fillId="0" borderId="0" xfId="0" applyNumberFormat="1" applyFont="1" applyAlignment="1">
      <alignment vertical="center"/>
    </xf>
    <xf numFmtId="169" fontId="19" fillId="0" borderId="0" xfId="0" applyNumberFormat="1" applyFont="1" applyAlignment="1">
      <alignment vertical="center"/>
    </xf>
    <xf numFmtId="0" fontId="12" fillId="3" borderId="0" xfId="7" applyFill="1">
      <alignment vertical="center"/>
    </xf>
    <xf numFmtId="0" fontId="13" fillId="3" borderId="0" xfId="0" applyFont="1" applyFill="1" applyAlignment="1">
      <alignment horizontal="center"/>
    </xf>
    <xf numFmtId="0" fontId="11" fillId="0" borderId="0" xfId="4"/>
    <xf numFmtId="0" fontId="0" fillId="0" borderId="0" xfId="0"/>
    <xf numFmtId="0" fontId="0" fillId="0" borderId="0" xfId="0" applyAlignment="1">
      <alignment wrapText="1"/>
    </xf>
  </cellXfs>
  <cellStyles count="47">
    <cellStyle name="20% - Énfasis1" xfId="6" builtinId="30" customBuiltin="1"/>
    <cellStyle name="20% - Énfasis2" xfId="28" builtinId="34" customBuiltin="1"/>
    <cellStyle name="20% - Énfasis3" xfId="32" builtinId="38" customBuiltin="1"/>
    <cellStyle name="20% - Énfasis4" xfId="36" builtinId="42" customBuiltin="1"/>
    <cellStyle name="20% - Énfasis5" xfId="40" builtinId="46" customBuiltin="1"/>
    <cellStyle name="20% - Énfasis6" xfId="44" builtinId="50" customBuiltin="1"/>
    <cellStyle name="40% - Énfasis1" xfId="25" builtinId="31" customBuiltin="1"/>
    <cellStyle name="40% - Énfasis2" xfId="29" builtinId="35" customBuiltin="1"/>
    <cellStyle name="40% - Énfasis3" xfId="33" builtinId="39" customBuiltin="1"/>
    <cellStyle name="40% - Énfasis4" xfId="37" builtinId="43" customBuiltin="1"/>
    <cellStyle name="40% - Énfasis5" xfId="41" builtinId="47" customBuiltin="1"/>
    <cellStyle name="40% - Énfasis6" xfId="45" builtinId="51" customBuiltin="1"/>
    <cellStyle name="60% - Énfasis1" xfId="26" builtinId="32" customBuiltin="1"/>
    <cellStyle name="60% - Énfasis2" xfId="30" builtinId="36" customBuiltin="1"/>
    <cellStyle name="60% - Énfasis3" xfId="34" builtinId="40" customBuiltin="1"/>
    <cellStyle name="60% - Énfasis4" xfId="38" builtinId="44" customBuiltin="1"/>
    <cellStyle name="60% - Énfasis5" xfId="42" builtinId="48" customBuiltin="1"/>
    <cellStyle name="60% - Énfasis6" xfId="46" builtinId="52" customBuiltin="1"/>
    <cellStyle name="Bueno" xfId="14" builtinId="26" customBuiltin="1"/>
    <cellStyle name="Cálculo" xfId="19" builtinId="22" customBuiltin="1"/>
    <cellStyle name="Celda de comprobación" xfId="21" builtinId="23" customBuiltin="1"/>
    <cellStyle name="Celda vinculada" xfId="20" builtinId="24" customBuiltin="1"/>
    <cellStyle name="Encabezado 1" xfId="1" builtinId="16" customBuiltin="1"/>
    <cellStyle name="Encabezado 4" xfId="13" builtinId="19" customBuiltin="1"/>
    <cellStyle name="Énfasis1" xfId="24" builtinId="29" customBuiltin="1"/>
    <cellStyle name="Énfasis2" xfId="27" builtinId="33" customBuiltin="1"/>
    <cellStyle name="Énfasis3" xfId="31" builtinId="37" customBuiltin="1"/>
    <cellStyle name="Énfasis4" xfId="35" builtinId="41" customBuiltin="1"/>
    <cellStyle name="Énfasis5" xfId="39" builtinId="45" customBuiltin="1"/>
    <cellStyle name="Énfasis6" xfId="43" builtinId="49" customBuiltin="1"/>
    <cellStyle name="Entrada" xfId="17" builtinId="20" customBuiltin="1"/>
    <cellStyle name="Incorrecto" xfId="15" builtinId="27" customBuiltin="1"/>
    <cellStyle name="Millares" xfId="8" builtinId="3" customBuiltin="1"/>
    <cellStyle name="Millares [0]" xfId="9" builtinId="6" customBuiltin="1"/>
    <cellStyle name="Moneda" xfId="10" builtinId="4" customBuiltin="1"/>
    <cellStyle name="Moneda [0]" xfId="11" builtinId="7" customBuiltin="1"/>
    <cellStyle name="Neutral" xfId="16" builtinId="28" customBuiltin="1"/>
    <cellStyle name="Normal" xfId="0" builtinId="0" customBuiltin="1"/>
    <cellStyle name="Notas" xfId="23" builtinId="10" customBuiltin="1"/>
    <cellStyle name="Porcentaje" xfId="12" builtinId="5" customBuiltin="1"/>
    <cellStyle name="Salida" xfId="18" builtinId="21" customBuiltin="1"/>
    <cellStyle name="Texto de advertencia" xfId="22" builtinId="11" customBuiltin="1"/>
    <cellStyle name="Texto explicativo" xfId="4" builtinId="53" customBuiltin="1"/>
    <cellStyle name="Título" xfId="7" builtinId="15" customBuiltin="1"/>
    <cellStyle name="Título 2" xfId="2" builtinId="17" customBuiltin="1"/>
    <cellStyle name="Título 3" xfId="3" builtinId="18" customBuiltin="1"/>
    <cellStyle name="Total" xfId="5" builtinId="25" customBuiltin="1"/>
  </cellStyles>
  <dxfs count="53">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alignment horizontal="right" vertical="center"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0"/>
        <color auto="1"/>
        <name val="Cambria"/>
        <family val="1"/>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family val="1"/>
        <scheme val="minor"/>
      </font>
      <fill>
        <patternFill patternType="none">
          <fgColor indexed="64"/>
          <bgColor auto="1"/>
        </patternFill>
      </fill>
    </dxf>
    <dxf>
      <font>
        <b/>
        <i val="0"/>
        <strike val="0"/>
        <condense val="0"/>
        <extend val="0"/>
        <outline val="0"/>
        <shadow val="0"/>
        <u val="none"/>
        <vertAlign val="baseline"/>
        <sz val="10"/>
        <color auto="1"/>
        <name val="Cambria"/>
        <family val="1"/>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family val="1"/>
        <scheme val="minor"/>
      </font>
      <fill>
        <patternFill patternType="none">
          <fgColor indexed="64"/>
          <bgColor auto="1"/>
        </patternFill>
      </fill>
    </dxf>
    <dxf>
      <font>
        <b val="0"/>
        <i val="0"/>
        <strike val="0"/>
        <condense val="0"/>
        <extend val="0"/>
        <outline val="0"/>
        <shadow val="0"/>
        <u val="none"/>
        <vertAlign val="baseline"/>
        <sz val="10"/>
        <color auto="1"/>
        <name val="Cambria"/>
        <family val="1"/>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family val="1"/>
        <scheme val="minor"/>
      </font>
      <fill>
        <patternFill patternType="none">
          <fgColor indexed="64"/>
          <bgColor auto="1"/>
        </patternFill>
      </fill>
    </dxf>
    <dxf>
      <alignment horizontal="general" vertical="center" textRotation="0" wrapText="0" indent="0" justifyLastLine="0" shrinkToFit="0" readingOrder="0"/>
    </dxf>
    <dxf>
      <font>
        <b/>
        <i val="0"/>
        <strike val="0"/>
        <outline val="0"/>
        <shadow val="0"/>
        <u val="none"/>
        <vertAlign val="baseline"/>
        <sz val="10"/>
        <color auto="1"/>
        <name val="Cambria"/>
        <family val="2"/>
        <scheme val="minor"/>
      </font>
      <numFmt numFmtId="0" formatCode="General"/>
    </dxf>
    <dxf>
      <font>
        <b/>
        <i val="0"/>
        <color theme="1"/>
      </font>
      <fill>
        <patternFill>
          <bgColor theme="4" tint="0.59996337778862885"/>
        </patternFill>
      </fill>
    </dxf>
    <dxf>
      <font>
        <b/>
        <i val="0"/>
        <color theme="1"/>
      </font>
    </dxf>
    <dxf>
      <font>
        <color theme="3"/>
      </font>
      <fill>
        <patternFill>
          <bgColor theme="4" tint="0.79998168889431442"/>
        </patternFill>
      </fill>
    </dxf>
    <dxf>
      <font>
        <b/>
        <color theme="1"/>
      </font>
    </dxf>
    <dxf>
      <font>
        <b/>
        <i val="0"/>
        <color theme="3"/>
      </font>
      <fill>
        <patternFill>
          <bgColor theme="4" tint="0.59996337778862885"/>
        </patternFill>
      </fill>
      <border diagonalUp="0" diagonalDown="0">
        <left/>
        <right/>
        <top/>
        <bottom/>
        <vertical/>
        <horizontal/>
      </border>
    </dxf>
    <dxf>
      <font>
        <b/>
        <i val="0"/>
        <color theme="3"/>
      </font>
      <fill>
        <patternFill>
          <bgColor theme="4" tint="0.39994506668294322"/>
        </patternFill>
      </fill>
      <border diagonalUp="0" diagonalDown="0">
        <left/>
        <right/>
        <top/>
        <bottom/>
        <vertical/>
        <horizontal/>
      </border>
    </dxf>
    <dxf>
      <font>
        <color theme="1"/>
      </font>
      <border>
        <left/>
        <right/>
        <top/>
        <bottom/>
        <vertical/>
        <horizontal/>
      </border>
    </dxf>
  </dxfs>
  <tableStyles count="2" defaultTableStyle="Presupuesto para la boda" defaultPivotStyle="PivotStyleLight16">
    <tableStyle name="Presupuesto para la boda" pivot="0" count="4" xr9:uid="{00000000-0011-0000-FFFF-FFFF00000000}">
      <tableStyleElement type="wholeTable" dxfId="52"/>
      <tableStyleElement type="headerRow" dxfId="51"/>
      <tableStyleElement type="totalRow" dxfId="50"/>
      <tableStyleElement type="lastColumn" dxfId="49"/>
    </tableStyle>
    <tableStyle name="Resumen del presupuesto para la boda" pivot="0" count="3" xr9:uid="{00000000-0011-0000-FFFF-FFFF01000000}">
      <tableStyleElement type="wholeTable" dxfId="48"/>
      <tableStyleElement type="headerRow" dxfId="47"/>
      <tableStyleElement type="totalRow"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EAEAE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C37D8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1"/>
          <c:order val="0"/>
          <c:tx>
            <c:strRef>
              <c:f>'Presupuesto para APP Social'!$E$6</c:f>
              <c:strCache>
                <c:ptCount val="1"/>
                <c:pt idx="0">
                  <c:v>REAL</c:v>
                </c:pt>
              </c:strCache>
            </c:strRef>
          </c:tx>
          <c:dPt>
            <c:idx val="0"/>
            <c:bubble3D val="0"/>
            <c:spPr>
              <a:solidFill>
                <a:schemeClr val="accent1">
                  <a:shade val="42000"/>
                </a:schemeClr>
              </a:solidFill>
              <a:ln>
                <a:noFill/>
              </a:ln>
              <a:effectLst/>
            </c:spPr>
            <c:extLst>
              <c:ext xmlns:c16="http://schemas.microsoft.com/office/drawing/2014/chart" uri="{C3380CC4-5D6E-409C-BE32-E72D297353CC}">
                <c16:uniqueId val="{00000001-680C-4E38-9CFD-DFCD549FCC39}"/>
              </c:ext>
            </c:extLst>
          </c:dPt>
          <c:dPt>
            <c:idx val="1"/>
            <c:bubble3D val="0"/>
            <c:spPr>
              <a:solidFill>
                <a:schemeClr val="accent1">
                  <a:shade val="55000"/>
                </a:schemeClr>
              </a:solidFill>
              <a:ln>
                <a:noFill/>
              </a:ln>
              <a:effectLst/>
            </c:spPr>
            <c:extLst>
              <c:ext xmlns:c16="http://schemas.microsoft.com/office/drawing/2014/chart" uri="{C3380CC4-5D6E-409C-BE32-E72D297353CC}">
                <c16:uniqueId val="{00000003-680C-4E38-9CFD-DFCD549FCC39}"/>
              </c:ext>
            </c:extLst>
          </c:dPt>
          <c:dPt>
            <c:idx val="2"/>
            <c:bubble3D val="0"/>
            <c:spPr>
              <a:solidFill>
                <a:schemeClr val="accent1">
                  <a:shade val="68000"/>
                </a:schemeClr>
              </a:solidFill>
              <a:ln>
                <a:noFill/>
              </a:ln>
              <a:effectLst/>
            </c:spPr>
            <c:extLst>
              <c:ext xmlns:c16="http://schemas.microsoft.com/office/drawing/2014/chart" uri="{C3380CC4-5D6E-409C-BE32-E72D297353CC}">
                <c16:uniqueId val="{00000005-680C-4E38-9CFD-DFCD549FCC39}"/>
              </c:ext>
            </c:extLst>
          </c:dPt>
          <c:dPt>
            <c:idx val="3"/>
            <c:bubble3D val="0"/>
            <c:spPr>
              <a:solidFill>
                <a:schemeClr val="accent1">
                  <a:shade val="80000"/>
                </a:schemeClr>
              </a:solidFill>
              <a:ln>
                <a:noFill/>
              </a:ln>
              <a:effectLst/>
            </c:spPr>
            <c:extLst>
              <c:ext xmlns:c16="http://schemas.microsoft.com/office/drawing/2014/chart" uri="{C3380CC4-5D6E-409C-BE32-E72D297353CC}">
                <c16:uniqueId val="{00000007-680C-4E38-9CFD-DFCD549FCC39}"/>
              </c:ext>
            </c:extLst>
          </c:dPt>
          <c:dPt>
            <c:idx val="4"/>
            <c:bubble3D val="0"/>
            <c:spPr>
              <a:solidFill>
                <a:schemeClr val="accent1">
                  <a:shade val="93000"/>
                </a:schemeClr>
              </a:solidFill>
              <a:ln>
                <a:noFill/>
              </a:ln>
              <a:effectLst/>
            </c:spPr>
            <c:extLst>
              <c:ext xmlns:c16="http://schemas.microsoft.com/office/drawing/2014/chart" uri="{C3380CC4-5D6E-409C-BE32-E72D297353CC}">
                <c16:uniqueId val="{00000009-680C-4E38-9CFD-DFCD549FCC39}"/>
              </c:ext>
            </c:extLst>
          </c:dPt>
          <c:dPt>
            <c:idx val="5"/>
            <c:bubble3D val="0"/>
            <c:spPr>
              <a:solidFill>
                <a:schemeClr val="accent1">
                  <a:tint val="94000"/>
                </a:schemeClr>
              </a:solidFill>
              <a:ln>
                <a:noFill/>
              </a:ln>
              <a:effectLst/>
            </c:spPr>
            <c:extLst>
              <c:ext xmlns:c16="http://schemas.microsoft.com/office/drawing/2014/chart" uri="{C3380CC4-5D6E-409C-BE32-E72D297353CC}">
                <c16:uniqueId val="{0000000B-680C-4E38-9CFD-DFCD549FCC39}"/>
              </c:ext>
            </c:extLst>
          </c:dPt>
          <c:dPt>
            <c:idx val="6"/>
            <c:bubble3D val="0"/>
            <c:spPr>
              <a:solidFill>
                <a:schemeClr val="accent1">
                  <a:tint val="81000"/>
                </a:schemeClr>
              </a:solidFill>
              <a:ln>
                <a:noFill/>
              </a:ln>
              <a:effectLst/>
            </c:spPr>
            <c:extLst>
              <c:ext xmlns:c16="http://schemas.microsoft.com/office/drawing/2014/chart" uri="{C3380CC4-5D6E-409C-BE32-E72D297353CC}">
                <c16:uniqueId val="{0000000D-680C-4E38-9CFD-DFCD549FCC39}"/>
              </c:ext>
            </c:extLst>
          </c:dPt>
          <c:dPt>
            <c:idx val="7"/>
            <c:bubble3D val="0"/>
            <c:spPr>
              <a:solidFill>
                <a:schemeClr val="accent1">
                  <a:tint val="69000"/>
                </a:schemeClr>
              </a:solidFill>
              <a:ln>
                <a:noFill/>
              </a:ln>
              <a:effectLst/>
            </c:spPr>
            <c:extLst>
              <c:ext xmlns:c16="http://schemas.microsoft.com/office/drawing/2014/chart" uri="{C3380CC4-5D6E-409C-BE32-E72D297353CC}">
                <c16:uniqueId val="{0000000F-680C-4E38-9CFD-DFCD549FCC39}"/>
              </c:ext>
            </c:extLst>
          </c:dPt>
          <c:dPt>
            <c:idx val="8"/>
            <c:bubble3D val="0"/>
            <c:spPr>
              <a:solidFill>
                <a:schemeClr val="accent1">
                  <a:tint val="56000"/>
                </a:schemeClr>
              </a:solidFill>
              <a:ln>
                <a:noFill/>
              </a:ln>
              <a:effectLst/>
            </c:spPr>
            <c:extLst>
              <c:ext xmlns:c16="http://schemas.microsoft.com/office/drawing/2014/chart" uri="{C3380CC4-5D6E-409C-BE32-E72D297353CC}">
                <c16:uniqueId val="{00000011-680C-4E38-9CFD-DFCD549FCC39}"/>
              </c:ext>
            </c:extLst>
          </c:dPt>
          <c:dPt>
            <c:idx val="9"/>
            <c:bubble3D val="0"/>
            <c:spPr>
              <a:solidFill>
                <a:schemeClr val="accent1">
                  <a:tint val="43000"/>
                </a:schemeClr>
              </a:solidFill>
              <a:ln>
                <a:noFill/>
              </a:ln>
              <a:effectLst/>
            </c:spPr>
            <c:extLst>
              <c:ext xmlns:c16="http://schemas.microsoft.com/office/drawing/2014/chart" uri="{C3380CC4-5D6E-409C-BE32-E72D297353CC}">
                <c16:uniqueId val="{00000013-680C-4E38-9CFD-DFCD549FCC39}"/>
              </c:ext>
            </c:extLst>
          </c:dPt>
          <c:dLbls>
            <c:dLbl>
              <c:idx val="1"/>
              <c:layout>
                <c:manualLayout>
                  <c:x val="3.3636998844721343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80C-4E38-9CFD-DFCD549FCC39}"/>
                </c:ext>
              </c:extLst>
            </c:dLbl>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s-CO"/>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'Presupuesto para APP Social'!$C$7:$C$11</c:f>
              <c:strCache>
                <c:ptCount val="5"/>
                <c:pt idx="0">
                  <c:v>EQUIPOS</c:v>
                </c:pt>
                <c:pt idx="1">
                  <c:v>SOFTWARE</c:v>
                </c:pt>
                <c:pt idx="2">
                  <c:v>PERSONAL</c:v>
                </c:pt>
                <c:pt idx="3">
                  <c:v>GASTOS ADMINISTRATIVOS</c:v>
                </c:pt>
                <c:pt idx="4">
                  <c:v>VARIOS</c:v>
                </c:pt>
              </c:strCache>
            </c:strRef>
          </c:cat>
          <c:val>
            <c:numRef>
              <c:f>'Presupuesto para APP Social'!$E$7:$E$11</c:f>
              <c:numCache>
                <c:formatCode>#,##0.00</c:formatCode>
                <c:ptCount val="5"/>
                <c:pt idx="0">
                  <c:v>11200000</c:v>
                </c:pt>
                <c:pt idx="1">
                  <c:v>1700000</c:v>
                </c:pt>
                <c:pt idx="2">
                  <c:v>29000000</c:v>
                </c:pt>
                <c:pt idx="3">
                  <c:v>2200000</c:v>
                </c:pt>
                <c:pt idx="4">
                  <c:v>0</c:v>
                </c:pt>
              </c:numCache>
            </c:numRef>
          </c:val>
          <c:extLst>
            <c:ext xmlns:c16="http://schemas.microsoft.com/office/drawing/2014/chart" uri="{C3380CC4-5D6E-409C-BE32-E72D297353CC}">
              <c16:uniqueId val="{00000014-680C-4E38-9CFD-DFCD549FCC39}"/>
            </c:ext>
          </c:extLst>
        </c:ser>
        <c:dLbls>
          <c:showLegendKey val="0"/>
          <c:showVal val="0"/>
          <c:showCatName val="1"/>
          <c:showSerName val="0"/>
          <c:showPercent val="1"/>
          <c:showBubbleSize val="0"/>
          <c:showLeaderLines val="0"/>
        </c:dLbls>
        <c:firstSliceAng val="354"/>
      </c:pieChart>
      <c:spPr>
        <a:noFill/>
        <a:ln>
          <a:noFill/>
        </a:ln>
        <a:effectLst/>
      </c:spPr>
    </c:plotArea>
    <c:plotVisOnly val="1"/>
    <c:dispBlanksAs val="gap"/>
    <c:showDLblsOverMax val="0"/>
  </c:chart>
  <c:spPr>
    <a:noFill/>
    <a:ln w="6350" cap="flat" cmpd="sng" algn="ctr">
      <a:noFill/>
      <a:prstDash val="solid"/>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07">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312208</xdr:colOff>
      <xdr:row>13</xdr:row>
      <xdr:rowOff>0</xdr:rowOff>
    </xdr:from>
    <xdr:to>
      <xdr:col>6</xdr:col>
      <xdr:colOff>190500</xdr:colOff>
      <xdr:row>38</xdr:row>
      <xdr:rowOff>10583</xdr:rowOff>
    </xdr:to>
    <xdr:graphicFrame macro="">
      <xdr:nvGraphicFramePr>
        <xdr:cNvPr id="4" name="ResumenDelPresupuestoParaLaBoda" descr="Gráfico circular en el que se muestra el porcentaje de gastos de cada categoría">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ResumenDelPresupuesto" displayName="ResumenDelPresupuesto" ref="C6:F12" totalsRowCount="1" headerRowDxfId="45" totalsRowCellStyle="Total">
  <autoFilter ref="C6:F11" xr:uid="{00000000-0009-0000-0100-00000B000000}"/>
  <tableColumns count="4">
    <tableColumn id="1" xr3:uid="{00000000-0010-0000-0000-000001000000}" name="CATEGORÍA" totalsRowLabel="Gastos totales" totalsRowDxfId="44" dataCellStyle="Normal"/>
    <tableColumn id="2" xr3:uid="{00000000-0010-0000-0000-000002000000}" name="ESTIMADO" totalsRowFunction="sum" dataDxfId="43" totalsRowDxfId="42"/>
    <tableColumn id="3" xr3:uid="{00000000-0010-0000-0000-000003000000}" name="REAL" totalsRowFunction="sum" dataDxfId="41" totalsRowDxfId="40"/>
    <tableColumn id="4" xr3:uid="{00000000-0010-0000-0000-000004000000}" name="DIFERENCIA" totalsRowFunction="sum" dataDxfId="39" totalsRowDxfId="38">
      <calculatedColumnFormula>ResumenDelPresupuesto[[#This Row],[ESTIMADO]]-ResumenDelPresupuesto[[#This Row],[REAL]]</calculatedColumnFormula>
    </tableColumn>
  </tableColumns>
  <tableStyleInfo name="Resumen del presupuesto para la boda" showFirstColumn="1" showLastColumn="0" showRowStripes="0" showColumnStripes="0"/>
  <extLst>
    <ext xmlns:x14="http://schemas.microsoft.com/office/spreadsheetml/2009/9/main" uri="{504A1905-F514-4f6f-8877-14C23A59335A}">
      <x14:table altTextSummary="El valor de Categoría, Estimado, Real y Diferencia con barras se actualiza automáticamente en esta tabla."/>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Ropa" displayName="Ropa" ref="B2:E16" totalsRowCount="1">
  <autoFilter ref="B2:E15" xr:uid="{00000000-0009-0000-0100-00000C000000}">
    <filterColumn colId="0" hiddenButton="1"/>
    <filterColumn colId="1" hiddenButton="1"/>
    <filterColumn colId="2" hiddenButton="1"/>
    <filterColumn colId="3" hiddenButton="1"/>
  </autoFilter>
  <tableColumns count="4">
    <tableColumn id="1" xr3:uid="{00000000-0010-0000-0100-000001000000}" name="CATEGORÍA" totalsRowLabel="Total EQUIPOS" dataDxfId="37"/>
    <tableColumn id="2" xr3:uid="{00000000-0010-0000-0100-000002000000}" name="ESTIMADO" totalsRowFunction="sum" dataDxfId="36" totalsRowDxfId="11"/>
    <tableColumn id="3" xr3:uid="{00000000-0010-0000-0100-000003000000}" name="REAL" totalsRowFunction="sum" dataDxfId="35" totalsRowDxfId="10"/>
    <tableColumn id="4" xr3:uid="{00000000-0010-0000-0100-000004000000}" name="DIFERENCIA" totalsRowFunction="sum" dataDxfId="34" totalsRowDxfId="9">
      <calculatedColumnFormula>'Equipos - software'!$C3-'Equipos - software'!$D3</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 la ropa en esta tabla. El importe de diferencia y el total se calculan automáticamente y el icono se actualiza."/>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Recepción" displayName="Recepción" ref="B19:E28" totalsRowCount="1">
  <autoFilter ref="B19:E27" xr:uid="{00000000-0009-0000-0100-00000D000000}">
    <filterColumn colId="0" hiddenButton="1"/>
    <filterColumn colId="1" hiddenButton="1"/>
    <filterColumn colId="2" hiddenButton="1"/>
    <filterColumn colId="3" hiddenButton="1"/>
  </autoFilter>
  <tableColumns count="4">
    <tableColumn id="1" xr3:uid="{00000000-0010-0000-0200-000001000000}" name="CATEGORÍA" totalsRowLabel="Total SOFTWARE" dataDxfId="33"/>
    <tableColumn id="2" xr3:uid="{00000000-0010-0000-0200-000002000000}" name="ESTIMADO" totalsRowFunction="sum" dataDxfId="32" totalsRowDxfId="8"/>
    <tableColumn id="3" xr3:uid="{00000000-0010-0000-0200-000003000000}" name="REAL" totalsRowFunction="sum" dataDxfId="31" totalsRowDxfId="7"/>
    <tableColumn id="4" xr3:uid="{00000000-0010-0000-0200-000004000000}" name="DIFERENCIA" totalsRowFunction="sum" dataDxfId="30" totalsRowDxfId="6">
      <calculatedColumnFormula>'Equipos - software'!$C20-'Equipos - software'!$D20</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 la recepción, sin incluir los del entretenimiento y la decoración, en esta tabla. El importe de diferencia y el total se calculan automáticamente y el icono se actualiza."/>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Música" displayName="Música" ref="B32:E35" totalsRowCount="1" totalsRowDxfId="29">
  <autoFilter ref="B32:E34" xr:uid="{00000000-0009-0000-0100-00000E000000}">
    <filterColumn colId="0" hiddenButton="1"/>
    <filterColumn colId="1" hiddenButton="1"/>
    <filterColumn colId="2" hiddenButton="1"/>
    <filterColumn colId="3" hiddenButton="1"/>
  </autoFilter>
  <tableColumns count="4">
    <tableColumn id="1" xr3:uid="{00000000-0010-0000-0300-000001000000}" name="CATEGORÍA" totalsRowLabel="Total PERSONAL" dataDxfId="28"/>
    <tableColumn id="2" xr3:uid="{00000000-0010-0000-0300-000002000000}" name="ESTIMADO" totalsRowFunction="sum" dataDxfId="27" totalsRowDxfId="5"/>
    <tableColumn id="3" xr3:uid="{00000000-0010-0000-0300-000003000000}" name="REAL" totalsRowFunction="sum" dataDxfId="26" totalsRowDxfId="4"/>
    <tableColumn id="4" xr3:uid="{00000000-0010-0000-0300-000004000000}" name="DIFERENCIA" totalsRowFunction="sum" dataDxfId="25" totalsRowDxfId="3">
      <calculatedColumnFormula>'Equipos - software'!$C33-'Equipos - software'!$D33</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 la música y el entretenimiento en esta tabla. El importe de diferencia y el total se calculan automáticamente y el icono se actualiza."/>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Impresión" displayName="Impresión" ref="B38:E48" totalsRowCount="1" totalsRowDxfId="24">
  <autoFilter ref="B38:E47" xr:uid="{00000000-0009-0000-0100-00000F000000}">
    <filterColumn colId="0" hiddenButton="1"/>
    <filterColumn colId="1" hiddenButton="1"/>
    <filterColumn colId="2" hiddenButton="1"/>
    <filterColumn colId="3" hiddenButton="1"/>
  </autoFilter>
  <tableColumns count="4">
    <tableColumn id="1" xr3:uid="{00000000-0010-0000-0400-000001000000}" name="CATEGORÍA" totalsRowLabel="Total de GASTOS ADMINISTRATIVOS" dataDxfId="23"/>
    <tableColumn id="2" xr3:uid="{00000000-0010-0000-0400-000002000000}" name="ESTIMADO" totalsRowFunction="sum" dataDxfId="22" totalsRowDxfId="2"/>
    <tableColumn id="3" xr3:uid="{00000000-0010-0000-0400-000003000000}" name="REAL" totalsRowFunction="sum" dataDxfId="21" totalsRowDxfId="1"/>
    <tableColumn id="4" xr3:uid="{00000000-0010-0000-0400-000004000000}" name="DIFERENCIA" totalsRowFunction="sum" dataDxfId="20" totalsRowDxfId="0">
      <calculatedColumnFormula>'Equipos - software'!$C39-'Equipos - software'!$D39</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 la impresión y el material de papelería en esta tabla. El importe de diferencia y el total se calculan automáticamente y el icono se actualiza."/>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5000000}" name="Fotografía" displayName="Fotografía" ref="B51:E56" totalsRowCount="1" totalsRowDxfId="19">
  <autoFilter ref="B51:E55" xr:uid="{00000000-0009-0000-0100-000010000000}">
    <filterColumn colId="0" hiddenButton="1"/>
    <filterColumn colId="1" hiddenButton="1"/>
    <filterColumn colId="2" hiddenButton="1"/>
    <filterColumn colId="3" hiddenButton="1"/>
  </autoFilter>
  <tableColumns count="4">
    <tableColumn id="1" xr3:uid="{00000000-0010-0000-0500-000001000000}" name="CATEGORÍA" totalsRowLabel="Total de VARIOS" dataDxfId="18"/>
    <tableColumn id="2" xr3:uid="{00000000-0010-0000-0500-000002000000}" name="ESTIMADO" totalsRowFunction="sum" dataDxfId="17" totalsRowDxfId="16">
      <calculatedColumnFormula>(Impresión[[#Totals],[ESTIMADO]]+Música[[#Totals],[ESTIMADO]]+Recepción[[#Totals],[ESTIMADO]]+Ropa[[#Totals],[ESTIMADO]])*0.1</calculatedColumnFormula>
    </tableColumn>
    <tableColumn id="3" xr3:uid="{00000000-0010-0000-0500-000003000000}" name="REAL" totalsRowFunction="sum" dataDxfId="15" totalsRowDxfId="14"/>
    <tableColumn id="4" xr3:uid="{00000000-0010-0000-0500-000004000000}" name="DIFERENCIA" totalsRowFunction="sum" dataDxfId="13" totalsRowDxfId="12">
      <calculatedColumnFormula>'Equipos - software'!$C52-'Equipos - software'!$D52</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l trabajo fotográfico en esta tabla. El importe de diferencia y el total se calculan automáticamente y el icono se actualiza."/>
    </ext>
  </extLst>
</table>
</file>

<file path=xl/theme/theme1.xml><?xml version="1.0" encoding="utf-8"?>
<a:theme xmlns:a="http://schemas.openxmlformats.org/drawingml/2006/main" name="Wedding">
  <a:themeElements>
    <a:clrScheme name="Wedding">
      <a:dk1>
        <a:sysClr val="windowText" lastClr="000000"/>
      </a:dk1>
      <a:lt1>
        <a:sysClr val="window" lastClr="FFFFFF"/>
      </a:lt1>
      <a:dk2>
        <a:srgbClr val="142836"/>
      </a:dk2>
      <a:lt2>
        <a:srgbClr val="F0F0F0"/>
      </a:lt2>
      <a:accent1>
        <a:srgbClr val="72CD9F"/>
      </a:accent1>
      <a:accent2>
        <a:srgbClr val="B6CA72"/>
      </a:accent2>
      <a:accent3>
        <a:srgbClr val="CEA273"/>
      </a:accent3>
      <a:accent4>
        <a:srgbClr val="F5A54C"/>
      </a:accent4>
      <a:accent5>
        <a:srgbClr val="CDAFDF"/>
      </a:accent5>
      <a:accent6>
        <a:srgbClr val="DB6D78"/>
      </a:accent6>
      <a:hlink>
        <a:srgbClr val="739BD4"/>
      </a:hlink>
      <a:folHlink>
        <a:srgbClr val="CDAFDF"/>
      </a:folHlink>
    </a:clrScheme>
    <a:fontScheme name="Cambria">
      <a:maj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A1:G39"/>
  <sheetViews>
    <sheetView showGridLines="0" topLeftCell="A7" zoomScaleNormal="100" zoomScaleSheetLayoutView="50" workbookViewId="0">
      <selection activeCell="C11" sqref="C11"/>
    </sheetView>
  </sheetViews>
  <sheetFormatPr baseColWidth="10" defaultColWidth="9.109375" defaultRowHeight="13.2" x14ac:dyDescent="0.25"/>
  <cols>
    <col min="1" max="1" width="4.6640625" style="15" customWidth="1"/>
    <col min="2" max="2" width="4.6640625" customWidth="1"/>
    <col min="3" max="3" width="26.6640625" customWidth="1"/>
    <col min="4" max="5" width="19.6640625" customWidth="1"/>
    <col min="6" max="6" width="21.5546875" customWidth="1"/>
    <col min="7" max="8" width="4.6640625" customWidth="1"/>
  </cols>
  <sheetData>
    <row r="1" spans="1:7" s="2" customFormat="1" ht="41.25" customHeight="1" x14ac:dyDescent="0.25">
      <c r="A1" s="12" t="s">
        <v>20</v>
      </c>
      <c r="B1" s="6"/>
      <c r="C1" s="20"/>
      <c r="D1" s="5"/>
      <c r="E1" s="6"/>
      <c r="F1" s="6"/>
      <c r="G1" s="6"/>
    </row>
    <row r="2" spans="1:7" ht="30.75" customHeight="1" x14ac:dyDescent="0.25">
      <c r="A2" s="13" t="s">
        <v>0</v>
      </c>
      <c r="B2" s="5"/>
      <c r="C2" s="29"/>
      <c r="D2" s="19"/>
      <c r="E2" s="8"/>
      <c r="F2" s="21"/>
      <c r="G2" s="7"/>
    </row>
    <row r="3" spans="1:7" s="1" customFormat="1" ht="14.25" customHeight="1" x14ac:dyDescent="0.25">
      <c r="A3" s="13" t="s">
        <v>1</v>
      </c>
      <c r="B3" s="4"/>
      <c r="C3" s="34" t="s">
        <v>22</v>
      </c>
      <c r="D3" s="34"/>
      <c r="E3" s="34"/>
      <c r="F3" s="34"/>
      <c r="G3" s="3"/>
    </row>
    <row r="4" spans="1:7" s="1" customFormat="1" ht="14.25" customHeight="1" x14ac:dyDescent="0.25">
      <c r="A4" s="14"/>
      <c r="B4" s="4"/>
      <c r="C4" s="34"/>
      <c r="D4" s="34"/>
      <c r="E4" s="34"/>
      <c r="F4" s="34"/>
      <c r="G4" s="3"/>
    </row>
    <row r="5" spans="1:7" s="1" customFormat="1" ht="37.5" customHeight="1" x14ac:dyDescent="0.25">
      <c r="A5" s="14"/>
      <c r="B5" s="4"/>
      <c r="C5" s="34"/>
      <c r="D5" s="34"/>
      <c r="E5" s="34"/>
      <c r="F5" s="34"/>
      <c r="G5" s="3"/>
    </row>
    <row r="6" spans="1:7" s="1" customFormat="1" ht="15" customHeight="1" x14ac:dyDescent="0.25">
      <c r="A6" s="13" t="s">
        <v>2</v>
      </c>
      <c r="B6" s="4"/>
      <c r="C6" s="28" t="s">
        <v>4</v>
      </c>
      <c r="D6" s="28" t="s">
        <v>7</v>
      </c>
      <c r="E6" s="28" t="s">
        <v>8</v>
      </c>
      <c r="F6" s="28" t="s">
        <v>9</v>
      </c>
      <c r="G6" s="3"/>
    </row>
    <row r="7" spans="1:7" s="1" customFormat="1" ht="15" customHeight="1" x14ac:dyDescent="0.25">
      <c r="A7" s="14"/>
      <c r="B7" s="4"/>
      <c r="C7" t="str">
        <f>'Equipos - software'!B1</f>
        <v>EQUIPOS</v>
      </c>
      <c r="D7" s="26" cm="1">
        <f t="array" ref="D7">Total_Ropa_estimado</f>
        <v>49250000</v>
      </c>
      <c r="E7" s="26" cm="1">
        <f t="array" ref="E7">Total_Ropa_real</f>
        <v>11200000</v>
      </c>
      <c r="F7" s="26">
        <f>ResumenDelPresupuesto[[#This Row],[ESTIMADO]]-ResumenDelPresupuesto[[#This Row],[REAL]]</f>
        <v>38050000</v>
      </c>
      <c r="G7" s="3"/>
    </row>
    <row r="8" spans="1:7" ht="15" customHeight="1" x14ac:dyDescent="0.25">
      <c r="B8" s="3"/>
      <c r="C8" t="str">
        <f>'Equipos - software'!B18</f>
        <v>SOFTWARE</v>
      </c>
      <c r="D8" s="26" cm="1">
        <f t="array" ref="D8">Total_recepción_estimado</f>
        <v>6500000</v>
      </c>
      <c r="E8" s="26" cm="1">
        <f t="array" ref="E8">Total_recepción_real</f>
        <v>1700000</v>
      </c>
      <c r="F8" s="26">
        <f>ResumenDelPresupuesto[[#This Row],[ESTIMADO]]-ResumenDelPresupuesto[[#This Row],[REAL]]</f>
        <v>4800000</v>
      </c>
      <c r="G8" s="3"/>
    </row>
    <row r="9" spans="1:7" ht="15" customHeight="1" x14ac:dyDescent="0.25">
      <c r="B9" s="3"/>
      <c r="C9" t="str">
        <f>'Equipos - software'!B31</f>
        <v>PERSONAL</v>
      </c>
      <c r="D9" s="26" cm="1">
        <f t="array" ref="D9">Total_Música_entretenimiento_estimado</f>
        <v>58000000</v>
      </c>
      <c r="E9" s="26" cm="1">
        <f t="array" ref="E9">Total_Música_entretenimiento_real</f>
        <v>29000000</v>
      </c>
      <c r="F9" s="26">
        <f>ResumenDelPresupuesto[[#This Row],[ESTIMADO]]-ResumenDelPresupuesto[[#This Row],[REAL]]</f>
        <v>29000000</v>
      </c>
      <c r="G9" s="3"/>
    </row>
    <row r="10" spans="1:7" ht="15" customHeight="1" x14ac:dyDescent="0.25">
      <c r="B10" s="3"/>
      <c r="C10" t="str">
        <f>'Equipos - software'!B37</f>
        <v>GASTOS ADMINISTRATIVOS</v>
      </c>
      <c r="D10" s="26" cm="1">
        <f t="array" ref="D10">Total_Impresión_Artículos_De_Papelería_estimado</f>
        <v>12433333.333333334</v>
      </c>
      <c r="E10" s="26" cm="1">
        <f t="array" ref="E10">Total_Impresión_Artículos_De_Papelería_real</f>
        <v>2200000</v>
      </c>
      <c r="F10" s="26">
        <f>ResumenDelPresupuesto[[#This Row],[ESTIMADO]]-ResumenDelPresupuesto[[#This Row],[REAL]]</f>
        <v>10233333.333333334</v>
      </c>
      <c r="G10" s="3"/>
    </row>
    <row r="11" spans="1:7" ht="15" customHeight="1" x14ac:dyDescent="0.25">
      <c r="B11" s="3"/>
      <c r="C11" t="str">
        <f>'Equipos - software'!B50</f>
        <v>VARIOS</v>
      </c>
      <c r="D11" s="26" cm="1">
        <f t="array" ref="D11">Total_Fotografía_estimado</f>
        <v>12618333.333333334</v>
      </c>
      <c r="E11" s="26" cm="1">
        <f t="array" ref="E11">Total_Fotografía_real</f>
        <v>0</v>
      </c>
      <c r="F11" s="26">
        <f>ResumenDelPresupuesto[[#This Row],[ESTIMADO]]-ResumenDelPresupuesto[[#This Row],[REAL]]</f>
        <v>12618333.333333334</v>
      </c>
      <c r="G11" s="3"/>
    </row>
    <row r="12" spans="1:7" ht="15" customHeight="1" x14ac:dyDescent="0.25">
      <c r="B12" s="3"/>
      <c r="C12" s="27" t="s">
        <v>5</v>
      </c>
      <c r="D12" s="32">
        <f>SUBTOTAL(109,ResumenDelPresupuesto[ESTIMADO])</f>
        <v>138801666.66666666</v>
      </c>
      <c r="E12" s="33">
        <f>SUBTOTAL(109,ResumenDelPresupuesto[REAL])</f>
        <v>44100000</v>
      </c>
      <c r="F12" s="33">
        <f>SUBTOTAL(109,ResumenDelPresupuesto[DIFERENCIA])</f>
        <v>94701666.666666657</v>
      </c>
      <c r="G12" s="22"/>
    </row>
    <row r="13" spans="1:7" ht="15" customHeight="1" x14ac:dyDescent="0.25">
      <c r="B13" s="3"/>
      <c r="C13" s="3"/>
      <c r="D13" s="3"/>
      <c r="E13" s="3"/>
      <c r="F13" s="3"/>
      <c r="G13" s="22"/>
    </row>
    <row r="14" spans="1:7" ht="15" customHeight="1" x14ac:dyDescent="0.25">
      <c r="A14" s="13" t="s">
        <v>3</v>
      </c>
      <c r="B14" s="3"/>
      <c r="C14" s="35" t="s">
        <v>6</v>
      </c>
      <c r="D14" s="35"/>
      <c r="E14" s="35"/>
      <c r="F14" s="35"/>
      <c r="G14" s="3"/>
    </row>
    <row r="15" spans="1:7" ht="15" customHeight="1" x14ac:dyDescent="0.25">
      <c r="B15" s="3"/>
      <c r="C15" s="35"/>
      <c r="D15" s="35"/>
      <c r="E15" s="35"/>
      <c r="F15" s="35"/>
      <c r="G15" s="3"/>
    </row>
    <row r="16" spans="1:7" ht="15" customHeight="1" x14ac:dyDescent="0.25">
      <c r="B16" s="3"/>
      <c r="C16" s="35"/>
      <c r="D16" s="35"/>
      <c r="E16" s="35"/>
      <c r="F16" s="35"/>
      <c r="G16" s="3"/>
    </row>
    <row r="17" spans="2:7" ht="15" customHeight="1" x14ac:dyDescent="0.25">
      <c r="B17" s="3"/>
      <c r="C17" s="35"/>
      <c r="D17" s="35"/>
      <c r="E17" s="35"/>
      <c r="F17" s="35"/>
      <c r="G17" s="3"/>
    </row>
    <row r="18" spans="2:7" ht="15" customHeight="1" x14ac:dyDescent="0.25">
      <c r="B18" s="3"/>
      <c r="C18" s="35"/>
      <c r="D18" s="35"/>
      <c r="E18" s="35"/>
      <c r="F18" s="35"/>
      <c r="G18" s="3"/>
    </row>
    <row r="19" spans="2:7" ht="15" customHeight="1" x14ac:dyDescent="0.25">
      <c r="B19" s="3"/>
      <c r="C19" s="35"/>
      <c r="D19" s="35"/>
      <c r="E19" s="35"/>
      <c r="F19" s="35"/>
      <c r="G19" s="3"/>
    </row>
    <row r="20" spans="2:7" ht="15" customHeight="1" x14ac:dyDescent="0.25">
      <c r="B20" s="3"/>
      <c r="C20" s="35"/>
      <c r="D20" s="35"/>
      <c r="E20" s="35"/>
      <c r="F20" s="35"/>
      <c r="G20" s="3"/>
    </row>
    <row r="21" spans="2:7" ht="15" customHeight="1" x14ac:dyDescent="0.25">
      <c r="B21" s="3"/>
      <c r="C21" s="35"/>
      <c r="D21" s="35"/>
      <c r="E21" s="35"/>
      <c r="F21" s="35"/>
      <c r="G21" s="3"/>
    </row>
    <row r="22" spans="2:7" ht="15" customHeight="1" x14ac:dyDescent="0.25">
      <c r="B22" s="3"/>
      <c r="C22" s="35"/>
      <c r="D22" s="35"/>
      <c r="E22" s="35"/>
      <c r="F22" s="35"/>
      <c r="G22" s="23"/>
    </row>
    <row r="23" spans="2:7" ht="15" customHeight="1" x14ac:dyDescent="0.25">
      <c r="B23" s="3"/>
      <c r="C23" s="35"/>
      <c r="D23" s="35"/>
      <c r="E23" s="35"/>
      <c r="F23" s="35"/>
      <c r="G23" s="3"/>
    </row>
    <row r="24" spans="2:7" ht="15" customHeight="1" x14ac:dyDescent="0.25">
      <c r="B24" s="3"/>
      <c r="C24" s="35"/>
      <c r="D24" s="35"/>
      <c r="E24" s="35"/>
      <c r="F24" s="35"/>
      <c r="G24" s="3"/>
    </row>
    <row r="25" spans="2:7" ht="15" customHeight="1" x14ac:dyDescent="0.25">
      <c r="B25" s="3"/>
      <c r="C25" s="35"/>
      <c r="D25" s="35"/>
      <c r="E25" s="35"/>
      <c r="F25" s="35"/>
      <c r="G25" s="3"/>
    </row>
    <row r="26" spans="2:7" ht="15" customHeight="1" x14ac:dyDescent="0.25">
      <c r="B26" s="3"/>
      <c r="C26" s="35"/>
      <c r="D26" s="35"/>
      <c r="E26" s="35"/>
      <c r="F26" s="35"/>
      <c r="G26" s="3"/>
    </row>
    <row r="27" spans="2:7" ht="15" customHeight="1" x14ac:dyDescent="0.25">
      <c r="B27" s="3"/>
      <c r="C27" s="35"/>
      <c r="D27" s="35"/>
      <c r="E27" s="35"/>
      <c r="F27" s="35"/>
      <c r="G27" s="3"/>
    </row>
    <row r="28" spans="2:7" ht="15" customHeight="1" x14ac:dyDescent="0.25">
      <c r="B28" s="3"/>
      <c r="C28" s="35"/>
      <c r="D28" s="35"/>
      <c r="E28" s="35"/>
      <c r="F28" s="35"/>
      <c r="G28" s="3"/>
    </row>
    <row r="29" spans="2:7" ht="15" customHeight="1" x14ac:dyDescent="0.25">
      <c r="B29" s="3"/>
      <c r="C29" s="35"/>
      <c r="D29" s="35"/>
      <c r="E29" s="35"/>
      <c r="F29" s="35"/>
      <c r="G29" s="3"/>
    </row>
    <row r="30" spans="2:7" ht="15" customHeight="1" x14ac:dyDescent="0.25">
      <c r="B30" s="3"/>
      <c r="C30" s="35"/>
      <c r="D30" s="35"/>
      <c r="E30" s="35"/>
      <c r="F30" s="35"/>
      <c r="G30" s="23"/>
    </row>
    <row r="31" spans="2:7" ht="15" customHeight="1" x14ac:dyDescent="0.25">
      <c r="B31" s="3"/>
      <c r="C31" s="35"/>
      <c r="D31" s="35"/>
      <c r="E31" s="35"/>
      <c r="F31" s="35"/>
      <c r="G31" s="3"/>
    </row>
    <row r="32" spans="2:7" ht="15" customHeight="1" x14ac:dyDescent="0.25">
      <c r="B32" s="3"/>
      <c r="C32" s="35"/>
      <c r="D32" s="35"/>
      <c r="E32" s="35"/>
      <c r="F32" s="35"/>
      <c r="G32" s="3"/>
    </row>
    <row r="33" spans="2:7" ht="15" customHeight="1" x14ac:dyDescent="0.25">
      <c r="B33" s="3"/>
      <c r="C33" s="35"/>
      <c r="D33" s="35"/>
      <c r="E33" s="35"/>
      <c r="F33" s="35"/>
      <c r="G33" s="3"/>
    </row>
    <row r="34" spans="2:7" ht="15" customHeight="1" x14ac:dyDescent="0.25">
      <c r="B34" s="3"/>
      <c r="C34" s="35"/>
      <c r="D34" s="35"/>
      <c r="E34" s="35"/>
      <c r="F34" s="35"/>
      <c r="G34" s="3"/>
    </row>
    <row r="35" spans="2:7" ht="15" customHeight="1" x14ac:dyDescent="0.25">
      <c r="B35" s="3"/>
      <c r="C35" s="35"/>
      <c r="D35" s="35"/>
      <c r="E35" s="35"/>
      <c r="F35" s="35"/>
      <c r="G35" s="3"/>
    </row>
    <row r="36" spans="2:7" ht="15" customHeight="1" x14ac:dyDescent="0.25">
      <c r="B36" s="3"/>
      <c r="C36" s="35"/>
      <c r="D36" s="35"/>
      <c r="E36" s="35"/>
      <c r="F36" s="35"/>
      <c r="G36" s="3"/>
    </row>
    <row r="37" spans="2:7" ht="15" customHeight="1" x14ac:dyDescent="0.25">
      <c r="B37" s="3"/>
      <c r="C37" s="35"/>
      <c r="D37" s="35"/>
      <c r="E37" s="35"/>
      <c r="F37" s="35"/>
      <c r="G37" s="3"/>
    </row>
    <row r="38" spans="2:7" ht="15" customHeight="1" x14ac:dyDescent="0.25">
      <c r="B38" s="3"/>
      <c r="C38" s="35"/>
      <c r="D38" s="35"/>
      <c r="E38" s="35"/>
      <c r="F38" s="35"/>
      <c r="G38" s="3"/>
    </row>
    <row r="39" spans="2:7" ht="15" customHeight="1" x14ac:dyDescent="0.25">
      <c r="B39" s="3"/>
      <c r="C39" s="3"/>
      <c r="D39" s="3"/>
      <c r="E39" s="3"/>
      <c r="F39" s="3"/>
      <c r="G39" s="3"/>
    </row>
  </sheetData>
  <mergeCells count="2">
    <mergeCell ref="C3:F5"/>
    <mergeCell ref="C14:F38"/>
  </mergeCells>
  <phoneticPr fontId="2" type="noConversion"/>
  <conditionalFormatting sqref="F7:G11">
    <cfRule type="dataBar" priority="158">
      <dataBar>
        <cfvo type="min"/>
        <cfvo type="max"/>
        <color theme="4" tint="0.39997558519241921"/>
      </dataBar>
      <extLst>
        <ext xmlns:x14="http://schemas.microsoft.com/office/spreadsheetml/2009/9/main" uri="{B025F937-C7B1-47D3-B67F-A62EFF666E3E}">
          <x14:id>{E9299B05-310B-472D-BE31-5920E21F680D}</x14:id>
        </ext>
      </extLst>
    </cfRule>
  </conditionalFormatting>
  <printOptions horizontalCentered="1" verticalCentered="1"/>
  <pageMargins left="0.25" right="0.25" top="0.75" bottom="0.75" header="0.3" footer="0.3"/>
  <pageSetup paperSize="9" fitToWidth="0" orientation="portrait" r:id="rId1"/>
  <headerFooter differentFirst="1" alignWithMargins="0">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9299B05-310B-472D-BE31-5920E21F680D}">
            <x14:dataBar minLength="0" maxLength="100" axisPosition="middle">
              <x14:cfvo type="autoMin"/>
              <x14:cfvo type="autoMax"/>
              <x14:negativeFillColor theme="0" tint="-0.249977111117893"/>
              <x14:axisColor theme="7" tint="0.249977111117893"/>
            </x14:dataBar>
          </x14:cfRule>
          <xm:sqref>F7:G11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pageSetUpPr fitToPage="1"/>
  </sheetPr>
  <dimension ref="A1:F56"/>
  <sheetViews>
    <sheetView showGridLines="0" tabSelected="1" topLeftCell="A34" zoomScaleNormal="100" workbookViewId="0">
      <selection activeCell="D52" sqref="D52"/>
    </sheetView>
  </sheetViews>
  <sheetFormatPr baseColWidth="10" defaultColWidth="9.109375" defaultRowHeight="15" customHeight="1" x14ac:dyDescent="0.25"/>
  <cols>
    <col min="1" max="1" width="4.6640625" style="15" customWidth="1"/>
    <col min="2" max="2" width="42.6640625" style="11" customWidth="1"/>
    <col min="3" max="5" width="19.6640625" customWidth="1"/>
    <col min="6" max="6" width="4.6640625" customWidth="1"/>
  </cols>
  <sheetData>
    <row r="1" spans="1:6" ht="30" customHeight="1" x14ac:dyDescent="0.25">
      <c r="A1" s="17" t="s">
        <v>21</v>
      </c>
      <c r="B1" s="9" t="s">
        <v>23</v>
      </c>
      <c r="C1" s="24"/>
      <c r="F1" t="s">
        <v>19</v>
      </c>
    </row>
    <row r="2" spans="1:6" ht="15" customHeight="1" x14ac:dyDescent="0.25">
      <c r="A2" s="25" t="s">
        <v>10</v>
      </c>
      <c r="B2" t="s">
        <v>4</v>
      </c>
      <c r="C2" t="s">
        <v>7</v>
      </c>
      <c r="D2" t="s">
        <v>8</v>
      </c>
      <c r="E2" t="s">
        <v>9</v>
      </c>
      <c r="F2" t="s">
        <v>19</v>
      </c>
    </row>
    <row r="3" spans="1:6" ht="15" customHeight="1" x14ac:dyDescent="0.25">
      <c r="B3" s="10" t="s">
        <v>48</v>
      </c>
      <c r="C3" s="30">
        <v>6000000</v>
      </c>
      <c r="D3" s="30">
        <v>5800000</v>
      </c>
      <c r="E3" s="30">
        <f>'Equipos - software'!$C3-'Equipos - software'!$D3</f>
        <v>200000</v>
      </c>
    </row>
    <row r="4" spans="1:6" ht="15" customHeight="1" x14ac:dyDescent="0.25">
      <c r="B4" s="10" t="s">
        <v>49</v>
      </c>
      <c r="C4" s="30">
        <v>6000000</v>
      </c>
      <c r="D4" s="30">
        <v>5400000</v>
      </c>
      <c r="E4" s="30">
        <f>'Equipos - software'!$C4-'Equipos - software'!$D4</f>
        <v>600000</v>
      </c>
    </row>
    <row r="5" spans="1:6" ht="15" customHeight="1" x14ac:dyDescent="0.25">
      <c r="B5" s="10" t="s">
        <v>50</v>
      </c>
      <c r="C5" s="30">
        <v>7000000</v>
      </c>
      <c r="D5" s="30"/>
      <c r="E5" s="30">
        <f>'Equipos - software'!$C5-'Equipos - software'!$D5</f>
        <v>7000000</v>
      </c>
    </row>
    <row r="6" spans="1:6" ht="15" customHeight="1" x14ac:dyDescent="0.25">
      <c r="B6" s="10" t="s">
        <v>51</v>
      </c>
      <c r="C6" s="30">
        <v>7800000</v>
      </c>
      <c r="D6" s="30"/>
      <c r="E6" s="30">
        <f>'Equipos - software'!$C6-'Equipos - software'!$D6</f>
        <v>7800000</v>
      </c>
    </row>
    <row r="7" spans="1:6" ht="15" customHeight="1" x14ac:dyDescent="0.25">
      <c r="B7" s="10" t="s">
        <v>54</v>
      </c>
      <c r="C7" s="30">
        <v>7800000</v>
      </c>
      <c r="D7" s="30"/>
      <c r="E7" s="30">
        <f>'Equipos - software'!$C7-'Equipos - software'!$D7</f>
        <v>7800000</v>
      </c>
    </row>
    <row r="8" spans="1:6" ht="15" customHeight="1" x14ac:dyDescent="0.25">
      <c r="B8" s="10" t="s">
        <v>24</v>
      </c>
      <c r="C8" s="30">
        <v>500000</v>
      </c>
      <c r="D8" s="30"/>
      <c r="E8" s="30">
        <f>'Equipos - software'!$C8-'Equipos - software'!$D8</f>
        <v>500000</v>
      </c>
    </row>
    <row r="9" spans="1:6" ht="15" customHeight="1" x14ac:dyDescent="0.25">
      <c r="B9" s="10" t="s">
        <v>25</v>
      </c>
      <c r="C9" s="30">
        <v>1500000</v>
      </c>
      <c r="D9" s="30"/>
      <c r="E9" s="30">
        <f>'Equipos - software'!$C9-'Equipos - software'!$D9</f>
        <v>1500000</v>
      </c>
    </row>
    <row r="10" spans="1:6" ht="15" customHeight="1" x14ac:dyDescent="0.25">
      <c r="B10" s="10" t="s">
        <v>58</v>
      </c>
      <c r="C10" s="30">
        <v>4000000</v>
      </c>
      <c r="D10" s="30"/>
      <c r="E10" s="30">
        <f>'Equipos - software'!$C10-'Equipos - software'!$D10</f>
        <v>4000000</v>
      </c>
    </row>
    <row r="11" spans="1:6" ht="15" customHeight="1" x14ac:dyDescent="0.25">
      <c r="B11" s="10" t="s">
        <v>26</v>
      </c>
      <c r="C11" s="30">
        <v>2500000</v>
      </c>
      <c r="D11" s="30"/>
      <c r="E11" s="30">
        <f>'Equipos - software'!$C11-'Equipos - software'!$D11</f>
        <v>2500000</v>
      </c>
    </row>
    <row r="12" spans="1:6" ht="15" customHeight="1" x14ac:dyDescent="0.25">
      <c r="B12" s="10" t="s">
        <v>27</v>
      </c>
      <c r="C12" s="30">
        <v>6000000</v>
      </c>
      <c r="D12" s="30"/>
      <c r="E12" s="30">
        <f>'Equipos - software'!$C12-'Equipos - software'!$D12</f>
        <v>6000000</v>
      </c>
    </row>
    <row r="13" spans="1:6" ht="15" customHeight="1" x14ac:dyDescent="0.25">
      <c r="B13" s="10" t="s">
        <v>28</v>
      </c>
      <c r="C13" s="30">
        <v>150000</v>
      </c>
      <c r="D13" s="30"/>
      <c r="E13" s="30">
        <f>'Equipos - software'!$C13-'Equipos - software'!$D13</f>
        <v>150000</v>
      </c>
    </row>
    <row r="14" spans="1:6" ht="15" customHeight="1" x14ac:dyDescent="0.25">
      <c r="B14" s="10"/>
      <c r="C14" s="30"/>
      <c r="D14" s="30"/>
      <c r="E14" s="30">
        <f>'Equipos - software'!$C14-'Equipos - software'!$D14</f>
        <v>0</v>
      </c>
    </row>
    <row r="15" spans="1:6" ht="15" customHeight="1" x14ac:dyDescent="0.25">
      <c r="A15" s="18"/>
      <c r="B15" s="10"/>
      <c r="C15" s="30"/>
      <c r="D15" s="30"/>
      <c r="E15" s="30">
        <f>'Equipos - software'!$C15-'Equipos - software'!$D15</f>
        <v>0</v>
      </c>
    </row>
    <row r="16" spans="1:6" ht="15" customHeight="1" x14ac:dyDescent="0.25">
      <c r="A16" s="17"/>
      <c r="B16" t="s">
        <v>30</v>
      </c>
      <c r="C16" s="31">
        <f>SUBTOTAL(109,Ropa[ESTIMADO])</f>
        <v>49250000</v>
      </c>
      <c r="D16" s="31">
        <f>SUBTOTAL(109,Ropa[REAL])</f>
        <v>11200000</v>
      </c>
      <c r="E16" s="31">
        <f>SUBTOTAL(109,Ropa[DIFERENCIA])</f>
        <v>38050000</v>
      </c>
    </row>
    <row r="17" spans="1:5" ht="15" customHeight="1" x14ac:dyDescent="0.25">
      <c r="A17" s="17"/>
      <c r="B17" s="37"/>
      <c r="C17" s="37"/>
      <c r="D17" s="37"/>
      <c r="E17" s="37"/>
    </row>
    <row r="18" spans="1:5" ht="15" customHeight="1" x14ac:dyDescent="0.25">
      <c r="A18" s="13" t="s">
        <v>11</v>
      </c>
      <c r="B18" s="9" t="s">
        <v>29</v>
      </c>
      <c r="C18" s="24"/>
    </row>
    <row r="19" spans="1:5" ht="15" customHeight="1" x14ac:dyDescent="0.25">
      <c r="A19" s="13" t="s">
        <v>12</v>
      </c>
      <c r="B19" t="s">
        <v>4</v>
      </c>
      <c r="C19" t="s">
        <v>7</v>
      </c>
      <c r="D19" t="s">
        <v>8</v>
      </c>
      <c r="E19" t="s">
        <v>9</v>
      </c>
    </row>
    <row r="20" spans="1:5" ht="15" customHeight="1" x14ac:dyDescent="0.25">
      <c r="B20" s="10" t="s">
        <v>31</v>
      </c>
      <c r="C20" s="30">
        <v>2400000</v>
      </c>
      <c r="D20" s="30">
        <v>800000</v>
      </c>
      <c r="E20" s="30">
        <f>'Equipos - software'!$C20-'Equipos - software'!$D20</f>
        <v>1600000</v>
      </c>
    </row>
    <row r="21" spans="1:5" ht="15" customHeight="1" x14ac:dyDescent="0.25">
      <c r="B21" s="10" t="s">
        <v>32</v>
      </c>
      <c r="C21" s="30">
        <v>1600000</v>
      </c>
      <c r="D21" s="30">
        <v>800000</v>
      </c>
      <c r="E21" s="30">
        <f>'Equipos - software'!$C21-'Equipos - software'!$D21</f>
        <v>800000</v>
      </c>
    </row>
    <row r="22" spans="1:5" ht="15" customHeight="1" x14ac:dyDescent="0.25">
      <c r="B22" s="10" t="s">
        <v>33</v>
      </c>
      <c r="C22" s="30">
        <v>1500000</v>
      </c>
      <c r="D22" s="30"/>
      <c r="E22" s="30">
        <f>'Equipos - software'!$C22-'Equipos - software'!$D22</f>
        <v>1500000</v>
      </c>
    </row>
    <row r="23" spans="1:5" ht="15" customHeight="1" x14ac:dyDescent="0.25">
      <c r="B23" s="10" t="s">
        <v>34</v>
      </c>
      <c r="C23" s="30">
        <v>500000</v>
      </c>
      <c r="D23" s="30"/>
      <c r="E23" s="30">
        <f>'Equipos - software'!$C23-'Equipos - software'!$D23</f>
        <v>500000</v>
      </c>
    </row>
    <row r="24" spans="1:5" ht="15" customHeight="1" x14ac:dyDescent="0.25">
      <c r="B24" s="10" t="s">
        <v>56</v>
      </c>
      <c r="C24" s="30">
        <v>100000</v>
      </c>
      <c r="D24" s="30">
        <v>100000</v>
      </c>
      <c r="E24" s="30">
        <f>'Equipos - software'!$C24-'Equipos - software'!$D24</f>
        <v>0</v>
      </c>
    </row>
    <row r="25" spans="1:5" ht="15" customHeight="1" x14ac:dyDescent="0.25">
      <c r="B25" s="10" t="s">
        <v>57</v>
      </c>
      <c r="C25" s="30">
        <v>400000</v>
      </c>
      <c r="D25" s="30"/>
      <c r="E25" s="30">
        <f>'Equipos - software'!$C25-'Equipos - software'!$D25</f>
        <v>400000</v>
      </c>
    </row>
    <row r="26" spans="1:5" ht="15" customHeight="1" x14ac:dyDescent="0.25">
      <c r="B26" s="10"/>
      <c r="C26" s="30"/>
      <c r="D26" s="30"/>
      <c r="E26" s="30">
        <f>'Equipos - software'!$C26-'Equipos - software'!$D26</f>
        <v>0</v>
      </c>
    </row>
    <row r="27" spans="1:5" ht="15" customHeight="1" x14ac:dyDescent="0.25">
      <c r="B27" s="10"/>
      <c r="C27" s="30"/>
      <c r="D27" s="30"/>
      <c r="E27" s="30">
        <f>'Equipos - software'!$C27-'Equipos - software'!$D27</f>
        <v>0</v>
      </c>
    </row>
    <row r="28" spans="1:5" ht="15" customHeight="1" x14ac:dyDescent="0.25">
      <c r="A28" s="17"/>
      <c r="B28" t="s">
        <v>37</v>
      </c>
      <c r="C28" s="31">
        <f>SUBTOTAL(109,Recepción[ESTIMADO])</f>
        <v>6500000</v>
      </c>
      <c r="D28" s="31">
        <f>SUBTOTAL(109,Recepción[REAL])</f>
        <v>1700000</v>
      </c>
      <c r="E28" s="31">
        <f>SUBTOTAL(109,Recepción[DIFERENCIA])</f>
        <v>4800000</v>
      </c>
    </row>
    <row r="29" spans="1:5" ht="15" customHeight="1" x14ac:dyDescent="0.25">
      <c r="B29" s="36"/>
      <c r="C29" s="36"/>
      <c r="D29" s="36"/>
      <c r="E29" s="36"/>
    </row>
    <row r="30" spans="1:5" ht="15" customHeight="1" x14ac:dyDescent="0.25">
      <c r="B30" s="36"/>
      <c r="C30" s="36"/>
      <c r="D30" s="36"/>
      <c r="E30" s="36"/>
    </row>
    <row r="31" spans="1:5" ht="15" customHeight="1" x14ac:dyDescent="0.25">
      <c r="A31" s="13" t="s">
        <v>13</v>
      </c>
      <c r="B31" s="9" t="s">
        <v>35</v>
      </c>
      <c r="C31" s="24"/>
    </row>
    <row r="32" spans="1:5" ht="15" customHeight="1" x14ac:dyDescent="0.25">
      <c r="A32" s="16" t="s">
        <v>14</v>
      </c>
      <c r="B32" t="s">
        <v>4</v>
      </c>
      <c r="C32" t="s">
        <v>7</v>
      </c>
      <c r="D32" t="s">
        <v>8</v>
      </c>
      <c r="E32" t="s">
        <v>9</v>
      </c>
    </row>
    <row r="33" spans="1:5" ht="15" customHeight="1" x14ac:dyDescent="0.25">
      <c r="A33" s="17"/>
      <c r="B33" s="10" t="s">
        <v>36</v>
      </c>
      <c r="C33" s="30">
        <f>(120000000/6)*2</f>
        <v>40000000</v>
      </c>
      <c r="D33" s="30">
        <v>20000000</v>
      </c>
      <c r="E33" s="30">
        <f>'Equipos - software'!$C33-'Equipos - software'!$D33</f>
        <v>20000000</v>
      </c>
    </row>
    <row r="34" spans="1:5" ht="15" customHeight="1" x14ac:dyDescent="0.25">
      <c r="B34" s="10" t="s">
        <v>39</v>
      </c>
      <c r="C34" s="30">
        <f>C33*0.45</f>
        <v>18000000</v>
      </c>
      <c r="D34" s="30">
        <v>9000000</v>
      </c>
      <c r="E34" s="30">
        <f>'Equipos - software'!$C34-'Equipos - software'!$D34</f>
        <v>9000000</v>
      </c>
    </row>
    <row r="35" spans="1:5" ht="15" customHeight="1" x14ac:dyDescent="0.25">
      <c r="B35" t="s">
        <v>38</v>
      </c>
      <c r="C35" s="31">
        <f>SUBTOTAL(109,Música[ESTIMADO])</f>
        <v>58000000</v>
      </c>
      <c r="D35" s="31">
        <f>SUBTOTAL(109,Música[REAL])</f>
        <v>29000000</v>
      </c>
      <c r="E35" s="31">
        <f>SUBTOTAL(109,Música[DIFERENCIA])</f>
        <v>29000000</v>
      </c>
    </row>
    <row r="36" spans="1:5" ht="15" customHeight="1" x14ac:dyDescent="0.25">
      <c r="B36" s="38"/>
      <c r="C36" s="38"/>
      <c r="D36" s="38"/>
      <c r="E36" s="38"/>
    </row>
    <row r="37" spans="1:5" ht="15" customHeight="1" x14ac:dyDescent="0.25">
      <c r="A37" s="13" t="s">
        <v>15</v>
      </c>
      <c r="B37" s="9" t="s">
        <v>41</v>
      </c>
      <c r="C37" s="24"/>
    </row>
    <row r="38" spans="1:5" ht="15" customHeight="1" x14ac:dyDescent="0.25">
      <c r="A38" s="15" t="s">
        <v>16</v>
      </c>
      <c r="B38" t="s">
        <v>4</v>
      </c>
      <c r="C38" t="s">
        <v>7</v>
      </c>
      <c r="D38" t="s">
        <v>8</v>
      </c>
      <c r="E38" t="s">
        <v>9</v>
      </c>
    </row>
    <row r="39" spans="1:5" ht="15" customHeight="1" x14ac:dyDescent="0.25">
      <c r="B39" s="10" t="s">
        <v>42</v>
      </c>
      <c r="C39" s="30">
        <v>1500000</v>
      </c>
      <c r="D39" s="30">
        <v>400000</v>
      </c>
      <c r="E39" s="30">
        <f>'Equipos - software'!$C39-'Equipos - software'!$D39</f>
        <v>1100000</v>
      </c>
    </row>
    <row r="40" spans="1:5" ht="15" customHeight="1" x14ac:dyDescent="0.25">
      <c r="B40" s="10" t="s">
        <v>43</v>
      </c>
      <c r="C40" s="30">
        <f>(10000000/6)*2</f>
        <v>3333333.3333333335</v>
      </c>
      <c r="D40" s="30">
        <v>1500000</v>
      </c>
      <c r="E40" s="30">
        <f>'Equipos - software'!$C40-'Equipos - software'!$D40</f>
        <v>1833333.3333333335</v>
      </c>
    </row>
    <row r="41" spans="1:5" ht="15" customHeight="1" x14ac:dyDescent="0.25">
      <c r="B41" s="10" t="s">
        <v>44</v>
      </c>
      <c r="C41" s="30">
        <v>2000000</v>
      </c>
      <c r="D41" s="30"/>
      <c r="E41" s="30">
        <f>'Equipos - software'!$C41-'Equipos - software'!$D41</f>
        <v>2000000</v>
      </c>
    </row>
    <row r="42" spans="1:5" ht="15" customHeight="1" x14ac:dyDescent="0.25">
      <c r="B42" s="10" t="s">
        <v>45</v>
      </c>
      <c r="C42" s="30">
        <v>3000000</v>
      </c>
      <c r="D42" s="30"/>
      <c r="E42" s="30">
        <f>'Equipos - software'!$C42-'Equipos - software'!$D42</f>
        <v>3000000</v>
      </c>
    </row>
    <row r="43" spans="1:5" ht="15" customHeight="1" x14ac:dyDescent="0.25">
      <c r="B43" s="10" t="s">
        <v>46</v>
      </c>
      <c r="C43" s="30">
        <v>2000000</v>
      </c>
      <c r="D43" s="30"/>
      <c r="E43" s="30">
        <f>'Equipos - software'!$C43-'Equipos - software'!$D43</f>
        <v>2000000</v>
      </c>
    </row>
    <row r="44" spans="1:5" ht="15" customHeight="1" x14ac:dyDescent="0.25">
      <c r="A44" s="16"/>
      <c r="B44" s="10" t="s">
        <v>47</v>
      </c>
      <c r="C44" s="30">
        <v>600000</v>
      </c>
      <c r="D44" s="30">
        <v>300000</v>
      </c>
      <c r="E44" s="30">
        <f>'Equipos - software'!$C44-'Equipos - software'!$D44</f>
        <v>300000</v>
      </c>
    </row>
    <row r="45" spans="1:5" ht="15" customHeight="1" x14ac:dyDescent="0.25">
      <c r="A45" s="17"/>
      <c r="B45" s="10"/>
      <c r="C45" s="30"/>
      <c r="D45" s="30"/>
      <c r="E45" s="30">
        <f>'Equipos - software'!$C45-'Equipos - software'!$D45</f>
        <v>0</v>
      </c>
    </row>
    <row r="46" spans="1:5" ht="15" customHeight="1" x14ac:dyDescent="0.25">
      <c r="B46" s="10"/>
      <c r="C46" s="30"/>
      <c r="D46" s="30"/>
      <c r="E46" s="30">
        <f>'Equipos - software'!$C46-'Equipos - software'!$D46</f>
        <v>0</v>
      </c>
    </row>
    <row r="47" spans="1:5" ht="15" customHeight="1" x14ac:dyDescent="0.25">
      <c r="B47" s="10"/>
      <c r="C47" s="30"/>
      <c r="D47" s="30"/>
      <c r="E47" s="30">
        <f>'Equipos - software'!$C47-'Equipos - software'!$D47</f>
        <v>0</v>
      </c>
    </row>
    <row r="48" spans="1:5" ht="15" customHeight="1" x14ac:dyDescent="0.25">
      <c r="B48" t="s">
        <v>52</v>
      </c>
      <c r="C48" s="31">
        <f>SUBTOTAL(109,Impresión[ESTIMADO])</f>
        <v>12433333.333333334</v>
      </c>
      <c r="D48" s="31">
        <f>SUBTOTAL(109,Impresión[REAL])</f>
        <v>2200000</v>
      </c>
      <c r="E48" s="31">
        <f>SUBTOTAL(109,Impresión[DIFERENCIA])</f>
        <v>10233333.333333334</v>
      </c>
    </row>
    <row r="49" spans="1:5" ht="15" customHeight="1" x14ac:dyDescent="0.25">
      <c r="B49" s="38"/>
      <c r="C49" s="38"/>
      <c r="D49" s="38"/>
      <c r="E49" s="38"/>
    </row>
    <row r="50" spans="1:5" ht="15" customHeight="1" x14ac:dyDescent="0.25">
      <c r="A50" s="13" t="s">
        <v>17</v>
      </c>
      <c r="B50" s="9" t="s">
        <v>40</v>
      </c>
      <c r="C50" s="24"/>
    </row>
    <row r="51" spans="1:5" ht="15" customHeight="1" x14ac:dyDescent="0.25">
      <c r="A51" s="13" t="s">
        <v>18</v>
      </c>
      <c r="B51" t="s">
        <v>4</v>
      </c>
      <c r="C51" t="s">
        <v>7</v>
      </c>
      <c r="D51" t="s">
        <v>8</v>
      </c>
      <c r="E51" t="s">
        <v>9</v>
      </c>
    </row>
    <row r="52" spans="1:5" ht="15" customHeight="1" x14ac:dyDescent="0.25">
      <c r="B52" s="10" t="s">
        <v>55</v>
      </c>
      <c r="C52" s="30">
        <f>(Impresión[[#Totals],[ESTIMADO]]+Música[[#Totals],[ESTIMADO]]+Recepción[[#Totals],[ESTIMADO]]+Ropa[[#Totals],[ESTIMADO]])*0.1</f>
        <v>12618333.333333334</v>
      </c>
      <c r="D52" s="30"/>
      <c r="E52" s="30">
        <f>'Equipos - software'!$C52-'Equipos - software'!$D52</f>
        <v>12618333.333333334</v>
      </c>
    </row>
    <row r="53" spans="1:5" ht="15" customHeight="1" x14ac:dyDescent="0.25">
      <c r="B53" s="10"/>
      <c r="C53" s="30"/>
      <c r="D53" s="30"/>
      <c r="E53" s="30">
        <f>'Equipos - software'!$C53-'Equipos - software'!$D53</f>
        <v>0</v>
      </c>
    </row>
    <row r="54" spans="1:5" ht="15" customHeight="1" x14ac:dyDescent="0.25">
      <c r="B54" s="10"/>
      <c r="C54" s="30"/>
      <c r="D54" s="30"/>
      <c r="E54" s="30">
        <f>'Equipos - software'!$C54-'Equipos - software'!$D54</f>
        <v>0</v>
      </c>
    </row>
    <row r="55" spans="1:5" ht="15" customHeight="1" x14ac:dyDescent="0.25">
      <c r="B55" s="10"/>
      <c r="C55" s="30"/>
      <c r="D55" s="30"/>
      <c r="E55" s="30">
        <f>'Equipos - software'!$C55-'Equipos - software'!$D55</f>
        <v>0</v>
      </c>
    </row>
    <row r="56" spans="1:5" ht="15" customHeight="1" x14ac:dyDescent="0.25">
      <c r="B56" t="s">
        <v>53</v>
      </c>
      <c r="C56" s="31">
        <f>SUBTOTAL(109,Fotografía[ESTIMADO])</f>
        <v>12618333.333333334</v>
      </c>
      <c r="D56" s="31">
        <f>SUBTOTAL(109,Fotografía[REAL])</f>
        <v>0</v>
      </c>
      <c r="E56" s="31">
        <f>SUBTOTAL(109,Fotografía[DIFERENCIA])</f>
        <v>12618333.333333334</v>
      </c>
    </row>
  </sheetData>
  <mergeCells count="5">
    <mergeCell ref="B29:E29"/>
    <mergeCell ref="B17:E17"/>
    <mergeCell ref="B30:E30"/>
    <mergeCell ref="B36:E36"/>
    <mergeCell ref="B49:E49"/>
  </mergeCells>
  <printOptions horizontalCentered="1"/>
  <pageMargins left="0.7" right="0.7" top="0.75" bottom="0.75" header="0.3" footer="0.3"/>
  <pageSetup paperSize="9" scale="93" fitToHeight="0" orientation="portrait" r:id="rId1"/>
  <headerFooter differentFirst="1">
    <oddFooter>Page &amp;P of &amp;N</oddFooter>
  </headerFooter>
  <tableParts count="5">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154" id="{55199E56-DD9C-4A4F-BED9-16F56CCFDA0D}">
            <x14:iconSet iconSet="3Triangles" custom="1">
              <x14:cfvo type="percent">
                <xm:f>0</xm:f>
              </x14:cfvo>
              <x14:cfvo type="num">
                <xm:f>0</xm:f>
              </x14:cfvo>
              <x14:cfvo type="num">
                <xm:f>1</xm:f>
              </x14:cfvo>
              <x14:cfIcon iconSet="3ArrowsGray" iconId="0"/>
              <x14:cfIcon iconSet="NoIcons" iconId="0"/>
              <x14:cfIcon iconSet="3ArrowsGray" iconId="2"/>
            </x14:iconSet>
          </x14:cfRule>
          <xm:sqref>E52:E55 E39:E47 E33:E34 E20:E27 E3:E15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TM04036858</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11</vt:i4>
      </vt:variant>
    </vt:vector>
  </HeadingPairs>
  <TitlesOfParts>
    <vt:vector size="13" baseType="lpstr">
      <vt:lpstr>Presupuesto para APP Social</vt:lpstr>
      <vt:lpstr>Equipos - software</vt:lpstr>
      <vt:lpstr>'Equipos - software'!Títulos_a_imprimir</vt:lpstr>
      <vt:lpstr>Total_Fotografía_estimado</vt:lpstr>
      <vt:lpstr>Total_Fotografía_real</vt:lpstr>
      <vt:lpstr>Total_Impresión_Artículos_De_Papelería_estimado</vt:lpstr>
      <vt:lpstr>Total_Impresión_Artículos_De_Papelería_real</vt:lpstr>
      <vt:lpstr>Total_Música_entretenimiento_estimado</vt:lpstr>
      <vt:lpstr>Total_Música_entretenimiento_real</vt:lpstr>
      <vt:lpstr>Total_recepción_estimado</vt:lpstr>
      <vt:lpstr>Total_recepción_real</vt:lpstr>
      <vt:lpstr>Total_Ropa_estimado</vt:lpstr>
      <vt:lpstr>Total_Ropa_real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Paula Andrea</dc:creator>
  <cp:lastModifiedBy>Paula Andrea</cp:lastModifiedBy>
  <dcterms:created xsi:type="dcterms:W3CDTF">2018-05-29T12:35:03Z</dcterms:created>
  <dcterms:modified xsi:type="dcterms:W3CDTF">2021-11-24T20:55:31Z</dcterms:modified>
</cp:coreProperties>
</file>