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81AE6314-B688-4492-9153-C7CB002EF1BC}" xr6:coauthVersionLast="45" xr6:coauthVersionMax="45" xr10:uidLastSave="{00000000-0000-0000-0000-000000000000}"/>
  <bookViews>
    <workbookView xWindow="-120" yWindow="-120" windowWidth="20730" windowHeight="11160" firstSheet="2" activeTab="6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Piña Valdez" sheetId="27" r:id="rId7"/>
  </sheets>
  <definedNames>
    <definedName name="_xlnm._FilterDatabase" localSheetId="5" hidden="1">'BD Personal'!$A$5:$R$5</definedName>
    <definedName name="_xlnm._FilterDatabase" localSheetId="6" hidden="1">'Piña Valdez'!$A$13:$U$42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6">'Piña Valdez'!$A$1:$R$78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6" hidden="1">'Piña Valdez'!$B$12:$Q$45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6" hidden="1">'Piña Valdez'!$A$1:$Q$57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" i="27" l="1"/>
  <c r="B66" i="27"/>
  <c r="B65" i="27"/>
  <c r="B64" i="27"/>
  <c r="B63" i="27"/>
  <c r="B62" i="27"/>
  <c r="B61" i="27"/>
  <c r="B60" i="27"/>
  <c r="O45" i="27"/>
  <c r="O56" i="27" s="1"/>
  <c r="E67" i="27" s="1"/>
  <c r="F67" i="27" s="1"/>
  <c r="N45" i="27"/>
  <c r="N56" i="27" s="1"/>
  <c r="E66" i="27" s="1"/>
  <c r="F66" i="27" s="1"/>
  <c r="M45" i="27"/>
  <c r="M56" i="27" s="1"/>
  <c r="E65" i="27" s="1"/>
  <c r="F65" i="27" s="1"/>
  <c r="L45" i="27"/>
  <c r="L56" i="27" s="1"/>
  <c r="E64" i="27" s="1"/>
  <c r="F64" i="27" s="1"/>
  <c r="K45" i="27"/>
  <c r="K56" i="27" s="1"/>
  <c r="E63" i="27" s="1"/>
  <c r="F63" i="27" s="1"/>
  <c r="J45" i="27"/>
  <c r="J56" i="27" s="1"/>
  <c r="E62" i="27" s="1"/>
  <c r="F62" i="27" s="1"/>
  <c r="I45" i="27"/>
  <c r="I56" i="27" s="1"/>
  <c r="E61" i="27" s="1"/>
  <c r="F61" i="27" s="1"/>
  <c r="H45" i="27"/>
  <c r="H56" i="27" s="1"/>
  <c r="E60" i="27" s="1"/>
  <c r="F60" i="27" s="1"/>
  <c r="F69" i="27" s="1"/>
  <c r="B14" i="27"/>
  <c r="B15" i="27" s="1"/>
  <c r="K11" i="27"/>
  <c r="E11" i="27"/>
  <c r="P10" i="27"/>
  <c r="K10" i="27"/>
  <c r="E10" i="27"/>
  <c r="K9" i="27"/>
  <c r="E9" i="27"/>
  <c r="P8" i="27"/>
  <c r="K8" i="27"/>
  <c r="P7" i="27"/>
  <c r="K7" i="27"/>
  <c r="E7" i="27"/>
  <c r="P1" i="27"/>
  <c r="C15" i="27" l="1"/>
  <c r="B16" i="27"/>
  <c r="C14" i="27"/>
  <c r="B17" i="27" l="1"/>
  <c r="C16" i="27"/>
  <c r="B18" i="27" l="1"/>
  <c r="C17" i="27"/>
  <c r="B19" i="27" l="1"/>
  <c r="C18" i="27"/>
  <c r="C19" i="27" l="1"/>
  <c r="B20" i="27"/>
  <c r="B21" i="27" l="1"/>
  <c r="C20" i="27"/>
  <c r="B22" i="27" l="1"/>
  <c r="C21" i="27"/>
  <c r="B23" i="27" l="1"/>
  <c r="C22" i="27"/>
  <c r="C23" i="27" l="1"/>
  <c r="B24" i="27"/>
  <c r="B25" i="27" l="1"/>
  <c r="C24" i="27"/>
  <c r="B26" i="27" l="1"/>
  <c r="C25" i="27"/>
  <c r="B27" i="27" l="1"/>
  <c r="C26" i="27"/>
  <c r="C27" i="27" l="1"/>
  <c r="B28" i="27"/>
  <c r="B29" i="27" l="1"/>
  <c r="C28" i="27"/>
  <c r="B30" i="27" l="1"/>
  <c r="C29" i="27"/>
  <c r="B31" i="27" l="1"/>
  <c r="C30" i="27"/>
  <c r="C31" i="27" l="1"/>
  <c r="B32" i="27"/>
  <c r="B33" i="27" l="1"/>
  <c r="C32" i="27"/>
  <c r="B34" i="27" l="1"/>
  <c r="C33" i="27"/>
  <c r="B35" i="27" l="1"/>
  <c r="C34" i="27"/>
  <c r="C35" i="27" l="1"/>
  <c r="B36" i="27"/>
  <c r="B37" i="27" l="1"/>
  <c r="C36" i="27"/>
  <c r="B38" i="27" l="1"/>
  <c r="C37" i="27"/>
  <c r="B39" i="27" l="1"/>
  <c r="C38" i="27"/>
  <c r="C39" i="27" l="1"/>
  <c r="B40" i="27"/>
  <c r="B41" i="27" l="1"/>
  <c r="C40" i="27"/>
  <c r="B42" i="27" l="1"/>
  <c r="C41" i="27"/>
  <c r="B43" i="27" l="1"/>
  <c r="C42" i="27"/>
  <c r="C43" i="27" l="1"/>
  <c r="B44" i="27"/>
  <c r="C44" i="27" s="1"/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N10" i="23"/>
  <c r="M10" i="23"/>
  <c r="G10" i="23"/>
  <c r="K10" i="23"/>
  <c r="H10" i="23"/>
  <c r="L10" i="23"/>
  <c r="J10" i="23"/>
  <c r="I10" i="23"/>
  <c r="S10" i="23"/>
  <c r="M9" i="23"/>
  <c r="H9" i="23"/>
  <c r="I9" i="23"/>
  <c r="G9" i="23"/>
  <c r="L9" i="23"/>
  <c r="K9" i="23"/>
  <c r="J9" i="23"/>
  <c r="N9" i="23"/>
  <c r="K11" i="10" l="1"/>
  <c r="D5" i="23" s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<sst xmlns="http://schemas.openxmlformats.org/spreadsheetml/2006/main" count="998" uniqueCount="352">
  <si>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</si>
  <si>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</si>
  <si>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</si>
  <si>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</si>
  <si>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</si>
  <si>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</si>
  <si>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</si>
  <si>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</si>
  <si>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</si>
  <si>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</si>
  <si>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</si>
  <si>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</si>
  <si>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</si>
  <si>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</si>
  <si>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</si>
  <si>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</si>
  <si>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</si>
  <si>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</si>
  <si>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</si>
  <si>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</si>
  <si>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</si>
  <si>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</si>
  <si>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</si>
  <si>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</si>
  <si>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</si>
  <si>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</si>
  <si>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</si>
  <si>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</si>
  <si>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</si>
  <si>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</si>
  <si>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</si>
  <si>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</si>
  <si>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</si>
  <si>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</si>
  <si>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</si>
  <si>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</si>
  <si>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</si>
  <si>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</si>
  <si>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</si>
  <si>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</si>
  <si>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</si>
  <si>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</si>
  <si>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</si>
  <si>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</si>
  <si>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</si>
  <si>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</si>
  <si>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</si>
  <si>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</si>
  <si>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</si>
  <si>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</si>
  <si>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</si>
  <si>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</si>
  <si>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</si>
  <si>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</si>
  <si>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</si>
  <si>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</si>
  <si>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</si>
  <si>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</si>
  <si>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</si>
  <si>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</si>
  <si>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</si>
  <si>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</si>
  <si>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</si>
  <si>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</si>
  <si>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</si>
  <si>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</si>
  <si>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</si>
  <si>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</si>
  <si>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</si>
  <si>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</si>
  <si>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</si>
  <si>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</si>
  <si>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</si>
  <si>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</si>
  <si>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</si>
  <si>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</si>
  <si>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</si>
  <si>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</si>
  <si>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</si>
  <si>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</si>
  <si>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</si>
  <si>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</si>
  <si>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</si>
  <si>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</si>
  <si>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</si>
  <si>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</si>
  <si>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</si>
  <si>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</si>
  <si>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</si>
  <si>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</si>
  <si>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</si>
  <si>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</si>
  <si>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</si>
  <si>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</si>
  <si>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</si>
  <si>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</si>
  <si>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</si>
  <si>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</si>
  <si>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</si>
  <si>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</si>
  <si>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</si>
  <si>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</si>
  <si>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</si>
  <si>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</si>
  <si>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</si>
  <si>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</si>
  <si>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</si>
  <si>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</si>
  <si>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</si>
  <si>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</si>
  <si>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</si>
  <si>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</si>
  <si>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</si>
  <si>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</si>
  <si>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</si>
  <si>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</si>
  <si>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</si>
  <si>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</si>
  <si>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</si>
  <si>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</si>
  <si>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</si>
  <si>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</si>
  <si>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</si>
  <si>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</si>
  <si>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</si>
  <si>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</si>
  <si>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</si>
  <si>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</si>
  <si>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</si>
  <si>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</si>
  <si>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</si>
  <si>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</si>
  <si>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</si>
  <si>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</si>
  <si>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</si>
  <si>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</si>
  <si>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</si>
  <si>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</si>
  <si>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</si>
  <si>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</si>
  <si>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</si>
  <si>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</si>
  <si>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</si>
  <si>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</si>
  <si>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</si>
  <si>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</si>
  <si>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</si>
  <si>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</si>
  <si>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</si>
  <si>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</si>
  <si>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</si>
  <si>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</si>
  <si>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</si>
  <si>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</si>
  <si>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</si>
  <si>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</si>
  <si>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</si>
  <si>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</si>
  <si>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</si>
  <si>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</si>
  <si>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</si>
  <si>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</si>
  <si>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</si>
  <si>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</si>
  <si>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</si>
  <si>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</si>
  <si>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</si>
  <si>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</si>
  <si>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</si>
  <si>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</si>
  <si>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</si>
  <si>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</si>
  <si>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</si>
  <si>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</si>
  <si>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</si>
  <si>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</si>
  <si>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</si>
  <si>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</si>
  <si>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</si>
  <si>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</si>
  <si>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</si>
  <si>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</si>
  <si>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</si>
  <si>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</si>
  <si>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</si>
  <si>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</si>
  <si>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</si>
  <si>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</si>
  <si>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</si>
  <si>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</si>
  <si>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</si>
  <si>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</si>
  <si>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</si>
  <si>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</si>
  <si>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</si>
  <si>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</si>
  <si>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</si>
  <si>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</si>
  <si>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</si>
  <si>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</si>
  <si>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</si>
  <si>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</si>
  <si>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</si>
  <si>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</si>
  <si>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</si>
  <si>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</si>
  <si>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</si>
  <si>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</si>
  <si>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</si>
  <si>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</si>
  <si>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</si>
  <si>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</si>
  <si>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</si>
  <si>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</si>
  <si>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</si>
  <si>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</si>
  <si>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</si>
  <si>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</si>
  <si>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</si>
  <si>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</si>
  <si>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</si>
  <si>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</si>
  <si>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</si>
  <si>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</si>
  <si>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</si>
  <si>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</si>
  <si>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</si>
  <si>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</si>
  <si>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</si>
  <si>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</si>
  <si>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</si>
  <si>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</si>
  <si>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</si>
  <si>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</si>
  <si>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</si>
  <si>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</si>
  <si>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</si>
  <si>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</si>
  <si>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</si>
  <si>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</si>
  <si>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</si>
  <si>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</si>
  <si>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</si>
  <si>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</si>
  <si>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</si>
  <si>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</si>
  <si>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</si>
  <si>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</si>
  <si>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</si>
  <si>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</si>
  <si>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</si>
  <si>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</si>
  <si>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</si>
  <si>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</si>
  <si>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</si>
  <si>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</si>
  <si>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</si>
  <si>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</si>
  <si>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</si>
  <si>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</si>
  <si>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</si>
  <si>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</si>
  <si>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</si>
  <si>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</si>
  <si>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</si>
  <si>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</si>
  <si>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</si>
  <si>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</si>
  <si>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</si>
  <si>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</si>
  <si>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</si>
  <si>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</si>
  <si>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</si>
  <si>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</si>
  <si>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</si>
  <si>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</si>
  <si>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</si>
  <si>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</si>
  <si>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</si>
  <si>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</si>
  <si>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</si>
  <si>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</si>
  <si>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</si>
  <si>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</si>
  <si>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</si>
  <si>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</si>
  <si>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</si>
  <si>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</si>
  <si>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</si>
  <si>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</si>
  <si>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</si>
  <si>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</si>
  <si>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</si>
  <si>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</si>
  <si>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</si>
  <si>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</si>
  <si>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</si>
  <si>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</si>
  <si>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</si>
  <si>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Jesus Orlando</t>
  </si>
  <si>
    <t>Sanchez Barragan</t>
  </si>
  <si>
    <t>16/03/1979</t>
  </si>
  <si>
    <t>Oscar Eduardo</t>
  </si>
  <si>
    <t>Montoya Cardenas</t>
  </si>
  <si>
    <t>23/08/1988</t>
  </si>
  <si>
    <t>Jairo Eduardo</t>
  </si>
  <si>
    <t>Ortiz Betancourt</t>
  </si>
  <si>
    <t>Oscar</t>
  </si>
  <si>
    <t>Cabrera Arias</t>
  </si>
  <si>
    <t>German David</t>
  </si>
  <si>
    <t>Martinez Rubio</t>
  </si>
  <si>
    <t>18/01/2020</t>
  </si>
  <si>
    <t>Oscar Leonardo</t>
  </si>
  <si>
    <t>Caballero Bernal</t>
  </si>
  <si>
    <t>26/06/1991</t>
  </si>
  <si>
    <t>Yuli Andrea</t>
  </si>
  <si>
    <t>Galeano</t>
  </si>
  <si>
    <t>28/09/1987</t>
  </si>
  <si>
    <t>28/12/2018</t>
  </si>
  <si>
    <t>Pedro Antonio</t>
  </si>
  <si>
    <t>Rondon Orozco</t>
  </si>
  <si>
    <t>Cindy Johanna</t>
  </si>
  <si>
    <t>Cardenas</t>
  </si>
  <si>
    <t>29/01/2019</t>
  </si>
  <si>
    <t>Laura Marcela</t>
  </si>
  <si>
    <t>Parra Vargas</t>
  </si>
  <si>
    <t>Nicolai</t>
  </si>
  <si>
    <t>Cedeño Naranjo</t>
  </si>
  <si>
    <t>30/05/2017</t>
  </si>
  <si>
    <t>Brallan Eduardo</t>
  </si>
  <si>
    <t>Burgos Bolaño</t>
  </si>
  <si>
    <t>14/11/1984</t>
  </si>
  <si>
    <t>17/07/2017</t>
  </si>
  <si>
    <t>Nelson Fabian</t>
  </si>
  <si>
    <t>Cardona Parra</t>
  </si>
  <si>
    <t>Jorge Elicer</t>
  </si>
  <si>
    <t>Rangel Cadena</t>
  </si>
  <si>
    <t>28/06/1977</t>
  </si>
  <si>
    <t>Ludwing</t>
  </si>
  <si>
    <t>Ovalle Fonseca</t>
  </si>
  <si>
    <t>Luis Carlos</t>
  </si>
  <si>
    <t>Llinas Cepeda</t>
  </si>
  <si>
    <t>18/07/2018</t>
  </si>
  <si>
    <t>Kevin Andres</t>
  </si>
  <si>
    <t>Medina Ordoñez</t>
  </si>
  <si>
    <t>14/01/1991</t>
  </si>
  <si>
    <t>25/10/2018</t>
  </si>
  <si>
    <t>Yesith</t>
  </si>
  <si>
    <t>Salcedo Orozco</t>
  </si>
  <si>
    <t>Diego Armando</t>
  </si>
  <si>
    <t>Sanabria Gamboa</t>
  </si>
  <si>
    <t>pppp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</si>
</sst>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41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169" fontId="0" fillId="0" borderId="26" xfId="0" applyNumberFormat="1" applyBorder="1" applyAlignment="1">
      <alignment horizontal="right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left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20919422-8A19-4942-BF8A-9BE872492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6" dataDxfId="24" headerRowBorderDxfId="25" tableBorderDxfId="23" totalsRowBorderDxfId="22">
  <autoFilter ref="A5:R60" xr:uid="{C13234AD-FA7A-4D97-9950-884B1BAC5114}"/>
  <tableColumns count="18">
    <tableColumn id="1" xr3:uid="{4EE8D68C-6341-4B29-B641-9AE121FFC379}" name="ID" dataDxfId="21"/>
    <tableColumn id="13" xr3:uid="{6A5344E1-D1D3-47B9-829C-53660AE6BD13}" name="SEXO" dataDxfId="20"/>
    <tableColumn id="2" xr3:uid="{0745EBDD-7777-42FA-BBE2-AFB1A77D7D84}" name="NOMBRES" dataDxfId="19"/>
    <tableColumn id="3" xr3:uid="{7564F2DE-73A8-4B30-9203-9F9C020B2B77}" name="APELLIDOS" dataDxfId="18"/>
    <tableColumn id="4" xr3:uid="{138A6C34-D8CD-41B4-9EFF-978D7C2DE765}" name="DIRECCION" dataDxfId="17"/>
    <tableColumn id="5" xr3:uid="{C8D5AC91-FD8D-4DF9-839C-C5ED07E974EB}" name="CIUDAD" dataDxfId="16"/>
    <tableColumn id="6" xr3:uid="{24EDCC2B-B6C9-4E4B-8093-0AF6A75A0AF3}" name="CELULAR" dataDxfId="15"/>
    <tableColumn id="7" xr3:uid="{67D71369-E093-42C2-B0A6-DACFA0F5E808}" name="FECHA DE NACIMIENTO" dataDxfId="14"/>
    <tableColumn id="8" xr3:uid="{0134D105-6BF0-47FF-91B8-395D5301FEBC}" name="EMAIL" dataDxfId="13"/>
    <tableColumn id="9" xr3:uid="{00DC93FC-A831-4C3A-9FB0-9EFBF0727524}" name="FECHA DE INGRESO" dataDxfId="12"/>
    <tableColumn id="10" xr3:uid="{6837E4F2-1063-4135-A1CA-9F981C7E3153}" name="CARGO" dataDxfId="11"/>
    <tableColumn id="11" xr3:uid="{93762E5C-BD7A-4C35-9FC5-B91D9955CB7E}" name="SALARIO BASICO" dataDxfId="10"/>
    <tableColumn id="18" xr3:uid="{04E1F06F-BD56-4693-8758-78D31FB4076C}" name="REGIMEN" dataDxfId="9"/>
    <tableColumn id="17" xr3:uid="{FDF30423-A81F-48E5-81B0-342D0FABCA10}" name="TURNO" dataDxfId="8"/>
    <tableColumn id="16" xr3:uid="{182F5DA9-60DB-47BE-921F-8243E6C68D38}" name="LINEA DE NEGOCIO" dataDxfId="7"/>
    <tableColumn id="14" xr3:uid="{F5FF9719-63B6-4A0B-8E4E-175CE17E2AB1}" name="LUGAR DE TRABAJO" dataDxfId="6"/>
    <tableColumn id="19" xr3:uid="{EFB5E090-DD33-4C1B-A7A7-0B23471E1CFA}" name="CECO" dataDxfId="5"/>
    <tableColumn id="12" xr3:uid="{666ACAFF-B14C-479F-B12A-E9DDAC762711}" name="SUB CECO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8" t="s">
        <v>16</v>
      </c>
      <c r="C2" s="189"/>
      <c r="D2" s="190"/>
      <c r="E2" s="197" t="s">
        <v>17</v>
      </c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9"/>
      <c r="R2" s="1"/>
      <c r="S2" s="3"/>
      <c r="T2" s="3"/>
      <c r="U2" s="3"/>
      <c r="V2" s="1"/>
    </row>
    <row r="3" spans="1:24" ht="15.75" customHeight="1" x14ac:dyDescent="0.25">
      <c r="A3" s="1"/>
      <c r="B3" s="191"/>
      <c r="C3" s="192"/>
      <c r="D3" s="193"/>
      <c r="E3" s="200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2"/>
      <c r="R3" s="1"/>
      <c r="S3" s="4"/>
      <c r="T3" s="1"/>
      <c r="U3" s="1"/>
      <c r="V3" s="1"/>
    </row>
    <row r="4" spans="1:24" ht="15.75" customHeight="1" x14ac:dyDescent="0.25">
      <c r="A4" s="1"/>
      <c r="B4" s="191"/>
      <c r="C4" s="192"/>
      <c r="D4" s="193"/>
      <c r="E4" s="200"/>
      <c r="F4" s="201"/>
      <c r="G4" s="201"/>
      <c r="H4" s="201"/>
      <c r="I4" s="201"/>
      <c r="J4" s="201"/>
      <c r="K4" s="201"/>
      <c r="L4" s="201"/>
      <c r="M4" s="201"/>
      <c r="N4" s="201"/>
      <c r="O4" s="201"/>
      <c r="P4" s="201"/>
      <c r="Q4" s="202"/>
      <c r="R4" s="1"/>
      <c r="S4" s="4"/>
      <c r="T4" s="1"/>
      <c r="U4" s="1"/>
      <c r="V4" s="1"/>
    </row>
    <row r="5" spans="1:24" ht="15.75" customHeight="1" thickBot="1" x14ac:dyDescent="0.3">
      <c r="A5" s="1"/>
      <c r="B5" s="194"/>
      <c r="C5" s="195"/>
      <c r="D5" s="196"/>
      <c r="E5" s="203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5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6" t="s">
        <v>18</v>
      </c>
      <c r="D7" s="206"/>
      <c r="E7" s="207" t="str">
        <f>IF($E$8="","",VLOOKUP($E$8,'BD Personal'!$A$6:$R$64,3,FALSE))&amp;" "&amp;IF($E$8="","",VLOOKUP($E$8,'BD Personal'!$A$6:$R$64,4,FALSE))</f>
        <v xml:space="preserve"> </v>
      </c>
      <c r="F7" s="207"/>
      <c r="G7" s="207"/>
      <c r="H7" s="207"/>
      <c r="I7" s="206" t="s">
        <v>19</v>
      </c>
      <c r="J7" s="206"/>
      <c r="K7" s="207" t="str">
        <f>IF($E$8="","",VLOOKUP($E$8,'BD Personal'!$A$6:$R$64,2,FALSE))</f>
        <v/>
      </c>
      <c r="L7" s="207"/>
      <c r="M7" s="207"/>
      <c r="N7" s="206" t="s">
        <v>20</v>
      </c>
      <c r="O7" s="206"/>
      <c r="P7" s="208" t="str">
        <f ca="1">IF($E$8="","",TODAY()-VLOOKUP($E$8,'BD Personal'!$A$6:$R$64,8,FALSE))</f>
        <v/>
      </c>
      <c r="Q7" s="209"/>
      <c r="S7" s="4"/>
    </row>
    <row r="8" spans="1:24" ht="26.1" customHeight="1" x14ac:dyDescent="0.25">
      <c r="B8" s="130"/>
      <c r="C8" s="206" t="s">
        <v>21</v>
      </c>
      <c r="D8" s="206"/>
      <c r="E8" s="215"/>
      <c r="F8" s="215"/>
      <c r="G8" s="215"/>
      <c r="H8" s="215"/>
      <c r="I8" s="206" t="s">
        <v>22</v>
      </c>
      <c r="J8" s="206"/>
      <c r="K8" s="207" t="str">
        <f>IF($E$8="","",VLOOKUP($E$8,'BD Personal'!$A$6:$R$64,11,FALSE))</f>
        <v/>
      </c>
      <c r="L8" s="207"/>
      <c r="M8" s="207"/>
      <c r="N8" s="206" t="s">
        <v>23</v>
      </c>
      <c r="O8" s="206"/>
      <c r="P8" s="216" t="str">
        <f>IF($E$8="","",VLOOKUP($E$8,'BD Personal'!$A$6:$R$64,10,FALSE))</f>
        <v/>
      </c>
      <c r="Q8" s="217"/>
      <c r="S8" s="4"/>
      <c r="T8" s="6"/>
      <c r="U8" s="210"/>
      <c r="V8" s="210"/>
      <c r="W8" s="210"/>
      <c r="X8" s="2"/>
    </row>
    <row r="9" spans="1:24" ht="26.1" customHeight="1" x14ac:dyDescent="0.2">
      <c r="B9" s="130"/>
      <c r="C9" s="206" t="s">
        <v>24</v>
      </c>
      <c r="D9" s="206"/>
      <c r="E9" s="207" t="str">
        <f>IF($E$8="","",VLOOKUP($E$8,'BD Personal'!$A$6:$R$64,13,FALSE))</f>
        <v/>
      </c>
      <c r="F9" s="207"/>
      <c r="G9" s="207"/>
      <c r="H9" s="207"/>
      <c r="I9" s="206" t="s">
        <v>25</v>
      </c>
      <c r="J9" s="206"/>
      <c r="K9" s="207" t="str">
        <f>IF($E$8="","",VLOOKUP($E$8,'BD Personal'!$A$6:$R$64,14,FALSE))</f>
        <v/>
      </c>
      <c r="L9" s="207"/>
      <c r="M9" s="207"/>
      <c r="N9" s="211" t="s">
        <v>26</v>
      </c>
      <c r="O9" s="211"/>
      <c r="P9" s="212"/>
      <c r="Q9" s="213"/>
      <c r="S9" s="4"/>
      <c r="T9" s="7"/>
      <c r="U9" s="7"/>
      <c r="V9" s="214"/>
      <c r="W9" s="214"/>
      <c r="X9" s="214"/>
    </row>
    <row r="10" spans="1:24" ht="26.1" customHeight="1" x14ac:dyDescent="0.25">
      <c r="B10" s="130"/>
      <c r="C10" s="206" t="s">
        <v>27</v>
      </c>
      <c r="D10" s="206"/>
      <c r="E10" s="227" t="str">
        <f>IF($E$8="","",VLOOKUP($E$8,'BD Personal'!$A$6:$R$64,15,FALSE))</f>
        <v/>
      </c>
      <c r="F10" s="227"/>
      <c r="G10" s="227"/>
      <c r="H10" s="227"/>
      <c r="I10" s="206" t="s">
        <v>28</v>
      </c>
      <c r="J10" s="206"/>
      <c r="K10" s="207" t="str">
        <f>IF($E$8="","",VLOOKUP($E$8,'BD Personal'!$A$6:$R$64,17,FALSE))</f>
        <v/>
      </c>
      <c r="L10" s="207"/>
      <c r="M10" s="207"/>
      <c r="N10" s="206" t="s">
        <v>29</v>
      </c>
      <c r="O10" s="206"/>
      <c r="P10" s="212" t="str">
        <f>IF($E$8="","",VLOOKUP($E$8,'BD Personal'!$A$6:$R$64,18,FALSE))</f>
        <v/>
      </c>
      <c r="Q10" s="213"/>
      <c r="S10" s="4"/>
      <c r="T10" s="8"/>
      <c r="U10" s="222"/>
      <c r="V10" s="222"/>
      <c r="W10" s="222"/>
      <c r="X10" s="2"/>
    </row>
    <row r="11" spans="1:24" ht="26.1" customHeight="1" thickBot="1" x14ac:dyDescent="0.25">
      <c r="B11" s="130"/>
      <c r="C11" s="206" t="s">
        <v>30</v>
      </c>
      <c r="D11" s="206"/>
      <c r="E11" s="223" t="str">
        <f>IF($E$8="","",VLOOKUP($E$8,'BD Personal'!$A$6:$R$64,16,FALSE))</f>
        <v/>
      </c>
      <c r="F11" s="223"/>
      <c r="G11" s="223"/>
      <c r="H11" s="223"/>
      <c r="I11" s="224" t="s">
        <v>31</v>
      </c>
      <c r="J11" s="224"/>
      <c r="K11" s="225" t="str">
        <f>Cronograma!B6</f>
        <v>AGOSTO</v>
      </c>
      <c r="L11" s="225"/>
      <c r="M11" s="225"/>
      <c r="N11" s="131"/>
      <c r="O11" s="132"/>
      <c r="P11" s="133"/>
      <c r="Q11" s="134"/>
      <c r="S11" s="4"/>
      <c r="T11" s="7"/>
      <c r="U11" s="2"/>
      <c r="V11" s="226"/>
      <c r="W11" s="226"/>
      <c r="X11" s="226"/>
    </row>
    <row r="12" spans="1:24" ht="27.75" customHeight="1" x14ac:dyDescent="0.25">
      <c r="A12" s="1"/>
      <c r="B12" s="218" t="s">
        <v>32</v>
      </c>
      <c r="C12" s="219"/>
      <c r="D12" s="219" t="s">
        <v>33</v>
      </c>
      <c r="E12" s="219"/>
      <c r="F12" s="220" t="s">
        <v>2</v>
      </c>
      <c r="G12" s="220" t="s">
        <v>176</v>
      </c>
      <c r="H12" s="220" t="s">
        <v>3</v>
      </c>
      <c r="I12" s="220" t="s">
        <v>4</v>
      </c>
      <c r="J12" s="220" t="s">
        <v>34</v>
      </c>
      <c r="K12" s="220" t="s">
        <v>35</v>
      </c>
      <c r="L12" s="220" t="s">
        <v>36</v>
      </c>
      <c r="M12" s="220" t="s">
        <v>37</v>
      </c>
      <c r="N12" s="220" t="s">
        <v>38</v>
      </c>
      <c r="O12" s="236" t="s">
        <v>5</v>
      </c>
      <c r="P12" s="228" t="s">
        <v>39</v>
      </c>
      <c r="Q12" s="229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1"/>
      <c r="G13" s="221"/>
      <c r="H13" s="221"/>
      <c r="I13" s="221"/>
      <c r="J13" s="221"/>
      <c r="K13" s="221"/>
      <c r="L13" s="221"/>
      <c r="M13" s="221"/>
      <c r="N13" s="221"/>
      <c r="O13" s="237"/>
      <c r="P13" s="230"/>
      <c r="Q13" s="231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32"/>
      <c r="Q14" s="233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4"/>
      <c r="Q15" s="235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4"/>
      <c r="Q16" s="235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4"/>
      <c r="Q17" s="235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4"/>
      <c r="Q18" s="235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4"/>
      <c r="Q19" s="235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4"/>
      <c r="Q20" s="235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4"/>
      <c r="Q21" s="235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4"/>
      <c r="Q22" s="235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4"/>
      <c r="Q23" s="235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4"/>
      <c r="Q24" s="235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4"/>
      <c r="Q25" s="235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4"/>
      <c r="Q26" s="235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4"/>
      <c r="Q27" s="235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4"/>
      <c r="Q28" s="235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4"/>
      <c r="Q29" s="235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4"/>
      <c r="Q30" s="235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4"/>
      <c r="Q31" s="235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4"/>
      <c r="Q32" s="235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4"/>
      <c r="Q33" s="235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4"/>
      <c r="Q34" s="235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4"/>
      <c r="Q35" s="235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4"/>
      <c r="Q36" s="235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4"/>
      <c r="Q37" s="235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4"/>
      <c r="Q38" s="235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4"/>
      <c r="Q39" s="235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4"/>
      <c r="Q40" s="235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4"/>
      <c r="Q41" s="235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4"/>
      <c r="Q42" s="235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4"/>
      <c r="Q43" s="235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8"/>
      <c r="Q44" s="239"/>
      <c r="R44" s="1"/>
      <c r="S44" s="1"/>
      <c r="T44" s="1"/>
      <c r="U44" s="1"/>
      <c r="V44" s="1"/>
    </row>
    <row r="45" spans="1:22" s="12" customFormat="1" ht="27.75" customHeight="1" thickBot="1" x14ac:dyDescent="0.3">
      <c r="B45" s="240" t="s">
        <v>44</v>
      </c>
      <c r="C45" s="241"/>
      <c r="D45" s="241"/>
      <c r="E45" s="241"/>
      <c r="F45" s="241"/>
      <c r="G45" s="242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3" t="s">
        <v>45</v>
      </c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4"/>
      <c r="P47" s="244"/>
      <c r="Q47" s="245"/>
    </row>
    <row r="48" spans="1:22" ht="25.5" customHeight="1" x14ac:dyDescent="0.25">
      <c r="A48" s="1"/>
      <c r="B48" s="218" t="s">
        <v>32</v>
      </c>
      <c r="C48" s="219"/>
      <c r="D48" s="219" t="s">
        <v>33</v>
      </c>
      <c r="E48" s="219"/>
      <c r="F48" s="220" t="s">
        <v>2</v>
      </c>
      <c r="G48" s="220" t="s">
        <v>176</v>
      </c>
      <c r="H48" s="220" t="s">
        <v>3</v>
      </c>
      <c r="I48" s="220" t="s">
        <v>4</v>
      </c>
      <c r="J48" s="220" t="s">
        <v>34</v>
      </c>
      <c r="K48" s="220" t="s">
        <v>35</v>
      </c>
      <c r="L48" s="220" t="s">
        <v>36</v>
      </c>
      <c r="M48" s="220" t="s">
        <v>37</v>
      </c>
      <c r="N48" s="220" t="s">
        <v>38</v>
      </c>
      <c r="O48" s="236" t="s">
        <v>5</v>
      </c>
      <c r="P48" s="228" t="s">
        <v>39</v>
      </c>
      <c r="Q48" s="229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1"/>
      <c r="G49" s="221"/>
      <c r="H49" s="221"/>
      <c r="I49" s="221"/>
      <c r="J49" s="221"/>
      <c r="K49" s="221"/>
      <c r="L49" s="221"/>
      <c r="M49" s="221"/>
      <c r="N49" s="221"/>
      <c r="O49" s="237"/>
      <c r="P49" s="230"/>
      <c r="Q49" s="231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6"/>
      <c r="Q50" s="247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8"/>
      <c r="Q51" s="249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8"/>
      <c r="Q52" s="249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8"/>
      <c r="Q53" s="249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50"/>
      <c r="Q54" s="251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9" t="s">
        <v>12</v>
      </c>
      <c r="C56" s="260"/>
      <c r="D56" s="260"/>
      <c r="E56" s="260"/>
      <c r="F56" s="260"/>
      <c r="G56" s="261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62" t="s">
        <v>46</v>
      </c>
      <c r="C58" s="263"/>
      <c r="D58" s="263"/>
      <c r="E58" s="263"/>
      <c r="F58" s="264"/>
      <c r="H58" s="265" t="s">
        <v>47</v>
      </c>
      <c r="I58" s="266"/>
      <c r="J58" s="266"/>
      <c r="K58" s="266"/>
      <c r="L58" s="266"/>
      <c r="M58" s="266"/>
      <c r="N58" s="266"/>
      <c r="O58" s="266"/>
      <c r="P58" s="266"/>
      <c r="Q58" s="267"/>
      <c r="R58" s="5"/>
      <c r="S58" s="5"/>
      <c r="U58" s="1"/>
      <c r="V58" s="1"/>
    </row>
    <row r="59" spans="1:22" s="13" customFormat="1" ht="22.5" customHeight="1" thickBot="1" x14ac:dyDescent="0.3">
      <c r="B59" s="271" t="s">
        <v>48</v>
      </c>
      <c r="C59" s="272"/>
      <c r="D59" s="10" t="s">
        <v>49</v>
      </c>
      <c r="E59" s="10" t="s">
        <v>50</v>
      </c>
      <c r="F59" s="14" t="s">
        <v>51</v>
      </c>
      <c r="H59" s="268"/>
      <c r="I59" s="269"/>
      <c r="J59" s="269"/>
      <c r="K59" s="269"/>
      <c r="L59" s="269"/>
      <c r="M59" s="269"/>
      <c r="N59" s="269"/>
      <c r="O59" s="269"/>
      <c r="P59" s="269"/>
      <c r="Q59" s="270"/>
    </row>
    <row r="60" spans="1:22" ht="17.25" customHeight="1" x14ac:dyDescent="0.25">
      <c r="A60" s="1"/>
      <c r="B60" s="273" t="str">
        <f>+H12</f>
        <v xml:space="preserve"> EXT. DIURNA 1.25</v>
      </c>
      <c r="C60" s="274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5"/>
      <c r="I60" s="276"/>
      <c r="J60" s="276"/>
      <c r="K60" s="276"/>
      <c r="L60" s="276"/>
      <c r="M60" s="276"/>
      <c r="N60" s="276"/>
      <c r="O60" s="276"/>
      <c r="P60" s="276"/>
      <c r="Q60" s="277"/>
      <c r="R60" s="1"/>
      <c r="S60" s="1"/>
      <c r="T60" s="1"/>
      <c r="U60" s="1"/>
      <c r="V60" s="1"/>
    </row>
    <row r="61" spans="1:22" ht="17.25" customHeight="1" x14ac:dyDescent="0.25">
      <c r="A61" s="1"/>
      <c r="B61" s="253" t="str">
        <f>+I12</f>
        <v>EXT. NOC. ORD. 1.75</v>
      </c>
      <c r="C61" s="254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8"/>
      <c r="I61" s="279"/>
      <c r="J61" s="279"/>
      <c r="K61" s="279"/>
      <c r="L61" s="279"/>
      <c r="M61" s="279"/>
      <c r="N61" s="279"/>
      <c r="O61" s="279"/>
      <c r="P61" s="279"/>
      <c r="Q61" s="280"/>
      <c r="R61" s="1"/>
      <c r="S61" s="1"/>
      <c r="T61" s="1"/>
      <c r="U61" s="1"/>
      <c r="V61" s="1"/>
    </row>
    <row r="62" spans="1:22" ht="17.25" customHeight="1" x14ac:dyDescent="0.25">
      <c r="A62" s="1"/>
      <c r="B62" s="253" t="str">
        <f>+J12</f>
        <v>EXTRA DOM./FES. DIU.2.00</v>
      </c>
      <c r="C62" s="254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8"/>
      <c r="I62" s="279"/>
      <c r="J62" s="279"/>
      <c r="K62" s="279"/>
      <c r="L62" s="279"/>
      <c r="M62" s="279"/>
      <c r="N62" s="279"/>
      <c r="O62" s="279"/>
      <c r="P62" s="279"/>
      <c r="Q62" s="280"/>
      <c r="R62" s="1"/>
      <c r="S62" s="1"/>
      <c r="T62" s="1"/>
      <c r="U62" s="1"/>
      <c r="V62" s="1"/>
    </row>
    <row r="63" spans="1:22" ht="17.25" customHeight="1" x14ac:dyDescent="0.25">
      <c r="A63" s="1"/>
      <c r="B63" s="253" t="str">
        <f>+K12</f>
        <v>EXTRA DOM./FES.  NOC. 2.50</v>
      </c>
      <c r="C63" s="254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8"/>
      <c r="I63" s="279"/>
      <c r="J63" s="279"/>
      <c r="K63" s="279"/>
      <c r="L63" s="279"/>
      <c r="M63" s="279"/>
      <c r="N63" s="279"/>
      <c r="O63" s="279"/>
      <c r="P63" s="279"/>
      <c r="Q63" s="280"/>
      <c r="R63" s="1"/>
      <c r="S63" s="1"/>
      <c r="T63" s="1"/>
      <c r="U63" s="1"/>
      <c r="V63" s="1"/>
    </row>
    <row r="64" spans="1:22" ht="17.25" customHeight="1" x14ac:dyDescent="0.25">
      <c r="A64" s="1"/>
      <c r="B64" s="253" t="str">
        <f>+L12</f>
        <v>REC. NOCT ORD.              0.35</v>
      </c>
      <c r="C64" s="254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8"/>
      <c r="I64" s="279"/>
      <c r="J64" s="279"/>
      <c r="K64" s="279"/>
      <c r="L64" s="279"/>
      <c r="M64" s="279"/>
      <c r="N64" s="279"/>
      <c r="O64" s="279"/>
      <c r="P64" s="279"/>
      <c r="Q64" s="280"/>
      <c r="R64" s="1"/>
      <c r="S64" s="1"/>
      <c r="T64" s="1"/>
      <c r="U64" s="1"/>
      <c r="V64" s="1"/>
    </row>
    <row r="65" spans="1:22" ht="17.25" customHeight="1" x14ac:dyDescent="0.25">
      <c r="A65" s="1"/>
      <c r="B65" s="253" t="str">
        <f>+M12</f>
        <v xml:space="preserve">REC, DOM / FESTIVA DIU 1.75 </v>
      </c>
      <c r="C65" s="254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8"/>
      <c r="I65" s="279"/>
      <c r="J65" s="279"/>
      <c r="K65" s="279"/>
      <c r="L65" s="279"/>
      <c r="M65" s="279"/>
      <c r="N65" s="279"/>
      <c r="O65" s="279"/>
      <c r="P65" s="279"/>
      <c r="Q65" s="280"/>
      <c r="R65" s="1"/>
      <c r="S65" s="1"/>
      <c r="T65" s="1"/>
      <c r="U65" s="1"/>
      <c r="V65" s="1"/>
    </row>
    <row r="66" spans="1:22" ht="17.25" customHeight="1" x14ac:dyDescent="0.25">
      <c r="A66" s="1"/>
      <c r="B66" s="253" t="str">
        <f>+N12</f>
        <v>REC. DOM. / FES. NOC.  2.10</v>
      </c>
      <c r="C66" s="254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8"/>
      <c r="I66" s="279"/>
      <c r="J66" s="279"/>
      <c r="K66" s="279"/>
      <c r="L66" s="279"/>
      <c r="M66" s="279"/>
      <c r="N66" s="279"/>
      <c r="O66" s="279"/>
      <c r="P66" s="279"/>
      <c r="Q66" s="280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5" t="str">
        <f>+O12</f>
        <v>COMPENSATORIOS</v>
      </c>
      <c r="C67" s="256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8"/>
      <c r="I67" s="279"/>
      <c r="J67" s="279"/>
      <c r="K67" s="279"/>
      <c r="L67" s="279"/>
      <c r="M67" s="279"/>
      <c r="N67" s="279"/>
      <c r="O67" s="279"/>
      <c r="P67" s="279"/>
      <c r="Q67" s="280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8"/>
      <c r="I68" s="279"/>
      <c r="J68" s="279"/>
      <c r="K68" s="279"/>
      <c r="L68" s="279"/>
      <c r="M68" s="279"/>
      <c r="N68" s="279"/>
      <c r="O68" s="279"/>
      <c r="P68" s="279"/>
      <c r="Q68" s="280"/>
      <c r="R68" s="1"/>
      <c r="S68" s="1"/>
      <c r="T68" s="1"/>
      <c r="U68" s="1"/>
      <c r="V68" s="1"/>
    </row>
    <row r="69" spans="1:22" ht="18" customHeight="1" thickBot="1" x14ac:dyDescent="0.3">
      <c r="A69" s="1"/>
      <c r="B69" s="257" t="s">
        <v>53</v>
      </c>
      <c r="C69" s="257"/>
      <c r="D69" s="257"/>
      <c r="E69" s="257"/>
      <c r="F69" s="95">
        <f>SUM(F60:F67)</f>
        <v>0</v>
      </c>
      <c r="G69" s="1"/>
      <c r="H69" s="281"/>
      <c r="I69" s="282"/>
      <c r="J69" s="282"/>
      <c r="K69" s="282"/>
      <c r="L69" s="282"/>
      <c r="M69" s="282"/>
      <c r="N69" s="282"/>
      <c r="O69" s="282"/>
      <c r="P69" s="282"/>
      <c r="Q69" s="28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8"/>
      <c r="D76" s="258"/>
      <c r="E76" s="258"/>
      <c r="F76" s="258"/>
      <c r="G76" s="258"/>
      <c r="H76" s="258"/>
      <c r="I76" s="258"/>
      <c r="L76" s="258"/>
      <c r="M76" s="258"/>
      <c r="N76" s="258"/>
      <c r="O76" s="258"/>
      <c r="P76" s="258"/>
    </row>
    <row r="77" spans="1:22" ht="30.75" customHeight="1" thickTop="1" x14ac:dyDescent="0.25">
      <c r="C77" s="252" t="s">
        <v>54</v>
      </c>
      <c r="D77" s="252"/>
      <c r="E77" s="252"/>
      <c r="F77" s="252"/>
      <c r="G77" s="252"/>
      <c r="H77" s="252"/>
      <c r="I77" s="252"/>
      <c r="J77" s="16"/>
      <c r="K77" s="16"/>
      <c r="L77" s="252" t="s">
        <v>55</v>
      </c>
      <c r="M77" s="252"/>
      <c r="N77" s="252"/>
      <c r="O77" s="252"/>
      <c r="P77" s="252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8"/>
      <c r="C2" s="189"/>
      <c r="D2" s="189"/>
      <c r="E2" s="190"/>
      <c r="F2" s="197" t="s">
        <v>17</v>
      </c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9"/>
      <c r="R2" s="1"/>
      <c r="S2" s="3"/>
      <c r="T2" s="3"/>
      <c r="U2" s="3"/>
      <c r="V2" s="1"/>
    </row>
    <row r="3" spans="1:24" ht="15.75" customHeight="1" x14ac:dyDescent="0.25">
      <c r="A3" s="1"/>
      <c r="B3" s="191"/>
      <c r="C3" s="284"/>
      <c r="D3" s="284"/>
      <c r="E3" s="193"/>
      <c r="F3" s="200"/>
      <c r="G3" s="285"/>
      <c r="H3" s="285"/>
      <c r="I3" s="285"/>
      <c r="J3" s="285"/>
      <c r="K3" s="285"/>
      <c r="L3" s="285"/>
      <c r="M3" s="285"/>
      <c r="N3" s="285"/>
      <c r="O3" s="285"/>
      <c r="P3" s="285"/>
      <c r="Q3" s="202"/>
      <c r="R3" s="1"/>
      <c r="S3" s="4"/>
      <c r="T3" s="1"/>
      <c r="U3" s="1"/>
      <c r="V3" s="1"/>
    </row>
    <row r="4" spans="1:24" ht="15.75" customHeight="1" x14ac:dyDescent="0.25">
      <c r="A4" s="1"/>
      <c r="B4" s="191"/>
      <c r="C4" s="284"/>
      <c r="D4" s="284"/>
      <c r="E4" s="193"/>
      <c r="F4" s="200"/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02"/>
      <c r="R4" s="1"/>
      <c r="S4" s="4"/>
      <c r="T4" s="1"/>
      <c r="U4" s="1"/>
      <c r="V4" s="1"/>
    </row>
    <row r="5" spans="1:24" ht="15.75" customHeight="1" thickBot="1" x14ac:dyDescent="0.3">
      <c r="A5" s="1"/>
      <c r="B5" s="194"/>
      <c r="C5" s="195"/>
      <c r="D5" s="195"/>
      <c r="E5" s="196"/>
      <c r="F5" s="203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5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6" t="s">
        <v>18</v>
      </c>
      <c r="D7" s="206"/>
      <c r="E7" s="207" t="str">
        <f>IF($E$8="","",VLOOKUP($E$8,'BD Personal'!$A$6:$R$64,3,FALSE))&amp;" "&amp;IF($E$8="","",VLOOKUP($E$8,'BD Personal'!$A$6:$R$64,4,FALSE))</f>
        <v xml:space="preserve"> </v>
      </c>
      <c r="F7" s="207"/>
      <c r="G7" s="207"/>
      <c r="H7" s="207"/>
      <c r="I7" s="206" t="s">
        <v>19</v>
      </c>
      <c r="J7" s="206"/>
      <c r="K7" s="207" t="str">
        <f>IF($E$8="","",VLOOKUP($E$8,'BD Personal'!$A$6:$R$64,2,FALSE))</f>
        <v/>
      </c>
      <c r="L7" s="207"/>
      <c r="M7" s="207"/>
      <c r="N7" s="206" t="s">
        <v>20</v>
      </c>
      <c r="O7" s="206"/>
      <c r="P7" s="208" t="str">
        <f ca="1">IF($E$8="","",TODAY()-VLOOKUP($E$8,'BD Personal'!$A$6:$R$64,8,FALSE))</f>
        <v/>
      </c>
      <c r="Q7" s="209"/>
      <c r="S7" s="4"/>
    </row>
    <row r="8" spans="1:24" ht="26.1" customHeight="1" x14ac:dyDescent="0.25">
      <c r="B8" s="130"/>
      <c r="C8" s="206" t="s">
        <v>21</v>
      </c>
      <c r="D8" s="206"/>
      <c r="E8" s="215"/>
      <c r="F8" s="215"/>
      <c r="G8" s="215"/>
      <c r="H8" s="215"/>
      <c r="I8" s="206" t="s">
        <v>22</v>
      </c>
      <c r="J8" s="206"/>
      <c r="K8" s="207" t="str">
        <f>IF($E$8="","",VLOOKUP($E$8,'BD Personal'!$A$6:$R$64,11,FALSE))</f>
        <v/>
      </c>
      <c r="L8" s="207"/>
      <c r="M8" s="207"/>
      <c r="N8" s="206" t="s">
        <v>23</v>
      </c>
      <c r="O8" s="206"/>
      <c r="P8" s="216" t="str">
        <f>IF($E$8="","",VLOOKUP($E$8,'BD Personal'!$A$6:$R$64,10,FALSE))</f>
        <v/>
      </c>
      <c r="Q8" s="217"/>
      <c r="S8" s="4"/>
      <c r="T8" s="6"/>
      <c r="U8" s="210"/>
      <c r="V8" s="210"/>
      <c r="W8" s="210"/>
      <c r="X8" s="2"/>
    </row>
    <row r="9" spans="1:24" ht="26.1" customHeight="1" x14ac:dyDescent="0.2">
      <c r="B9" s="130"/>
      <c r="C9" s="206" t="s">
        <v>24</v>
      </c>
      <c r="D9" s="206"/>
      <c r="E9" s="207" t="str">
        <f>IF($E$8="","",VLOOKUP($E$8,'BD Personal'!$A$6:$R$64,13,FALSE))</f>
        <v/>
      </c>
      <c r="F9" s="207"/>
      <c r="G9" s="207"/>
      <c r="H9" s="207"/>
      <c r="I9" s="206" t="s">
        <v>25</v>
      </c>
      <c r="J9" s="206"/>
      <c r="K9" s="207" t="str">
        <f>IF($E$8="","",VLOOKUP($E$8,'BD Personal'!$A$6:$R$64,14,FALSE))</f>
        <v/>
      </c>
      <c r="L9" s="207"/>
      <c r="M9" s="207"/>
      <c r="N9" s="211" t="s">
        <v>26</v>
      </c>
      <c r="O9" s="211"/>
      <c r="P9" s="212"/>
      <c r="Q9" s="213"/>
      <c r="S9" s="4"/>
      <c r="T9" s="7"/>
      <c r="U9" s="7"/>
      <c r="V9" s="214"/>
      <c r="W9" s="214"/>
      <c r="X9" s="214"/>
    </row>
    <row r="10" spans="1:24" ht="26.1" customHeight="1" x14ac:dyDescent="0.25">
      <c r="B10" s="130"/>
      <c r="C10" s="206" t="s">
        <v>27</v>
      </c>
      <c r="D10" s="206"/>
      <c r="E10" s="227" t="str">
        <f>IF($E$8="","",VLOOKUP($E$8,'BD Personal'!$A$6:$R$64,15,FALSE))</f>
        <v/>
      </c>
      <c r="F10" s="227"/>
      <c r="G10" s="227"/>
      <c r="H10" s="227"/>
      <c r="I10" s="206" t="s">
        <v>28</v>
      </c>
      <c r="J10" s="206"/>
      <c r="K10" s="207" t="str">
        <f>IF($E$8="","",VLOOKUP($E$8,'BD Personal'!$A$6:$R$64,17,FALSE))</f>
        <v/>
      </c>
      <c r="L10" s="207"/>
      <c r="M10" s="207"/>
      <c r="N10" s="206" t="s">
        <v>29</v>
      </c>
      <c r="O10" s="206"/>
      <c r="P10" s="212" t="str">
        <f>IF($E$8="","",VLOOKUP($E$8,'BD Personal'!$A$6:$R$64,18,FALSE))</f>
        <v/>
      </c>
      <c r="Q10" s="213"/>
      <c r="S10" s="4"/>
      <c r="T10" s="8"/>
      <c r="U10" s="222"/>
      <c r="V10" s="222"/>
      <c r="W10" s="222"/>
      <c r="X10" s="2"/>
    </row>
    <row r="11" spans="1:24" ht="26.1" customHeight="1" thickBot="1" x14ac:dyDescent="0.25">
      <c r="B11" s="130"/>
      <c r="C11" s="206" t="s">
        <v>30</v>
      </c>
      <c r="D11" s="206"/>
      <c r="E11" s="223" t="str">
        <f>IF($E$8="","",VLOOKUP($E$8,'BD Personal'!$A$6:$R$64,16,FALSE))</f>
        <v/>
      </c>
      <c r="F11" s="223"/>
      <c r="G11" s="223"/>
      <c r="H11" s="223"/>
      <c r="I11" s="224" t="s">
        <v>31</v>
      </c>
      <c r="J11" s="224"/>
      <c r="K11" s="225" t="str">
        <f>Cronograma!B6</f>
        <v>AGOSTO</v>
      </c>
      <c r="L11" s="225"/>
      <c r="M11" s="225"/>
      <c r="N11" s="131"/>
      <c r="O11" s="132"/>
      <c r="P11" s="133"/>
      <c r="Q11" s="134"/>
      <c r="S11" s="4"/>
      <c r="T11" s="7"/>
      <c r="U11" s="2"/>
      <c r="V11" s="226"/>
      <c r="W11" s="226"/>
      <c r="X11" s="226"/>
    </row>
    <row r="12" spans="1:24" ht="27.75" customHeight="1" x14ac:dyDescent="0.25">
      <c r="A12" s="1"/>
      <c r="B12" s="218" t="s">
        <v>32</v>
      </c>
      <c r="C12" s="219"/>
      <c r="D12" s="219" t="s">
        <v>33</v>
      </c>
      <c r="E12" s="219"/>
      <c r="F12" s="220" t="s">
        <v>2</v>
      </c>
      <c r="G12" s="220" t="s">
        <v>176</v>
      </c>
      <c r="H12" s="220" t="s">
        <v>3</v>
      </c>
      <c r="I12" s="220" t="s">
        <v>4</v>
      </c>
      <c r="J12" s="220" t="s">
        <v>34</v>
      </c>
      <c r="K12" s="220" t="s">
        <v>35</v>
      </c>
      <c r="L12" s="220" t="s">
        <v>36</v>
      </c>
      <c r="M12" s="220" t="s">
        <v>37</v>
      </c>
      <c r="N12" s="220" t="s">
        <v>38</v>
      </c>
      <c r="O12" s="236" t="s">
        <v>5</v>
      </c>
      <c r="P12" s="228" t="s">
        <v>39</v>
      </c>
      <c r="Q12" s="229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21"/>
      <c r="G13" s="221"/>
      <c r="H13" s="221"/>
      <c r="I13" s="221"/>
      <c r="J13" s="221"/>
      <c r="K13" s="221"/>
      <c r="L13" s="221"/>
      <c r="M13" s="221"/>
      <c r="N13" s="221"/>
      <c r="O13" s="237"/>
      <c r="P13" s="230"/>
      <c r="Q13" s="231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32"/>
      <c r="Q14" s="233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4"/>
      <c r="Q15" s="235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4"/>
      <c r="Q16" s="235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4"/>
      <c r="Q17" s="235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4"/>
      <c r="Q18" s="235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4"/>
      <c r="Q19" s="235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4"/>
      <c r="Q20" s="235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4"/>
      <c r="Q21" s="235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4"/>
      <c r="Q22" s="235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4"/>
      <c r="Q23" s="235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4"/>
      <c r="Q24" s="235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4"/>
      <c r="Q25" s="235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4"/>
      <c r="Q26" s="235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4"/>
      <c r="Q27" s="235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4"/>
      <c r="Q28" s="235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4"/>
      <c r="Q29" s="235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4"/>
      <c r="Q30" s="235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4"/>
      <c r="Q31" s="235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4"/>
      <c r="Q32" s="235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4"/>
      <c r="Q33" s="235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4"/>
      <c r="Q34" s="235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4"/>
      <c r="Q35" s="235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4"/>
      <c r="Q36" s="235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4"/>
      <c r="Q37" s="235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4"/>
      <c r="Q38" s="235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4"/>
      <c r="Q39" s="235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4"/>
      <c r="Q40" s="235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4"/>
      <c r="Q41" s="235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4"/>
      <c r="Q42" s="235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4"/>
      <c r="Q43" s="235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8"/>
      <c r="Q44" s="239"/>
      <c r="R44" s="1"/>
      <c r="S44" s="1"/>
      <c r="T44" s="1"/>
      <c r="U44" s="1"/>
      <c r="V44" s="1"/>
    </row>
    <row r="45" spans="1:22" s="12" customFormat="1" ht="27.75" customHeight="1" thickBot="1" x14ac:dyDescent="0.3">
      <c r="B45" s="240" t="s">
        <v>44</v>
      </c>
      <c r="C45" s="241"/>
      <c r="D45" s="241"/>
      <c r="E45" s="241"/>
      <c r="F45" s="241"/>
      <c r="G45" s="242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3" t="s">
        <v>45</v>
      </c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4"/>
      <c r="P47" s="244"/>
      <c r="Q47" s="245"/>
    </row>
    <row r="48" spans="1:22" ht="25.5" customHeight="1" x14ac:dyDescent="0.25">
      <c r="A48" s="1"/>
      <c r="B48" s="218" t="s">
        <v>32</v>
      </c>
      <c r="C48" s="219"/>
      <c r="D48" s="219" t="s">
        <v>33</v>
      </c>
      <c r="E48" s="219"/>
      <c r="F48" s="220" t="s">
        <v>2</v>
      </c>
      <c r="G48" s="220" t="s">
        <v>176</v>
      </c>
      <c r="H48" s="220" t="s">
        <v>3</v>
      </c>
      <c r="I48" s="220" t="s">
        <v>4</v>
      </c>
      <c r="J48" s="220" t="s">
        <v>34</v>
      </c>
      <c r="K48" s="220" t="s">
        <v>35</v>
      </c>
      <c r="L48" s="220" t="s">
        <v>36</v>
      </c>
      <c r="M48" s="220" t="s">
        <v>37</v>
      </c>
      <c r="N48" s="220" t="s">
        <v>38</v>
      </c>
      <c r="O48" s="236" t="s">
        <v>5</v>
      </c>
      <c r="P48" s="228" t="s">
        <v>39</v>
      </c>
      <c r="Q48" s="229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21"/>
      <c r="G49" s="221"/>
      <c r="H49" s="221"/>
      <c r="I49" s="221"/>
      <c r="J49" s="221"/>
      <c r="K49" s="221"/>
      <c r="L49" s="221"/>
      <c r="M49" s="221"/>
      <c r="N49" s="221"/>
      <c r="O49" s="237"/>
      <c r="P49" s="230"/>
      <c r="Q49" s="231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6"/>
      <c r="Q50" s="247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8"/>
      <c r="Q51" s="249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8"/>
      <c r="Q52" s="249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8"/>
      <c r="Q53" s="249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50"/>
      <c r="Q54" s="251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9" t="s">
        <v>12</v>
      </c>
      <c r="C56" s="260"/>
      <c r="D56" s="260"/>
      <c r="E56" s="260"/>
      <c r="F56" s="260"/>
      <c r="G56" s="261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62" t="s">
        <v>46</v>
      </c>
      <c r="C58" s="263"/>
      <c r="D58" s="263"/>
      <c r="E58" s="263"/>
      <c r="F58" s="264"/>
      <c r="H58" s="265" t="s">
        <v>47</v>
      </c>
      <c r="I58" s="266"/>
      <c r="J58" s="266"/>
      <c r="K58" s="266"/>
      <c r="L58" s="266"/>
      <c r="M58" s="266"/>
      <c r="N58" s="266"/>
      <c r="O58" s="266"/>
      <c r="P58" s="266"/>
      <c r="Q58" s="267"/>
      <c r="R58" s="5"/>
      <c r="S58" s="5"/>
      <c r="U58" s="1"/>
      <c r="V58" s="1"/>
    </row>
    <row r="59" spans="1:22" s="13" customFormat="1" ht="22.5" customHeight="1" thickBot="1" x14ac:dyDescent="0.3">
      <c r="B59" s="271" t="s">
        <v>48</v>
      </c>
      <c r="C59" s="272"/>
      <c r="D59" s="164" t="s">
        <v>49</v>
      </c>
      <c r="E59" s="164" t="s">
        <v>50</v>
      </c>
      <c r="F59" s="14" t="s">
        <v>51</v>
      </c>
      <c r="H59" s="268"/>
      <c r="I59" s="269"/>
      <c r="J59" s="269"/>
      <c r="K59" s="269"/>
      <c r="L59" s="269"/>
      <c r="M59" s="269"/>
      <c r="N59" s="269"/>
      <c r="O59" s="269"/>
      <c r="P59" s="269"/>
      <c r="Q59" s="270"/>
    </row>
    <row r="60" spans="1:22" ht="17.25" customHeight="1" x14ac:dyDescent="0.25">
      <c r="A60" s="1"/>
      <c r="B60" s="273" t="str">
        <f>+H12</f>
        <v xml:space="preserve"> EXT. DIURNA 1.25</v>
      </c>
      <c r="C60" s="274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5"/>
      <c r="I60" s="276"/>
      <c r="J60" s="276"/>
      <c r="K60" s="276"/>
      <c r="L60" s="276"/>
      <c r="M60" s="276"/>
      <c r="N60" s="276"/>
      <c r="O60" s="276"/>
      <c r="P60" s="276"/>
      <c r="Q60" s="277"/>
      <c r="R60" s="1"/>
      <c r="S60" s="1"/>
      <c r="T60" s="1"/>
      <c r="U60" s="1"/>
      <c r="V60" s="1"/>
    </row>
    <row r="61" spans="1:22" ht="17.25" customHeight="1" x14ac:dyDescent="0.25">
      <c r="A61" s="1"/>
      <c r="B61" s="253" t="str">
        <f>+I12</f>
        <v>EXT. NOC. ORD. 1.75</v>
      </c>
      <c r="C61" s="254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8"/>
      <c r="I61" s="279"/>
      <c r="J61" s="279"/>
      <c r="K61" s="279"/>
      <c r="L61" s="279"/>
      <c r="M61" s="279"/>
      <c r="N61" s="279"/>
      <c r="O61" s="279"/>
      <c r="P61" s="279"/>
      <c r="Q61" s="280"/>
      <c r="R61" s="1"/>
      <c r="S61" s="1"/>
      <c r="T61" s="1"/>
      <c r="U61" s="1"/>
      <c r="V61" s="1"/>
    </row>
    <row r="62" spans="1:22" ht="17.25" customHeight="1" x14ac:dyDescent="0.25">
      <c r="A62" s="1"/>
      <c r="B62" s="253" t="str">
        <f>+J12</f>
        <v>EXTRA DOM./FES. DIU.2.00</v>
      </c>
      <c r="C62" s="254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8"/>
      <c r="I62" s="279"/>
      <c r="J62" s="279"/>
      <c r="K62" s="279"/>
      <c r="L62" s="279"/>
      <c r="M62" s="279"/>
      <c r="N62" s="279"/>
      <c r="O62" s="279"/>
      <c r="P62" s="279"/>
      <c r="Q62" s="280"/>
      <c r="R62" s="1"/>
      <c r="S62" s="1"/>
      <c r="T62" s="1"/>
      <c r="U62" s="1"/>
      <c r="V62" s="1"/>
    </row>
    <row r="63" spans="1:22" ht="17.25" customHeight="1" x14ac:dyDescent="0.25">
      <c r="A63" s="1"/>
      <c r="B63" s="253" t="str">
        <f>+K12</f>
        <v>EXTRA DOM./FES.  NOC. 2.50</v>
      </c>
      <c r="C63" s="254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8"/>
      <c r="I63" s="279"/>
      <c r="J63" s="279"/>
      <c r="K63" s="279"/>
      <c r="L63" s="279"/>
      <c r="M63" s="279"/>
      <c r="N63" s="279"/>
      <c r="O63" s="279"/>
      <c r="P63" s="279"/>
      <c r="Q63" s="280"/>
      <c r="R63" s="1"/>
      <c r="S63" s="1"/>
      <c r="T63" s="1"/>
      <c r="U63" s="1"/>
      <c r="V63" s="1"/>
    </row>
    <row r="64" spans="1:22" ht="17.25" customHeight="1" x14ac:dyDescent="0.25">
      <c r="A64" s="1"/>
      <c r="B64" s="253" t="str">
        <f>+L12</f>
        <v>REC. NOCT ORD.              0.35</v>
      </c>
      <c r="C64" s="254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8"/>
      <c r="I64" s="279"/>
      <c r="J64" s="279"/>
      <c r="K64" s="279"/>
      <c r="L64" s="279"/>
      <c r="M64" s="279"/>
      <c r="N64" s="279"/>
      <c r="O64" s="279"/>
      <c r="P64" s="279"/>
      <c r="Q64" s="280"/>
      <c r="R64" s="1"/>
      <c r="S64" s="1"/>
      <c r="T64" s="1"/>
      <c r="U64" s="1"/>
      <c r="V64" s="1"/>
    </row>
    <row r="65" spans="1:22" ht="17.25" customHeight="1" x14ac:dyDescent="0.25">
      <c r="A65" s="1"/>
      <c r="B65" s="253" t="str">
        <f>+M12</f>
        <v xml:space="preserve">REC, DOM / FESTIVA DIU 1.75 </v>
      </c>
      <c r="C65" s="254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8"/>
      <c r="I65" s="279"/>
      <c r="J65" s="279"/>
      <c r="K65" s="279"/>
      <c r="L65" s="279"/>
      <c r="M65" s="279"/>
      <c r="N65" s="279"/>
      <c r="O65" s="279"/>
      <c r="P65" s="279"/>
      <c r="Q65" s="280"/>
      <c r="R65" s="1"/>
      <c r="S65" s="1"/>
      <c r="T65" s="1"/>
      <c r="U65" s="1"/>
      <c r="V65" s="1"/>
    </row>
    <row r="66" spans="1:22" ht="17.25" customHeight="1" x14ac:dyDescent="0.25">
      <c r="A66" s="1"/>
      <c r="B66" s="253" t="str">
        <f>+N12</f>
        <v>REC. DOM. / FES. NOC.  2.10</v>
      </c>
      <c r="C66" s="254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8"/>
      <c r="I66" s="279"/>
      <c r="J66" s="279"/>
      <c r="K66" s="279"/>
      <c r="L66" s="279"/>
      <c r="M66" s="279"/>
      <c r="N66" s="279"/>
      <c r="O66" s="279"/>
      <c r="P66" s="279"/>
      <c r="Q66" s="280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5" t="str">
        <f>+O12</f>
        <v>COMPENSATORIOS</v>
      </c>
      <c r="C67" s="256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8"/>
      <c r="I67" s="279"/>
      <c r="J67" s="279"/>
      <c r="K67" s="279"/>
      <c r="L67" s="279"/>
      <c r="M67" s="279"/>
      <c r="N67" s="279"/>
      <c r="O67" s="279"/>
      <c r="P67" s="279"/>
      <c r="Q67" s="280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8"/>
      <c r="I68" s="279"/>
      <c r="J68" s="279"/>
      <c r="K68" s="279"/>
      <c r="L68" s="279"/>
      <c r="M68" s="279"/>
      <c r="N68" s="279"/>
      <c r="O68" s="279"/>
      <c r="P68" s="279"/>
      <c r="Q68" s="280"/>
      <c r="R68" s="1"/>
      <c r="S68" s="1"/>
      <c r="T68" s="1"/>
      <c r="U68" s="1"/>
      <c r="V68" s="1"/>
    </row>
    <row r="69" spans="1:22" ht="18" customHeight="1" thickBot="1" x14ac:dyDescent="0.3">
      <c r="A69" s="1"/>
      <c r="B69" s="257" t="s">
        <v>53</v>
      </c>
      <c r="C69" s="257"/>
      <c r="D69" s="257"/>
      <c r="E69" s="257"/>
      <c r="F69" s="95">
        <f>SUM(F60:F67)</f>
        <v>0</v>
      </c>
      <c r="G69" s="1"/>
      <c r="H69" s="281"/>
      <c r="I69" s="282"/>
      <c r="J69" s="282"/>
      <c r="K69" s="282"/>
      <c r="L69" s="282"/>
      <c r="M69" s="282"/>
      <c r="N69" s="282"/>
      <c r="O69" s="282"/>
      <c r="P69" s="282"/>
      <c r="Q69" s="28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8"/>
      <c r="D76" s="258"/>
      <c r="E76" s="258"/>
      <c r="F76" s="258"/>
      <c r="G76" s="258"/>
      <c r="H76" s="258"/>
      <c r="I76" s="258"/>
      <c r="L76" s="258"/>
      <c r="M76" s="258"/>
      <c r="N76" s="258"/>
      <c r="O76" s="258"/>
      <c r="P76" s="258"/>
    </row>
    <row r="77" spans="1:22" ht="30.75" customHeight="1" thickTop="1" x14ac:dyDescent="0.25">
      <c r="C77" s="252" t="s">
        <v>54</v>
      </c>
      <c r="D77" s="252"/>
      <c r="E77" s="252"/>
      <c r="F77" s="252"/>
      <c r="G77" s="252"/>
      <c r="H77" s="252"/>
      <c r="I77" s="252"/>
      <c r="J77" s="16"/>
      <c r="K77" s="16"/>
      <c r="L77" s="252" t="s">
        <v>55</v>
      </c>
      <c r="M77" s="252"/>
      <c r="N77" s="252"/>
      <c r="O77" s="252"/>
      <c r="P77" s="252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351</v>
      </c>
      <c r="M1">
        <v>11</v>
      </c>
      <c r="N1">
        <v>4</v>
      </c>
      <c r="O1">
        <v>24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4" priority="3"/>
  </conditionalFormatting>
  <conditionalFormatting sqref="AE3:AE14">
    <cfRule type="duplicateValues" dxfId="43" priority="2"/>
  </conditionalFormatting>
  <conditionalFormatting sqref="AO3:AO14">
    <cfRule type="duplicateValues" dxfId="4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6" t="s">
        <v>143</v>
      </c>
      <c r="B5" s="296"/>
      <c r="C5" s="296"/>
      <c r="D5" s="297" t="str">
        <f>Plantilla!K11</f>
        <v>AGOSTO</v>
      </c>
      <c r="E5" s="297"/>
      <c r="F5" s="289" t="s">
        <v>144</v>
      </c>
      <c r="G5" s="290"/>
      <c r="H5" s="290"/>
      <c r="I5" s="290"/>
      <c r="J5" s="290"/>
      <c r="K5" s="290"/>
      <c r="L5" s="290"/>
      <c r="M5" s="290"/>
      <c r="N5" s="290"/>
      <c r="O5" s="291"/>
      <c r="P5" s="289" t="s">
        <v>168</v>
      </c>
      <c r="Q5" s="291"/>
      <c r="R5" s="289"/>
      <c r="S5" s="291"/>
    </row>
    <row r="6" spans="1:21" s="47" customFormat="1" ht="29.25" customHeight="1" x14ac:dyDescent="0.25">
      <c r="A6" s="292" t="s">
        <v>145</v>
      </c>
      <c r="B6" s="292" t="s">
        <v>146</v>
      </c>
      <c r="C6" s="292" t="s">
        <v>147</v>
      </c>
      <c r="D6" s="298" t="s">
        <v>148</v>
      </c>
      <c r="E6" s="298" t="s">
        <v>67</v>
      </c>
      <c r="F6" s="292" t="s">
        <v>0</v>
      </c>
      <c r="G6" s="287" t="s">
        <v>3</v>
      </c>
      <c r="H6" s="287" t="s">
        <v>4</v>
      </c>
      <c r="I6" s="287" t="s">
        <v>34</v>
      </c>
      <c r="J6" s="287" t="s">
        <v>35</v>
      </c>
      <c r="K6" s="287" t="s">
        <v>36</v>
      </c>
      <c r="L6" s="287" t="s">
        <v>37</v>
      </c>
      <c r="M6" s="287" t="s">
        <v>38</v>
      </c>
      <c r="N6" s="287" t="s">
        <v>5</v>
      </c>
      <c r="O6" s="293" t="s">
        <v>149</v>
      </c>
      <c r="P6" s="294"/>
      <c r="Q6" s="294"/>
      <c r="R6" s="295"/>
      <c r="S6" s="286" t="s">
        <v>47</v>
      </c>
    </row>
    <row r="7" spans="1:21" s="47" customFormat="1" ht="78.75" customHeight="1" x14ac:dyDescent="0.25">
      <c r="A7" s="292"/>
      <c r="B7" s="292"/>
      <c r="C7" s="292"/>
      <c r="D7" s="292"/>
      <c r="E7" s="292"/>
      <c r="F7" s="292"/>
      <c r="G7" s="288"/>
      <c r="H7" s="288"/>
      <c r="I7" s="288"/>
      <c r="J7" s="288"/>
      <c r="K7" s="288"/>
      <c r="L7" s="288"/>
      <c r="M7" s="288"/>
      <c r="N7" s="288"/>
      <c r="O7" s="48" t="s">
        <v>150</v>
      </c>
      <c r="P7" s="48" t="s">
        <v>151</v>
      </c>
      <c r="Q7" s="48" t="s">
        <v>152</v>
      </c>
      <c r="R7" s="48" t="s">
        <v>153</v>
      </c>
      <c r="S7" s="286"/>
    </row>
    <row r="8" spans="1:21" s="50" customFormat="1" ht="31.5" customHeight="1" x14ac:dyDescent="0.25">
      <c r="A8" s="292"/>
      <c r="B8" s="292"/>
      <c r="C8" s="292"/>
      <c r="D8" s="292"/>
      <c r="E8" s="292"/>
      <c r="F8" s="292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6"/>
    </row>
    <row r="9" spans="1:21" ht="36" customHeight="1" x14ac:dyDescent="0.25">
      <c r="A9" s="135">
        <v>1</v>
      </c>
      <c r="B9" s="136">
        <v>13567600</v>
      </c>
      <c r="C9" s="137" t="str">
        <f>IF(B9="","",VLOOKUP(B9,'BD Personal'!$A$6:$R$64,3,FALSE))&amp;" "&amp;IF(B9="","",VLOOKUP(B9,'BD Personal'!$A$6:$R$64,4,FALSE))</f>
        <v>Alberto Piña Valdez</v>
      </c>
      <c r="D9" s="137">
        <f>IF(B9="","",VLOOKUP(B9,'BD Personal'!$A$6:$R$64,17,FALSE))</f>
        <v>28</v>
      </c>
      <c r="E9" s="137">
        <f>IF(B9="","",VLOOKUP(B9,'BD Personal'!$A$6:$R$64,18,FALSE))</f>
        <v>6</v>
      </c>
      <c r="F9" s="137" t="str">
        <f>IF(B9="","",VLOOKUP(B9,'BD Personal'!$A$6:$R$64,11,FALSE))</f>
        <v>Laboratorista</v>
      </c>
      <c r="G9" s="138">
        <f ca="1">IF(B9="","",INDIRECT("'"&amp;VLOOKUP(B9,'BD Personal'!$A$6:$R$64,4,FALSE)&amp;"'!H56"))</f>
        <v>0</v>
      </c>
      <c r="H9" s="138">
        <f ca="1">IF(B9="","",INDIRECT("'"&amp;VLOOKUP(B9,'BD Personal'!$A$6:$R$64,4,FALSE)&amp;"'!I56"))</f>
        <v>0</v>
      </c>
      <c r="I9" s="138">
        <f ca="1">IF(B9="","",INDIRECT("'"&amp;VLOOKUP(B9,'BD Personal'!$A$6:$R$64,4,FALSE)&amp;"'!J56"))</f>
        <v>0</v>
      </c>
      <c r="J9" s="138">
        <f ca="1">IF(B9="","",INDIRECT("'"&amp;VLOOKUP(B9,'BD Personal'!$A$6:$R$64,4,FALSE)&amp;"'!K56"))</f>
        <v>0</v>
      </c>
      <c r="K9" s="138">
        <f ca="1">IF(B9="","",INDIRECT("'"&amp;VLOOKUP(B9,'BD Personal'!$A$6:$R$64,4,FALSE)&amp;"'!L56"))</f>
        <v>1</v>
      </c>
      <c r="L9" s="138">
        <f ca="1">IF(B9="","",INDIRECT("'"&amp;VLOOKUP(B9,'BD Personal'!$A$6:$R$64,4,FALSE)&amp;"'!M56"))</f>
        <v>1</v>
      </c>
      <c r="M9" s="138">
        <f ca="1">IF(B9="","",INDIRECT("'"&amp;VLOOKUP(B9,'BD Personal'!$A$6:$R$64,4,FALSE)&amp;"'!N56"))</f>
        <v>6</v>
      </c>
      <c r="N9" s="138">
        <f ca="1">IF(B9="","",INDIRECT("'"&amp;VLOOKUP(B9,'BD Personal'!$A$6:$R$64,4,FALSE)&amp;"'!O56"))</f>
        <v>0</v>
      </c>
      <c r="O9" s="139"/>
      <c r="P9" s="139"/>
      <c r="Q9" s="139"/>
      <c r="R9" s="139"/>
      <c r="S9" s="138">
        <f ca="1">IF(B9="","",INDIRECT("'"&amp;VLOOKUP(B9,'BD Personal'!$A$6:$R$91,4,FALSE)&amp;"'!H60"))</f>
        <v>0</v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K9" sqref="K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17"/>
      <c r="C1" s="318"/>
      <c r="D1" s="318"/>
      <c r="E1" s="318"/>
      <c r="F1" s="305" t="s">
        <v>15</v>
      </c>
      <c r="G1" s="305"/>
      <c r="H1" s="305"/>
      <c r="I1" s="305"/>
      <c r="J1" s="305"/>
      <c r="K1" s="305"/>
      <c r="L1" s="305"/>
      <c r="M1" s="305"/>
      <c r="N1" s="305"/>
      <c r="O1" s="305"/>
      <c r="P1" s="305"/>
      <c r="Q1" s="305"/>
      <c r="R1" s="305"/>
      <c r="S1" s="305"/>
      <c r="T1" s="305"/>
      <c r="U1" s="305"/>
      <c r="V1" s="305"/>
      <c r="W1" s="305"/>
      <c r="X1" s="305"/>
      <c r="Y1" s="305"/>
      <c r="Z1" s="305"/>
      <c r="AA1" s="305"/>
      <c r="AB1" s="305"/>
      <c r="AC1" s="305"/>
      <c r="AD1" s="305"/>
      <c r="AE1" s="305"/>
      <c r="AF1" s="305"/>
      <c r="AG1" s="305"/>
      <c r="AH1" s="305"/>
      <c r="AI1" s="305"/>
      <c r="AJ1" s="308"/>
      <c r="AK1" s="20"/>
    </row>
    <row r="2" spans="2:40" ht="15" customHeight="1" x14ac:dyDescent="0.25">
      <c r="B2" s="319"/>
      <c r="C2" s="320"/>
      <c r="D2" s="320"/>
      <c r="E2" s="320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06"/>
      <c r="AC2" s="306"/>
      <c r="AD2" s="306"/>
      <c r="AE2" s="306"/>
      <c r="AF2" s="306"/>
      <c r="AG2" s="306"/>
      <c r="AH2" s="306"/>
      <c r="AI2" s="306"/>
      <c r="AJ2" s="309"/>
      <c r="AK2" s="21"/>
    </row>
    <row r="3" spans="2:40" ht="15" customHeight="1" x14ac:dyDescent="0.25">
      <c r="B3" s="319"/>
      <c r="C3" s="320"/>
      <c r="D3" s="320"/>
      <c r="E3" s="320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  <c r="AG3" s="306"/>
      <c r="AH3" s="306"/>
      <c r="AI3" s="306"/>
      <c r="AJ3" s="309"/>
      <c r="AK3" s="21"/>
    </row>
    <row r="4" spans="2:40" ht="15" customHeight="1" x14ac:dyDescent="0.25">
      <c r="B4" s="319"/>
      <c r="C4" s="320"/>
      <c r="D4" s="320"/>
      <c r="E4" s="320"/>
      <c r="F4" s="306"/>
      <c r="G4" s="306"/>
      <c r="H4" s="306"/>
      <c r="I4" s="306"/>
      <c r="J4" s="306"/>
      <c r="K4" s="306"/>
      <c r="L4" s="306"/>
      <c r="M4" s="306"/>
      <c r="N4" s="306"/>
      <c r="O4" s="306"/>
      <c r="P4" s="306"/>
      <c r="Q4" s="306"/>
      <c r="R4" s="306"/>
      <c r="S4" s="306"/>
      <c r="T4" s="306"/>
      <c r="U4" s="306"/>
      <c r="V4" s="306"/>
      <c r="W4" s="306"/>
      <c r="X4" s="306"/>
      <c r="Y4" s="306"/>
      <c r="Z4" s="306"/>
      <c r="AA4" s="306"/>
      <c r="AB4" s="306"/>
      <c r="AC4" s="306"/>
      <c r="AD4" s="306"/>
      <c r="AE4" s="306"/>
      <c r="AF4" s="306"/>
      <c r="AG4" s="306"/>
      <c r="AH4" s="306"/>
      <c r="AI4" s="306"/>
      <c r="AJ4" s="309"/>
      <c r="AK4" s="21"/>
    </row>
    <row r="5" spans="2:40" ht="19.5" customHeight="1" thickBot="1" x14ac:dyDescent="0.3">
      <c r="B5" s="321"/>
      <c r="C5" s="322"/>
      <c r="D5" s="322"/>
      <c r="E5" s="322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7"/>
      <c r="W5" s="307"/>
      <c r="X5" s="307"/>
      <c r="Y5" s="307"/>
      <c r="Z5" s="307"/>
      <c r="AA5" s="307"/>
      <c r="AB5" s="307"/>
      <c r="AC5" s="307"/>
      <c r="AD5" s="307"/>
      <c r="AE5" s="307"/>
      <c r="AF5" s="307"/>
      <c r="AG5" s="307"/>
      <c r="AH5" s="307"/>
      <c r="AI5" s="307"/>
      <c r="AJ5" s="310"/>
      <c r="AK5" s="22"/>
    </row>
    <row r="6" spans="2:40" ht="15" customHeight="1" x14ac:dyDescent="0.25">
      <c r="B6" s="311" t="s">
        <v>281</v>
      </c>
      <c r="C6" s="312"/>
      <c r="D6" s="312"/>
      <c r="E6" s="315">
        <v>2020</v>
      </c>
      <c r="F6" s="299" t="str">
        <f>TEXT(F8,"ddd")</f>
        <v>sáb</v>
      </c>
      <c r="G6" s="299" t="str">
        <f t="shared" ref="G6:AJ6" si="0">TEXT(G8,"ddd")</f>
        <v>dom</v>
      </c>
      <c r="H6" s="299" t="str">
        <f t="shared" si="0"/>
        <v>lun</v>
      </c>
      <c r="I6" s="299" t="str">
        <f t="shared" si="0"/>
        <v>mar</v>
      </c>
      <c r="J6" s="299" t="str">
        <f t="shared" si="0"/>
        <v>mié</v>
      </c>
      <c r="K6" s="299" t="str">
        <f t="shared" si="0"/>
        <v>jue</v>
      </c>
      <c r="L6" s="299" t="str">
        <f t="shared" si="0"/>
        <v>vie</v>
      </c>
      <c r="M6" s="299" t="str">
        <f t="shared" si="0"/>
        <v>sáb</v>
      </c>
      <c r="N6" s="299" t="str">
        <f t="shared" si="0"/>
        <v>dom</v>
      </c>
      <c r="O6" s="299" t="str">
        <f t="shared" si="0"/>
        <v>lun</v>
      </c>
      <c r="P6" s="299" t="str">
        <f t="shared" si="0"/>
        <v>mar</v>
      </c>
      <c r="Q6" s="299" t="str">
        <f t="shared" si="0"/>
        <v>mié</v>
      </c>
      <c r="R6" s="299" t="str">
        <f t="shared" si="0"/>
        <v>jue</v>
      </c>
      <c r="S6" s="299" t="str">
        <f t="shared" si="0"/>
        <v>vie</v>
      </c>
      <c r="T6" s="299" t="str">
        <f t="shared" si="0"/>
        <v>sáb</v>
      </c>
      <c r="U6" s="299" t="str">
        <f t="shared" si="0"/>
        <v>dom</v>
      </c>
      <c r="V6" s="299" t="str">
        <f t="shared" si="0"/>
        <v>lun</v>
      </c>
      <c r="W6" s="299" t="str">
        <f t="shared" si="0"/>
        <v>mar</v>
      </c>
      <c r="X6" s="299" t="str">
        <f t="shared" si="0"/>
        <v>mié</v>
      </c>
      <c r="Y6" s="299" t="str">
        <f t="shared" si="0"/>
        <v>jue</v>
      </c>
      <c r="Z6" s="299" t="str">
        <f t="shared" si="0"/>
        <v>vie</v>
      </c>
      <c r="AA6" s="299" t="str">
        <f t="shared" si="0"/>
        <v>sáb</v>
      </c>
      <c r="AB6" s="299" t="str">
        <f t="shared" si="0"/>
        <v>dom</v>
      </c>
      <c r="AC6" s="299" t="str">
        <f t="shared" si="0"/>
        <v>lun</v>
      </c>
      <c r="AD6" s="299" t="str">
        <f t="shared" si="0"/>
        <v>mar</v>
      </c>
      <c r="AE6" s="299" t="str">
        <f t="shared" si="0"/>
        <v>mié</v>
      </c>
      <c r="AF6" s="299" t="str">
        <f t="shared" si="0"/>
        <v>jue</v>
      </c>
      <c r="AG6" s="299" t="str">
        <f t="shared" si="0"/>
        <v>vie</v>
      </c>
      <c r="AH6" s="299" t="str">
        <f t="shared" si="0"/>
        <v>sáb</v>
      </c>
      <c r="AI6" s="299" t="str">
        <f t="shared" si="0"/>
        <v>dom</v>
      </c>
      <c r="AJ6" s="323" t="str">
        <f t="shared" si="0"/>
        <v>lun</v>
      </c>
      <c r="AK6" s="182"/>
      <c r="AL6" s="329"/>
    </row>
    <row r="7" spans="2:40" ht="15" customHeight="1" x14ac:dyDescent="0.25">
      <c r="B7" s="313"/>
      <c r="C7" s="314"/>
      <c r="D7" s="314"/>
      <c r="E7" s="316"/>
      <c r="F7" s="300"/>
      <c r="G7" s="300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0"/>
      <c r="V7" s="300"/>
      <c r="W7" s="300"/>
      <c r="X7" s="300"/>
      <c r="Y7" s="300"/>
      <c r="Z7" s="300"/>
      <c r="AA7" s="300"/>
      <c r="AB7" s="300"/>
      <c r="AC7" s="300"/>
      <c r="AD7" s="300"/>
      <c r="AE7" s="300"/>
      <c r="AF7" s="300"/>
      <c r="AG7" s="300"/>
      <c r="AH7" s="300"/>
      <c r="AI7" s="300"/>
      <c r="AJ7" s="324"/>
      <c r="AK7" s="182"/>
      <c r="AL7" s="329"/>
    </row>
    <row r="8" spans="2:40" ht="22.5" customHeight="1" thickBot="1" x14ac:dyDescent="0.3">
      <c r="B8" s="334" t="s">
        <v>1</v>
      </c>
      <c r="C8" s="335"/>
      <c r="D8" s="335"/>
      <c r="E8" s="336"/>
      <c r="F8" s="181">
        <f>DATE(E6,_xlfn.IFS(B6="ENERO",1,B6="FEBRERO",2,B6="MARZO",3,B6="ABRIL",4,B6="MAYO",5,B6="JUNIO",6,B6="JULIO",7,B6="AGOSTO",8,B6="SEPTIEMBRE",9,B6="OCTUBRE",10,B6="NOVIEMBRE",11,B6="DICIEMBRE",12),1)</f>
        <v>44044</v>
      </c>
      <c r="G8" s="181">
        <f>F8+1</f>
        <v>44045</v>
      </c>
      <c r="H8" s="181">
        <f t="shared" ref="H8:AK8" si="1">G8+1</f>
        <v>44046</v>
      </c>
      <c r="I8" s="181">
        <f t="shared" si="1"/>
        <v>44047</v>
      </c>
      <c r="J8" s="181">
        <f t="shared" si="1"/>
        <v>44048</v>
      </c>
      <c r="K8" s="181">
        <f t="shared" si="1"/>
        <v>44049</v>
      </c>
      <c r="L8" s="181">
        <f t="shared" si="1"/>
        <v>44050</v>
      </c>
      <c r="M8" s="181">
        <f t="shared" si="1"/>
        <v>44051</v>
      </c>
      <c r="N8" s="181">
        <f t="shared" si="1"/>
        <v>44052</v>
      </c>
      <c r="O8" s="181">
        <f t="shared" si="1"/>
        <v>44053</v>
      </c>
      <c r="P8" s="181">
        <f t="shared" si="1"/>
        <v>44054</v>
      </c>
      <c r="Q8" s="181">
        <f t="shared" si="1"/>
        <v>44055</v>
      </c>
      <c r="R8" s="181">
        <f t="shared" si="1"/>
        <v>44056</v>
      </c>
      <c r="S8" s="181">
        <f t="shared" si="1"/>
        <v>44057</v>
      </c>
      <c r="T8" s="181">
        <f t="shared" si="1"/>
        <v>44058</v>
      </c>
      <c r="U8" s="181">
        <f t="shared" si="1"/>
        <v>44059</v>
      </c>
      <c r="V8" s="181">
        <f t="shared" si="1"/>
        <v>44060</v>
      </c>
      <c r="W8" s="181">
        <f t="shared" si="1"/>
        <v>44061</v>
      </c>
      <c r="X8" s="181">
        <f t="shared" si="1"/>
        <v>44062</v>
      </c>
      <c r="Y8" s="181">
        <f t="shared" si="1"/>
        <v>44063</v>
      </c>
      <c r="Z8" s="181">
        <f t="shared" si="1"/>
        <v>44064</v>
      </c>
      <c r="AA8" s="181">
        <f t="shared" si="1"/>
        <v>44065</v>
      </c>
      <c r="AB8" s="181">
        <f t="shared" si="1"/>
        <v>44066</v>
      </c>
      <c r="AC8" s="181">
        <f t="shared" si="1"/>
        <v>44067</v>
      </c>
      <c r="AD8" s="181">
        <f t="shared" si="1"/>
        <v>44068</v>
      </c>
      <c r="AE8" s="181">
        <f t="shared" si="1"/>
        <v>44069</v>
      </c>
      <c r="AF8" s="181">
        <f t="shared" si="1"/>
        <v>44070</v>
      </c>
      <c r="AG8" s="181">
        <f t="shared" si="1"/>
        <v>44071</v>
      </c>
      <c r="AH8" s="181">
        <f t="shared" si="1"/>
        <v>44072</v>
      </c>
      <c r="AI8" s="181">
        <f t="shared" si="1"/>
        <v>44073</v>
      </c>
      <c r="AJ8" s="183">
        <f t="shared" si="1"/>
        <v>44074</v>
      </c>
      <c r="AK8" s="184">
        <f t="shared" si="1"/>
        <v>44075</v>
      </c>
      <c r="AL8" s="329"/>
      <c r="AM8" t="s">
        <v>1</v>
      </c>
    </row>
    <row r="9" spans="2:40" ht="21.95" customHeight="1" x14ac:dyDescent="0.25">
      <c r="B9" s="327" t="s">
        <v>265</v>
      </c>
      <c r="C9" s="328"/>
      <c r="D9" s="325" t="s">
        <v>264</v>
      </c>
      <c r="E9" s="326"/>
      <c r="F9" s="150"/>
      <c r="G9" s="151"/>
      <c r="H9" s="151"/>
      <c r="I9" s="151"/>
      <c r="J9" s="151"/>
      <c r="K9" s="151" t="s">
        <v>132</v>
      </c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M9" t="s">
        <v>265</v>
      </c>
      <c r="AN9" t="s">
        <v>92</v>
      </c>
    </row>
    <row r="10" spans="2:40" ht="21.95" customHeight="1" x14ac:dyDescent="0.25">
      <c r="B10" s="301"/>
      <c r="C10" s="302"/>
      <c r="D10" s="303"/>
      <c r="E10" s="304"/>
      <c r="F10" s="146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N10" t="s">
        <v>95</v>
      </c>
    </row>
    <row r="11" spans="2:40" ht="21.95" customHeight="1" x14ac:dyDescent="0.25">
      <c r="B11" s="301"/>
      <c r="C11" s="302"/>
      <c r="D11" s="303"/>
      <c r="E11" s="304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301"/>
      <c r="C12" s="302"/>
      <c r="D12" s="303"/>
      <c r="E12" s="304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301"/>
      <c r="C13" s="302"/>
      <c r="D13" s="303"/>
      <c r="E13" s="304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301"/>
      <c r="C14" s="302"/>
      <c r="D14" s="303"/>
      <c r="E14" s="304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301"/>
      <c r="C15" s="302"/>
      <c r="D15" s="303"/>
      <c r="E15" s="304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301"/>
      <c r="C16" s="302"/>
      <c r="D16" s="303"/>
      <c r="E16" s="304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301"/>
      <c r="C17" s="302"/>
      <c r="D17" s="303"/>
      <c r="E17" s="304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301"/>
      <c r="C18" s="302"/>
      <c r="D18" s="303"/>
      <c r="E18" s="304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301"/>
      <c r="C19" s="302"/>
      <c r="D19" s="303"/>
      <c r="E19" s="304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301"/>
      <c r="C20" s="302"/>
      <c r="D20" s="303"/>
      <c r="E20" s="304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301"/>
      <c r="C21" s="302"/>
      <c r="D21" s="303"/>
      <c r="E21" s="304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301"/>
      <c r="C22" s="302"/>
      <c r="D22" s="303"/>
      <c r="E22" s="304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301"/>
      <c r="C23" s="302"/>
      <c r="D23" s="303"/>
      <c r="E23" s="304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301"/>
      <c r="C24" s="302"/>
      <c r="D24" s="303"/>
      <c r="E24" s="304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301"/>
      <c r="C25" s="302"/>
      <c r="D25" s="303"/>
      <c r="E25" s="304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301"/>
      <c r="C26" s="302"/>
      <c r="D26" s="303"/>
      <c r="E26" s="304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301"/>
      <c r="C27" s="302"/>
      <c r="D27" s="303"/>
      <c r="E27" s="304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301"/>
      <c r="C28" s="302"/>
      <c r="D28" s="303"/>
      <c r="E28" s="304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301"/>
      <c r="C29" s="302"/>
      <c r="D29" s="303" t="str">
        <f>IF(B29="","",VLOOKUP(B29,'BD Personal'!#REF!,2,FALSE))</f>
        <v/>
      </c>
      <c r="E29" s="304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301"/>
      <c r="C30" s="302"/>
      <c r="D30" s="303" t="str">
        <f>IF(B30="","",VLOOKUP(B30,'BD Personal'!#REF!,2,FALSE))</f>
        <v/>
      </c>
      <c r="E30" s="304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301"/>
      <c r="C31" s="302"/>
      <c r="D31" s="303" t="str">
        <f>IF(B31="","",VLOOKUP(B31,'BD Personal'!#REF!,2,FALSE))</f>
        <v/>
      </c>
      <c r="E31" s="304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301"/>
      <c r="C32" s="302"/>
      <c r="D32" s="303" t="str">
        <f>IF(B32="","",VLOOKUP(B32,'BD Personal'!#REF!,2,FALSE))</f>
        <v/>
      </c>
      <c r="E32" s="304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301"/>
      <c r="C33" s="302"/>
      <c r="D33" s="303" t="str">
        <f>IF(B33="","",VLOOKUP(B33,'BD Personal'!#REF!,2,FALSE))</f>
        <v/>
      </c>
      <c r="E33" s="304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301"/>
      <c r="C34" s="302"/>
      <c r="D34" s="303" t="str">
        <f>IF(B34="","",VLOOKUP(B34,'BD Personal'!#REF!,2,FALSE))</f>
        <v/>
      </c>
      <c r="E34" s="304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301"/>
      <c r="C35" s="302"/>
      <c r="D35" s="303" t="str">
        <f>IF(B35="","",VLOOKUP(B35,'BD Personal'!#REF!,2,FALSE))</f>
        <v/>
      </c>
      <c r="E35" s="304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301"/>
      <c r="C36" s="302"/>
      <c r="D36" s="303" t="str">
        <f>IF(B36="","",VLOOKUP(B36,'BD Personal'!#REF!,2,FALSE))</f>
        <v/>
      </c>
      <c r="E36" s="304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301"/>
      <c r="C37" s="302"/>
      <c r="D37" s="303" t="str">
        <f>IF(B37="","",VLOOKUP(B37,'BD Personal'!#REF!,2,FALSE))</f>
        <v/>
      </c>
      <c r="E37" s="304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301"/>
      <c r="C38" s="302"/>
      <c r="D38" s="303" t="str">
        <f>IF(B38="","",VLOOKUP(B38,'BD Personal'!#REF!,2,FALSE))</f>
        <v/>
      </c>
      <c r="E38" s="304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301"/>
      <c r="C39" s="302"/>
      <c r="D39" s="303" t="str">
        <f>IF(B39="","",VLOOKUP(B39,'BD Personal'!#REF!,2,FALSE))</f>
        <v/>
      </c>
      <c r="E39" s="304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301"/>
      <c r="C40" s="302"/>
      <c r="D40" s="303" t="str">
        <f>IF(B40="","",VLOOKUP(B40,'BD Personal'!#REF!,2,FALSE))</f>
        <v/>
      </c>
      <c r="E40" s="304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301"/>
      <c r="C41" s="302"/>
      <c r="D41" s="303" t="str">
        <f>IF(B41="","",VLOOKUP(B41,'BD Personal'!#REF!,2,FALSE))</f>
        <v/>
      </c>
      <c r="E41" s="304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301"/>
      <c r="C42" s="302"/>
      <c r="D42" s="303" t="str">
        <f>IF(B42="","",VLOOKUP(B42,'BD Personal'!#REF!,2,FALSE))</f>
        <v/>
      </c>
      <c r="E42" s="304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301"/>
      <c r="C43" s="302"/>
      <c r="D43" s="303" t="str">
        <f>IF(B43="","",VLOOKUP(B43,'BD Personal'!#REF!,2,FALSE))</f>
        <v/>
      </c>
      <c r="E43" s="304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301"/>
      <c r="C44" s="302"/>
      <c r="D44" s="303" t="str">
        <f>IF(B44="","",VLOOKUP(B44,'BD Personal'!#REF!,2,FALSE))</f>
        <v/>
      </c>
      <c r="E44" s="304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301"/>
      <c r="C45" s="302"/>
      <c r="D45" s="303" t="str">
        <f>IF(B45="","",VLOOKUP(B45,'BD Personal'!#REF!,2,FALSE))</f>
        <v/>
      </c>
      <c r="E45" s="304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301"/>
      <c r="C46" s="302"/>
      <c r="D46" s="303" t="str">
        <f>IF(B46="","",VLOOKUP(B46,'BD Personal'!#REF!,2,FALSE))</f>
        <v/>
      </c>
      <c r="E46" s="304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301"/>
      <c r="C47" s="302"/>
      <c r="D47" s="303" t="str">
        <f>IF(B47="","",VLOOKUP(B47,'BD Personal'!#REF!,2,FALSE))</f>
        <v/>
      </c>
      <c r="E47" s="304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301"/>
      <c r="C48" s="302"/>
      <c r="D48" s="303" t="str">
        <f>IF(B48="","",VLOOKUP(B48,'BD Personal'!#REF!,2,FALSE))</f>
        <v/>
      </c>
      <c r="E48" s="304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301"/>
      <c r="C49" s="302"/>
      <c r="D49" s="303" t="str">
        <f>IF(B49="","",VLOOKUP(B49,'BD Personal'!#REF!,2,FALSE))</f>
        <v/>
      </c>
      <c r="E49" s="304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30"/>
      <c r="C50" s="331"/>
      <c r="D50" s="332" t="str">
        <f>IF(B50="","",VLOOKUP(B50,'BD Personal'!#REF!,2,FALSE))</f>
        <v/>
      </c>
      <c r="E50" s="333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R5/xoVlUytZ7NuDLd59pXmesd5NfQswG7mGs+aBaCb3ZiQu8vWOeMIzWx3RiVOiAU+MVJiCyYWMaRs+Cq7lW6w==" saltValue="L/SXMpZT8GsCcx18XQWsvQ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41" priority="58">
      <formula>WEEKDAY(F8,2)=7</formula>
    </cfRule>
  </conditionalFormatting>
  <conditionalFormatting sqref="G8:AK8">
    <cfRule type="expression" dxfId="40" priority="54">
      <formula>WEEKDAY(G8,2)=7</formula>
    </cfRule>
  </conditionalFormatting>
  <conditionalFormatting sqref="F6:F7">
    <cfRule type="expression" dxfId="39" priority="53">
      <formula>WEEKDAY(F8,2)=7</formula>
    </cfRule>
  </conditionalFormatting>
  <conditionalFormatting sqref="G6:AJ7">
    <cfRule type="expression" dxfId="38" priority="51">
      <formula>WEEKDAY(G8,2)=7</formula>
    </cfRule>
  </conditionalFormatting>
  <conditionalFormatting sqref="F9:AJ50">
    <cfRule type="cellIs" dxfId="37" priority="1" operator="equal">
      <formula>"IM"</formula>
    </cfRule>
    <cfRule type="cellIs" dxfId="36" priority="2" operator="equal">
      <formula>"V"</formula>
    </cfRule>
    <cfRule type="cellIs" dxfId="35" priority="3" operator="equal">
      <formula>"DE"</formula>
    </cfRule>
    <cfRule type="cellIs" dxfId="34" priority="4" operator="equal">
      <formula>"T2"</formula>
    </cfRule>
    <cfRule type="cellIs" dxfId="33" priority="5" operator="equal">
      <formula>"T3"</formula>
    </cfRule>
    <cfRule type="cellIs" dxfId="32" priority="6" operator="equal">
      <formula>"T1"</formula>
    </cfRule>
    <cfRule type="cellIs" dxfId="31" priority="8" operator="equal">
      <formula>"N"</formula>
    </cfRule>
    <cfRule type="cellIs" dxfId="30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topLeftCell="A16" workbookViewId="0">
      <selection activeCell="A34" sqref="A34:R52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8"/>
      <c r="E1" s="338"/>
      <c r="F1" s="337" t="s">
        <v>68</v>
      </c>
      <c r="G1" s="337"/>
      <c r="H1" s="337"/>
      <c r="I1" s="337"/>
      <c r="J1" s="337"/>
      <c r="K1" s="337"/>
      <c r="L1" s="337"/>
      <c r="M1" s="337"/>
      <c r="N1" s="337"/>
      <c r="O1" s="337"/>
      <c r="P1" s="337"/>
      <c r="Q1" s="337"/>
      <c r="R1" s="337"/>
    </row>
    <row r="2" spans="1:18" ht="15" customHeight="1" x14ac:dyDescent="0.25">
      <c r="A2" s="24"/>
      <c r="B2" s="24"/>
      <c r="C2" s="24"/>
      <c r="D2" s="338"/>
      <c r="E2" s="338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</row>
    <row r="3" spans="1:18" ht="15" customHeight="1" x14ac:dyDescent="0.25">
      <c r="A3" s="24"/>
      <c r="B3" s="24"/>
      <c r="C3" s="24"/>
      <c r="D3" s="338"/>
      <c r="E3" s="338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</row>
    <row r="4" spans="1:18" ht="26.25" customHeight="1" x14ac:dyDescent="0.25">
      <c r="A4" s="24"/>
      <c r="B4" s="24"/>
      <c r="C4" s="24"/>
      <c r="D4" s="338"/>
      <c r="E4" s="338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7"/>
      <c r="R4" s="337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42">
        <v>80063520</v>
      </c>
      <c r="B34" s="142" t="s">
        <v>72</v>
      </c>
      <c r="C34" s="143" t="s">
        <v>299</v>
      </c>
      <c r="D34" s="143" t="s">
        <v>300</v>
      </c>
      <c r="E34" s="143" t="s">
        <v>178</v>
      </c>
      <c r="F34" s="143" t="s">
        <v>178</v>
      </c>
      <c r="G34" s="143">
        <v>3168926559</v>
      </c>
      <c r="H34" s="144" t="s">
        <v>301</v>
      </c>
      <c r="I34" s="143">
        <v>9</v>
      </c>
      <c r="J34" s="144">
        <v>43466</v>
      </c>
      <c r="K34" s="143" t="s">
        <v>157</v>
      </c>
      <c r="L34" s="187">
        <v>2273600</v>
      </c>
      <c r="M34" s="145" t="s">
        <v>60</v>
      </c>
      <c r="N34" s="145" t="s">
        <v>126</v>
      </c>
      <c r="O34" s="145" t="s">
        <v>59</v>
      </c>
      <c r="P34" s="145" t="s">
        <v>95</v>
      </c>
      <c r="Q34" s="145">
        <v>27</v>
      </c>
      <c r="R34" s="145">
        <v>7</v>
      </c>
    </row>
    <row r="35" spans="1:18" x14ac:dyDescent="0.25">
      <c r="A35" s="142">
        <v>1000321801</v>
      </c>
      <c r="B35" s="142" t="s">
        <v>72</v>
      </c>
      <c r="C35" s="143" t="s">
        <v>302</v>
      </c>
      <c r="D35" s="143" t="s">
        <v>303</v>
      </c>
      <c r="E35" s="143" t="s">
        <v>178</v>
      </c>
      <c r="F35" s="143" t="s">
        <v>178</v>
      </c>
      <c r="G35" s="143">
        <v>3105672506</v>
      </c>
      <c r="H35" s="144" t="s">
        <v>304</v>
      </c>
      <c r="I35" s="143">
        <v>9</v>
      </c>
      <c r="J35" s="144">
        <v>42248</v>
      </c>
      <c r="K35" s="143" t="s">
        <v>157</v>
      </c>
      <c r="L35" s="187">
        <v>2273600</v>
      </c>
      <c r="M35" s="145" t="s">
        <v>60</v>
      </c>
      <c r="N35" s="145" t="s">
        <v>126</v>
      </c>
      <c r="O35" s="145" t="s">
        <v>59</v>
      </c>
      <c r="P35" s="145" t="s">
        <v>95</v>
      </c>
      <c r="Q35" s="145">
        <v>27</v>
      </c>
      <c r="R35" s="145">
        <v>7</v>
      </c>
    </row>
    <row r="36" spans="1:18" x14ac:dyDescent="0.25">
      <c r="A36" s="142">
        <v>14800731</v>
      </c>
      <c r="B36" s="142" t="s">
        <v>72</v>
      </c>
      <c r="C36" s="143" t="s">
        <v>305</v>
      </c>
      <c r="D36" s="143" t="s">
        <v>306</v>
      </c>
      <c r="E36" s="143" t="s">
        <v>178</v>
      </c>
      <c r="F36" s="143" t="s">
        <v>178</v>
      </c>
      <c r="G36" s="143">
        <v>1234567890</v>
      </c>
      <c r="H36" s="144">
        <v>43848</v>
      </c>
      <c r="I36" s="143">
        <v>9</v>
      </c>
      <c r="J36" s="144">
        <v>43733</v>
      </c>
      <c r="K36" s="143" t="s">
        <v>157</v>
      </c>
      <c r="L36" s="187">
        <v>2106000</v>
      </c>
      <c r="M36" s="145" t="s">
        <v>60</v>
      </c>
      <c r="N36" s="145" t="s">
        <v>126</v>
      </c>
      <c r="O36" s="145" t="s">
        <v>59</v>
      </c>
      <c r="P36" s="145" t="s">
        <v>95</v>
      </c>
      <c r="Q36" s="145">
        <v>27</v>
      </c>
      <c r="R36" s="145">
        <v>7</v>
      </c>
    </row>
    <row r="37" spans="1:18" x14ac:dyDescent="0.25">
      <c r="A37" s="142">
        <v>79062900</v>
      </c>
      <c r="B37" s="142" t="s">
        <v>72</v>
      </c>
      <c r="C37" s="143" t="s">
        <v>307</v>
      </c>
      <c r="D37" s="143" t="s">
        <v>308</v>
      </c>
      <c r="E37" s="143" t="s">
        <v>178</v>
      </c>
      <c r="F37" s="143" t="s">
        <v>178</v>
      </c>
      <c r="G37" s="143">
        <v>3167526120</v>
      </c>
      <c r="H37" s="144">
        <v>25516</v>
      </c>
      <c r="I37" s="143">
        <v>9</v>
      </c>
      <c r="J37" s="144">
        <v>42125</v>
      </c>
      <c r="K37" s="143" t="s">
        <v>157</v>
      </c>
      <c r="L37" s="187">
        <v>2273600</v>
      </c>
      <c r="M37" s="145" t="s">
        <v>60</v>
      </c>
      <c r="N37" s="145" t="s">
        <v>126</v>
      </c>
      <c r="O37" s="145" t="s">
        <v>59</v>
      </c>
      <c r="P37" s="145" t="s">
        <v>95</v>
      </c>
      <c r="Q37" s="145">
        <v>27</v>
      </c>
      <c r="R37" s="145">
        <v>7</v>
      </c>
    </row>
    <row r="38" spans="1:18" x14ac:dyDescent="0.25">
      <c r="A38" s="142">
        <v>1106307361</v>
      </c>
      <c r="B38" s="142" t="s">
        <v>72</v>
      </c>
      <c r="C38" s="143" t="s">
        <v>309</v>
      </c>
      <c r="D38" s="143" t="s">
        <v>310</v>
      </c>
      <c r="E38" s="143" t="s">
        <v>178</v>
      </c>
      <c r="F38" s="143" t="s">
        <v>178</v>
      </c>
      <c r="G38" s="143">
        <v>3188560691</v>
      </c>
      <c r="H38" s="144" t="s">
        <v>311</v>
      </c>
      <c r="I38" s="143">
        <v>9</v>
      </c>
      <c r="J38" s="144">
        <v>42009</v>
      </c>
      <c r="K38" s="143" t="s">
        <v>157</v>
      </c>
      <c r="L38" s="187">
        <v>2273600</v>
      </c>
      <c r="M38" s="145" t="s">
        <v>60</v>
      </c>
      <c r="N38" s="145" t="s">
        <v>126</v>
      </c>
      <c r="O38" s="145" t="s">
        <v>59</v>
      </c>
      <c r="P38" s="145" t="s">
        <v>95</v>
      </c>
      <c r="Q38" s="145">
        <v>27</v>
      </c>
      <c r="R38" s="145">
        <v>7</v>
      </c>
    </row>
    <row r="39" spans="1:18" x14ac:dyDescent="0.25">
      <c r="A39" s="142">
        <v>1053585576</v>
      </c>
      <c r="B39" s="142" t="s">
        <v>72</v>
      </c>
      <c r="C39" s="143" t="s">
        <v>312</v>
      </c>
      <c r="D39" s="143" t="s">
        <v>313</v>
      </c>
      <c r="E39" s="143" t="s">
        <v>178</v>
      </c>
      <c r="F39" s="143" t="s">
        <v>178</v>
      </c>
      <c r="G39" s="143">
        <v>3102581035</v>
      </c>
      <c r="H39" s="144" t="s">
        <v>314</v>
      </c>
      <c r="I39" s="143">
        <v>9</v>
      </c>
      <c r="J39" s="144">
        <v>42917</v>
      </c>
      <c r="K39" s="143" t="s">
        <v>157</v>
      </c>
      <c r="L39" s="187">
        <v>2273600</v>
      </c>
      <c r="M39" s="145" t="s">
        <v>60</v>
      </c>
      <c r="N39" s="145" t="s">
        <v>126</v>
      </c>
      <c r="O39" s="145" t="s">
        <v>59</v>
      </c>
      <c r="P39" s="145" t="s">
        <v>95</v>
      </c>
      <c r="Q39" s="145">
        <v>27</v>
      </c>
      <c r="R39" s="145">
        <v>7</v>
      </c>
    </row>
    <row r="40" spans="1:18" x14ac:dyDescent="0.25">
      <c r="A40" s="142">
        <v>1098644915</v>
      </c>
      <c r="B40" s="142" t="s">
        <v>73</v>
      </c>
      <c r="C40" s="143" t="s">
        <v>315</v>
      </c>
      <c r="D40" s="143" t="s">
        <v>316</v>
      </c>
      <c r="E40" s="143" t="s">
        <v>178</v>
      </c>
      <c r="F40" s="143" t="s">
        <v>178</v>
      </c>
      <c r="G40" s="143">
        <v>1234567890</v>
      </c>
      <c r="H40" s="144" t="s">
        <v>317</v>
      </c>
      <c r="I40" s="143">
        <v>9</v>
      </c>
      <c r="J40" s="144" t="s">
        <v>318</v>
      </c>
      <c r="K40" s="143" t="s">
        <v>157</v>
      </c>
      <c r="L40" s="187">
        <v>2273600</v>
      </c>
      <c r="M40" s="145" t="s">
        <v>60</v>
      </c>
      <c r="N40" s="145" t="s">
        <v>126</v>
      </c>
      <c r="O40" s="145" t="s">
        <v>59</v>
      </c>
      <c r="P40" s="145" t="s">
        <v>95</v>
      </c>
      <c r="Q40" s="145">
        <v>27</v>
      </c>
      <c r="R40" s="145">
        <v>7</v>
      </c>
    </row>
    <row r="41" spans="1:18" x14ac:dyDescent="0.25">
      <c r="A41" s="142">
        <v>1096234704</v>
      </c>
      <c r="B41" s="142" t="s">
        <v>72</v>
      </c>
      <c r="C41" s="143" t="s">
        <v>319</v>
      </c>
      <c r="D41" s="143" t="s">
        <v>320</v>
      </c>
      <c r="E41" s="143" t="s">
        <v>178</v>
      </c>
      <c r="F41" s="143" t="s">
        <v>178</v>
      </c>
      <c r="G41" s="143">
        <v>1234567890</v>
      </c>
      <c r="H41" s="144">
        <v>43848</v>
      </c>
      <c r="I41" s="143">
        <v>9</v>
      </c>
      <c r="J41" s="144">
        <v>43495</v>
      </c>
      <c r="K41" s="143" t="s">
        <v>157</v>
      </c>
      <c r="L41" s="187">
        <v>2190300</v>
      </c>
      <c r="M41" s="145" t="s">
        <v>60</v>
      </c>
      <c r="N41" s="145" t="s">
        <v>126</v>
      </c>
      <c r="O41" s="145" t="s">
        <v>59</v>
      </c>
      <c r="P41" s="145" t="s">
        <v>95</v>
      </c>
      <c r="Q41" s="145">
        <v>27</v>
      </c>
      <c r="R41" s="145">
        <v>7</v>
      </c>
    </row>
    <row r="42" spans="1:18" x14ac:dyDescent="0.25">
      <c r="A42" s="142">
        <v>1068926230</v>
      </c>
      <c r="B42" s="142" t="s">
        <v>73</v>
      </c>
      <c r="C42" s="143" t="s">
        <v>321</v>
      </c>
      <c r="D42" s="143" t="s">
        <v>322</v>
      </c>
      <c r="E42" s="143" t="s">
        <v>178</v>
      </c>
      <c r="F42" s="143" t="s">
        <v>178</v>
      </c>
      <c r="G42" s="143">
        <v>1234567890</v>
      </c>
      <c r="H42" s="144" t="s">
        <v>311</v>
      </c>
      <c r="I42" s="143">
        <v>9</v>
      </c>
      <c r="J42" s="144" t="s">
        <v>323</v>
      </c>
      <c r="K42" s="143" t="s">
        <v>157</v>
      </c>
      <c r="L42" s="187">
        <v>2273600</v>
      </c>
      <c r="M42" s="145" t="s">
        <v>60</v>
      </c>
      <c r="N42" s="145" t="s">
        <v>126</v>
      </c>
      <c r="O42" s="145" t="s">
        <v>59</v>
      </c>
      <c r="P42" s="145" t="s">
        <v>95</v>
      </c>
      <c r="Q42" s="145">
        <v>27</v>
      </c>
      <c r="R42" s="145">
        <v>7</v>
      </c>
    </row>
    <row r="43" spans="1:18" x14ac:dyDescent="0.25">
      <c r="A43" s="142">
        <v>53066934</v>
      </c>
      <c r="B43" s="142" t="s">
        <v>73</v>
      </c>
      <c r="C43" s="143" t="s">
        <v>324</v>
      </c>
      <c r="D43" s="143" t="s">
        <v>325</v>
      </c>
      <c r="E43" s="143" t="s">
        <v>178</v>
      </c>
      <c r="F43" s="143" t="s">
        <v>178</v>
      </c>
      <c r="G43" s="143">
        <v>3186239981</v>
      </c>
      <c r="H43" s="144" t="s">
        <v>311</v>
      </c>
      <c r="I43" s="143">
        <v>9</v>
      </c>
      <c r="J43" s="144">
        <v>43618</v>
      </c>
      <c r="K43" s="143" t="s">
        <v>157</v>
      </c>
      <c r="L43" s="187">
        <v>2273600</v>
      </c>
      <c r="M43" s="145" t="s">
        <v>60</v>
      </c>
      <c r="N43" s="145" t="s">
        <v>126</v>
      </c>
      <c r="O43" s="145" t="s">
        <v>59</v>
      </c>
      <c r="P43" s="145" t="s">
        <v>95</v>
      </c>
      <c r="Q43" s="145">
        <v>27</v>
      </c>
      <c r="R43" s="145">
        <v>7</v>
      </c>
    </row>
    <row r="44" spans="1:18" x14ac:dyDescent="0.25">
      <c r="A44" s="142">
        <v>1072661945</v>
      </c>
      <c r="B44" s="142" t="s">
        <v>72</v>
      </c>
      <c r="C44" s="143" t="s">
        <v>326</v>
      </c>
      <c r="D44" s="143" t="s">
        <v>327</v>
      </c>
      <c r="E44" s="143" t="s">
        <v>178</v>
      </c>
      <c r="F44" s="143" t="s">
        <v>178</v>
      </c>
      <c r="G44" s="143">
        <v>3153111695</v>
      </c>
      <c r="H44" s="144">
        <v>33485</v>
      </c>
      <c r="I44" s="143">
        <v>9</v>
      </c>
      <c r="J44" s="144" t="s">
        <v>328</v>
      </c>
      <c r="K44" s="143" t="s">
        <v>163</v>
      </c>
      <c r="L44" s="187">
        <v>2800400</v>
      </c>
      <c r="M44" s="145" t="s">
        <v>60</v>
      </c>
      <c r="N44" s="145" t="s">
        <v>127</v>
      </c>
      <c r="O44" s="145" t="s">
        <v>59</v>
      </c>
      <c r="P44" s="145" t="s">
        <v>95</v>
      </c>
      <c r="Q44" s="145">
        <v>27</v>
      </c>
      <c r="R44" s="145">
        <v>7</v>
      </c>
    </row>
    <row r="45" spans="1:18" x14ac:dyDescent="0.25">
      <c r="A45" s="142">
        <v>72295910</v>
      </c>
      <c r="B45" s="142" t="s">
        <v>72</v>
      </c>
      <c r="C45" s="143" t="s">
        <v>329</v>
      </c>
      <c r="D45" s="143" t="s">
        <v>330</v>
      </c>
      <c r="E45" s="143" t="s">
        <v>178</v>
      </c>
      <c r="F45" s="143" t="s">
        <v>178</v>
      </c>
      <c r="G45" s="143">
        <v>3007354323</v>
      </c>
      <c r="H45" s="144" t="s">
        <v>331</v>
      </c>
      <c r="I45" s="143">
        <v>9</v>
      </c>
      <c r="J45" s="144" t="s">
        <v>332</v>
      </c>
      <c r="K45" s="143" t="s">
        <v>179</v>
      </c>
      <c r="L45" s="187">
        <v>2800400</v>
      </c>
      <c r="M45" s="145" t="s">
        <v>60</v>
      </c>
      <c r="N45" s="145" t="s">
        <v>127</v>
      </c>
      <c r="O45" s="145" t="s">
        <v>59</v>
      </c>
      <c r="P45" s="145" t="s">
        <v>95</v>
      </c>
      <c r="Q45" s="145">
        <v>27</v>
      </c>
      <c r="R45" s="145">
        <v>7</v>
      </c>
    </row>
    <row r="46" spans="1:18" x14ac:dyDescent="0.25">
      <c r="A46" s="142">
        <v>1120865792</v>
      </c>
      <c r="B46" s="142" t="s">
        <v>72</v>
      </c>
      <c r="C46" s="143" t="s">
        <v>333</v>
      </c>
      <c r="D46" s="143" t="s">
        <v>334</v>
      </c>
      <c r="E46" s="143" t="s">
        <v>178</v>
      </c>
      <c r="F46" s="143" t="s">
        <v>178</v>
      </c>
      <c r="G46" s="143">
        <v>3164115086</v>
      </c>
      <c r="H46" s="144">
        <v>32243</v>
      </c>
      <c r="I46" s="143">
        <v>9</v>
      </c>
      <c r="J46" s="144">
        <v>42136</v>
      </c>
      <c r="K46" s="143" t="s">
        <v>162</v>
      </c>
      <c r="L46" s="187">
        <v>3441600</v>
      </c>
      <c r="M46" s="145" t="s">
        <v>60</v>
      </c>
      <c r="N46" s="145" t="s">
        <v>126</v>
      </c>
      <c r="O46" s="145" t="s">
        <v>59</v>
      </c>
      <c r="P46" s="145" t="s">
        <v>95</v>
      </c>
      <c r="Q46" s="145">
        <v>27</v>
      </c>
      <c r="R46" s="145">
        <v>7</v>
      </c>
    </row>
    <row r="47" spans="1:18" x14ac:dyDescent="0.25">
      <c r="A47" s="142">
        <v>91447328</v>
      </c>
      <c r="B47" s="142" t="s">
        <v>72</v>
      </c>
      <c r="C47" s="143" t="s">
        <v>335</v>
      </c>
      <c r="D47" s="143" t="s">
        <v>336</v>
      </c>
      <c r="E47" s="143" t="s">
        <v>178</v>
      </c>
      <c r="F47" s="143" t="s">
        <v>178</v>
      </c>
      <c r="G47" s="143">
        <v>3184439528</v>
      </c>
      <c r="H47" s="144" t="s">
        <v>337</v>
      </c>
      <c r="I47" s="143">
        <v>9</v>
      </c>
      <c r="J47" s="144">
        <v>42125</v>
      </c>
      <c r="K47" s="143" t="s">
        <v>162</v>
      </c>
      <c r="L47" s="187">
        <v>3441600</v>
      </c>
      <c r="M47" s="145" t="s">
        <v>60</v>
      </c>
      <c r="N47" s="145" t="s">
        <v>126</v>
      </c>
      <c r="O47" s="145" t="s">
        <v>59</v>
      </c>
      <c r="P47" s="145" t="s">
        <v>95</v>
      </c>
      <c r="Q47" s="145">
        <v>27</v>
      </c>
      <c r="R47" s="145">
        <v>7</v>
      </c>
    </row>
    <row r="48" spans="1:18" x14ac:dyDescent="0.25">
      <c r="A48" s="142">
        <v>80755770</v>
      </c>
      <c r="B48" s="142" t="s">
        <v>72</v>
      </c>
      <c r="C48" s="143" t="s">
        <v>338</v>
      </c>
      <c r="D48" s="143" t="s">
        <v>339</v>
      </c>
      <c r="E48" s="143" t="s">
        <v>178</v>
      </c>
      <c r="F48" s="143" t="s">
        <v>178</v>
      </c>
      <c r="G48" s="143">
        <v>3142747545</v>
      </c>
      <c r="H48" s="144">
        <v>30234</v>
      </c>
      <c r="I48" s="143">
        <v>9</v>
      </c>
      <c r="J48" s="144">
        <v>42129</v>
      </c>
      <c r="K48" s="143" t="s">
        <v>162</v>
      </c>
      <c r="L48" s="187">
        <v>3441600</v>
      </c>
      <c r="M48" s="145" t="s">
        <v>60</v>
      </c>
      <c r="N48" s="145" t="s">
        <v>126</v>
      </c>
      <c r="O48" s="145" t="s">
        <v>59</v>
      </c>
      <c r="P48" s="145" t="s">
        <v>95</v>
      </c>
      <c r="Q48" s="145">
        <v>27</v>
      </c>
      <c r="R48" s="145">
        <v>7</v>
      </c>
    </row>
    <row r="49" spans="1:18" x14ac:dyDescent="0.25">
      <c r="A49" s="142">
        <v>8643160</v>
      </c>
      <c r="B49" s="142" t="s">
        <v>72</v>
      </c>
      <c r="C49" s="143" t="s">
        <v>340</v>
      </c>
      <c r="D49" s="143" t="s">
        <v>341</v>
      </c>
      <c r="E49" s="143" t="s">
        <v>178</v>
      </c>
      <c r="F49" s="143" t="s">
        <v>178</v>
      </c>
      <c r="G49" s="143">
        <v>3158205226</v>
      </c>
      <c r="H49" s="144">
        <v>28465</v>
      </c>
      <c r="I49" s="143">
        <v>9</v>
      </c>
      <c r="J49" s="144" t="s">
        <v>342</v>
      </c>
      <c r="K49" s="143" t="s">
        <v>156</v>
      </c>
      <c r="L49" s="187">
        <v>3441600</v>
      </c>
      <c r="M49" s="145" t="s">
        <v>60</v>
      </c>
      <c r="N49" s="145" t="s">
        <v>127</v>
      </c>
      <c r="O49" s="145" t="s">
        <v>59</v>
      </c>
      <c r="P49" s="145" t="s">
        <v>83</v>
      </c>
      <c r="Q49" s="145">
        <v>27</v>
      </c>
      <c r="R49" s="145">
        <v>8</v>
      </c>
    </row>
    <row r="50" spans="1:18" x14ac:dyDescent="0.25">
      <c r="A50" s="142">
        <v>1140841033</v>
      </c>
      <c r="B50" s="142" t="s">
        <v>72</v>
      </c>
      <c r="C50" s="143" t="s">
        <v>343</v>
      </c>
      <c r="D50" s="143" t="s">
        <v>344</v>
      </c>
      <c r="E50" s="143" t="s">
        <v>178</v>
      </c>
      <c r="F50" s="143" t="s">
        <v>178</v>
      </c>
      <c r="G50" s="143">
        <v>3153833833</v>
      </c>
      <c r="H50" s="144" t="s">
        <v>345</v>
      </c>
      <c r="I50" s="143">
        <v>9</v>
      </c>
      <c r="J50" s="144" t="s">
        <v>346</v>
      </c>
      <c r="K50" s="143" t="s">
        <v>156</v>
      </c>
      <c r="L50" s="187">
        <v>3441600</v>
      </c>
      <c r="M50" s="145" t="s">
        <v>60</v>
      </c>
      <c r="N50" s="145" t="s">
        <v>127</v>
      </c>
      <c r="O50" s="145" t="s">
        <v>59</v>
      </c>
      <c r="P50" s="145" t="s">
        <v>83</v>
      </c>
      <c r="Q50" s="145">
        <v>27</v>
      </c>
      <c r="R50" s="145">
        <v>8</v>
      </c>
    </row>
    <row r="51" spans="1:18" x14ac:dyDescent="0.25">
      <c r="A51" s="142">
        <v>72348777</v>
      </c>
      <c r="B51" s="142" t="s">
        <v>72</v>
      </c>
      <c r="C51" s="143" t="s">
        <v>347</v>
      </c>
      <c r="D51" s="143" t="s">
        <v>348</v>
      </c>
      <c r="E51" s="143" t="s">
        <v>178</v>
      </c>
      <c r="F51" s="143" t="s">
        <v>178</v>
      </c>
      <c r="G51" s="143">
        <v>1234567890</v>
      </c>
      <c r="H51" s="144">
        <v>31351</v>
      </c>
      <c r="I51" s="143">
        <v>9</v>
      </c>
      <c r="J51" s="144">
        <v>42125</v>
      </c>
      <c r="K51" s="143" t="s">
        <v>166</v>
      </c>
      <c r="L51" s="187">
        <v>11411439</v>
      </c>
      <c r="M51" s="145" t="s">
        <v>60</v>
      </c>
      <c r="N51" s="145" t="s">
        <v>127</v>
      </c>
      <c r="O51" s="145" t="s">
        <v>59</v>
      </c>
      <c r="P51" s="145" t="s">
        <v>95</v>
      </c>
      <c r="Q51" s="145">
        <v>27</v>
      </c>
      <c r="R51" s="145">
        <v>7</v>
      </c>
    </row>
    <row r="52" spans="1:18" x14ac:dyDescent="0.25">
      <c r="A52" s="142">
        <v>91523771</v>
      </c>
      <c r="B52" s="142" t="s">
        <v>72</v>
      </c>
      <c r="C52" s="143" t="s">
        <v>349</v>
      </c>
      <c r="D52" s="143" t="s">
        <v>350</v>
      </c>
      <c r="E52" s="143" t="s">
        <v>178</v>
      </c>
      <c r="F52" s="143" t="s">
        <v>178</v>
      </c>
      <c r="G52" s="143">
        <v>1234567890</v>
      </c>
      <c r="H52" s="144">
        <v>30617</v>
      </c>
      <c r="I52" s="143">
        <v>9</v>
      </c>
      <c r="J52" s="144">
        <v>42125</v>
      </c>
      <c r="K52" s="143" t="s">
        <v>166</v>
      </c>
      <c r="L52" s="187">
        <v>11411439</v>
      </c>
      <c r="M52" s="145" t="s">
        <v>60</v>
      </c>
      <c r="N52" s="145" t="s">
        <v>127</v>
      </c>
      <c r="O52" s="145" t="s">
        <v>59</v>
      </c>
      <c r="P52" s="145" t="s">
        <v>95</v>
      </c>
      <c r="Q52" s="145">
        <v>27</v>
      </c>
      <c r="R52" s="145">
        <v>7</v>
      </c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0E2DF-FD98-484A-9701-3D4DAEA66614}">
  <sheetPr codeName="Hoja7">
    <pageSetUpPr fitToPage="1"/>
  </sheetPr>
  <dimension ref="A1:X79"/>
  <sheetViews>
    <sheetView showGridLines="0" tabSelected="1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30/10/1983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8" t="s">
        <v>16</v>
      </c>
      <c r="C2" s="189"/>
      <c r="D2" s="190"/>
      <c r="E2" s="197" t="s">
        <v>17</v>
      </c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9"/>
      <c r="R2" s="1"/>
      <c r="S2" s="3"/>
      <c r="T2" s="3"/>
      <c r="U2" s="3"/>
      <c r="V2" s="1"/>
    </row>
    <row r="3" spans="1:24" ht="15.75" customHeight="1" x14ac:dyDescent="0.25">
      <c r="A3" s="1"/>
      <c r="B3" s="191"/>
      <c r="C3" s="192"/>
      <c r="D3" s="193"/>
      <c r="E3" s="200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2"/>
      <c r="R3" s="1"/>
      <c r="S3" s="4"/>
      <c r="T3" s="1"/>
      <c r="U3" s="1"/>
      <c r="V3" s="1"/>
    </row>
    <row r="4" spans="1:24" ht="15.75" customHeight="1" x14ac:dyDescent="0.25">
      <c r="A4" s="1"/>
      <c r="B4" s="191"/>
      <c r="C4" s="192"/>
      <c r="D4" s="193"/>
      <c r="E4" s="200"/>
      <c r="F4" s="201"/>
      <c r="G4" s="201"/>
      <c r="H4" s="201"/>
      <c r="I4" s="201"/>
      <c r="J4" s="201"/>
      <c r="K4" s="201"/>
      <c r="L4" s="201"/>
      <c r="M4" s="201"/>
      <c r="N4" s="201"/>
      <c r="O4" s="201"/>
      <c r="P4" s="201"/>
      <c r="Q4" s="202"/>
      <c r="R4" s="1"/>
      <c r="S4" s="4"/>
      <c r="T4" s="1"/>
      <c r="U4" s="1"/>
      <c r="V4" s="1"/>
    </row>
    <row r="5" spans="1:24" ht="15.75" customHeight="1" thickBot="1" x14ac:dyDescent="0.3">
      <c r="A5" s="1"/>
      <c r="B5" s="194"/>
      <c r="C5" s="195"/>
      <c r="D5" s="196"/>
      <c r="E5" s="203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5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6" t="s">
        <v>18</v>
      </c>
      <c r="D7" s="206"/>
      <c r="E7" s="207" t="str">
        <f>IF($E$8="","",VLOOKUP($E$8,'BD Personal'!$A$6:$R$64,3,FALSE))&amp;" "&amp;IF($E$8="","",VLOOKUP($E$8,'BD Personal'!$A$6:$R$64,4,FALSE))</f>
        <v>Alberto Piña Valdez</v>
      </c>
      <c r="F7" s="207"/>
      <c r="G7" s="207"/>
      <c r="H7" s="207"/>
      <c r="I7" s="206" t="s">
        <v>19</v>
      </c>
      <c r="J7" s="206"/>
      <c r="K7" s="207" t="str">
        <f>IF($E$8="","",VLOOKUP($E$8,'BD Personal'!$A$6:$R$64,2,FALSE))</f>
        <v>Masculino</v>
      </c>
      <c r="L7" s="207"/>
      <c r="M7" s="207"/>
      <c r="N7" s="206" t="s">
        <v>20</v>
      </c>
      <c r="O7" s="206"/>
      <c r="P7" s="208">
        <f ca="1">IF($E$8="","",TODAY()-VLOOKUP($E$8,'BD Personal'!$A$6:$R$64,8,FALSE))</f>
        <v>13463</v>
      </c>
      <c r="Q7" s="209"/>
      <c r="S7" s="4"/>
    </row>
    <row r="8" spans="1:24" ht="26.1" customHeight="1" x14ac:dyDescent="0.25">
      <c r="B8" s="130"/>
      <c r="C8" s="206" t="s">
        <v>21</v>
      </c>
      <c r="D8" s="206"/>
      <c r="E8" s="215">
        <v>13567600</v>
      </c>
      <c r="F8" s="215"/>
      <c r="G8" s="215"/>
      <c r="H8" s="215"/>
      <c r="I8" s="206" t="s">
        <v>22</v>
      </c>
      <c r="J8" s="206"/>
      <c r="K8" s="207" t="str">
        <f>IF($E$8="","",VLOOKUP($E$8,'BD Personal'!$A$6:$R$64,11,FALSE))</f>
        <v>Laboratorista</v>
      </c>
      <c r="L8" s="207"/>
      <c r="M8" s="207"/>
      <c r="N8" s="206" t="s">
        <v>23</v>
      </c>
      <c r="O8" s="206"/>
      <c r="P8" s="216" t="str">
        <f>IF($E$8="","",VLOOKUP($E$8,'BD Personal'!$A$6:$R$64,10,FALSE))</f>
        <v>20/12/2018</v>
      </c>
      <c r="Q8" s="217"/>
      <c r="S8" s="4"/>
      <c r="T8" s="6"/>
      <c r="U8" s="210"/>
      <c r="V8" s="210"/>
      <c r="W8" s="210"/>
      <c r="X8" s="2"/>
    </row>
    <row r="9" spans="1:24" ht="26.1" customHeight="1" x14ac:dyDescent="0.2">
      <c r="B9" s="130"/>
      <c r="C9" s="206" t="s">
        <v>24</v>
      </c>
      <c r="D9" s="206"/>
      <c r="E9" s="207" t="str">
        <f>IF($E$8="","",VLOOKUP($E$8,'BD Personal'!$A$6:$R$64,13,FALSE))</f>
        <v>Convencional Mansarovar</v>
      </c>
      <c r="F9" s="207"/>
      <c r="G9" s="207"/>
      <c r="H9" s="207"/>
      <c r="I9" s="206" t="s">
        <v>25</v>
      </c>
      <c r="J9" s="206"/>
      <c r="K9" s="207" t="str">
        <f>IF($E$8="","",VLOOKUP($E$8,'BD Personal'!$A$6:$R$64,14,FALSE))</f>
        <v>21 X 7 8 Horas</v>
      </c>
      <c r="L9" s="207"/>
      <c r="M9" s="207"/>
      <c r="N9" s="211" t="s">
        <v>26</v>
      </c>
      <c r="O9" s="211"/>
      <c r="P9" s="212"/>
      <c r="Q9" s="213"/>
      <c r="S9" s="4"/>
      <c r="T9" s="7"/>
      <c r="U9" s="7"/>
      <c r="V9" s="214"/>
      <c r="W9" s="214"/>
      <c r="X9" s="214"/>
    </row>
    <row r="10" spans="1:24" ht="26.1" customHeight="1" x14ac:dyDescent="0.25">
      <c r="B10" s="130"/>
      <c r="C10" s="206" t="s">
        <v>27</v>
      </c>
      <c r="D10" s="206"/>
      <c r="E10" s="227" t="str">
        <f>IF($E$8="","",VLOOKUP($E$8,'BD Personal'!$A$6:$R$64,15,FALSE))</f>
        <v>Caleb Brett</v>
      </c>
      <c r="F10" s="227"/>
      <c r="G10" s="227"/>
      <c r="H10" s="227"/>
      <c r="I10" s="206" t="s">
        <v>28</v>
      </c>
      <c r="J10" s="206"/>
      <c r="K10" s="207">
        <f>IF($E$8="","",VLOOKUP($E$8,'BD Personal'!$A$6:$R$64,17,FALSE))</f>
        <v>28</v>
      </c>
      <c r="L10" s="207"/>
      <c r="M10" s="207"/>
      <c r="N10" s="206" t="s">
        <v>29</v>
      </c>
      <c r="O10" s="206"/>
      <c r="P10" s="212">
        <f>IF($E$8="","",VLOOKUP($E$8,'BD Personal'!$A$6:$R$64,18,FALSE))</f>
        <v>6</v>
      </c>
      <c r="Q10" s="213"/>
      <c r="S10" s="4"/>
      <c r="T10" s="8"/>
      <c r="U10" s="222"/>
      <c r="V10" s="222"/>
      <c r="W10" s="222"/>
      <c r="X10" s="2"/>
    </row>
    <row r="11" spans="1:24" ht="26.1" customHeight="1" thickBot="1" x14ac:dyDescent="0.25">
      <c r="B11" s="130"/>
      <c r="C11" s="206" t="s">
        <v>30</v>
      </c>
      <c r="D11" s="206"/>
      <c r="E11" s="223" t="str">
        <f>IF($E$8="","",VLOOKUP($E$8,'BD Personal'!$A$6:$R$64,16,FALSE))</f>
        <v>Mansarovar</v>
      </c>
      <c r="F11" s="223"/>
      <c r="G11" s="223"/>
      <c r="H11" s="223"/>
      <c r="I11" s="224" t="s">
        <v>31</v>
      </c>
      <c r="J11" s="224"/>
      <c r="K11" s="225" t="str">
        <f>Cronograma!B6</f>
        <v>AGOSTO</v>
      </c>
      <c r="L11" s="225"/>
      <c r="M11" s="225"/>
      <c r="N11" s="131"/>
      <c r="O11" s="132"/>
      <c r="P11" s="133"/>
      <c r="Q11" s="134"/>
      <c r="S11" s="4"/>
      <c r="T11" s="7"/>
      <c r="U11" s="2"/>
      <c r="V11" s="226"/>
      <c r="W11" s="226"/>
      <c r="X11" s="226"/>
    </row>
    <row r="12" spans="1:24" ht="27.75" customHeight="1" x14ac:dyDescent="0.25">
      <c r="A12" s="1"/>
      <c r="B12" s="218" t="s">
        <v>32</v>
      </c>
      <c r="C12" s="219"/>
      <c r="D12" s="219" t="s">
        <v>33</v>
      </c>
      <c r="E12" s="219"/>
      <c r="F12" s="220" t="s">
        <v>2</v>
      </c>
      <c r="G12" s="220" t="s">
        <v>176</v>
      </c>
      <c r="H12" s="220" t="s">
        <v>3</v>
      </c>
      <c r="I12" s="220" t="s">
        <v>4</v>
      </c>
      <c r="J12" s="220" t="s">
        <v>34</v>
      </c>
      <c r="K12" s="220" t="s">
        <v>35</v>
      </c>
      <c r="L12" s="220" t="s">
        <v>36</v>
      </c>
      <c r="M12" s="220" t="s">
        <v>37</v>
      </c>
      <c r="N12" s="220" t="s">
        <v>38</v>
      </c>
      <c r="O12" s="236" t="s">
        <v>5</v>
      </c>
      <c r="P12" s="228" t="s">
        <v>39</v>
      </c>
      <c r="Q12" s="229"/>
      <c r="R12" s="1"/>
      <c r="S12" s="1"/>
      <c r="T12" s="1"/>
      <c r="U12" s="1"/>
      <c r="V12" s="1"/>
    </row>
    <row r="13" spans="1:24" ht="13.5" customHeight="1" thickBot="1" x14ac:dyDescent="0.3">
      <c r="A13" s="1"/>
      <c r="B13" s="185" t="s">
        <v>40</v>
      </c>
      <c r="C13" s="186" t="s">
        <v>41</v>
      </c>
      <c r="D13" s="11" t="s">
        <v>42</v>
      </c>
      <c r="E13" s="11" t="s">
        <v>43</v>
      </c>
      <c r="F13" s="221"/>
      <c r="G13" s="221"/>
      <c r="H13" s="221"/>
      <c r="I13" s="221"/>
      <c r="J13" s="221"/>
      <c r="K13" s="221"/>
      <c r="L13" s="221"/>
      <c r="M13" s="221"/>
      <c r="N13" s="221"/>
      <c r="O13" s="237"/>
      <c r="P13" s="230"/>
      <c r="Q13" s="231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32"/>
      <c r="Q14" s="233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4"/>
      <c r="Q15" s="235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4"/>
      <c r="Q16" s="235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4"/>
      <c r="Q17" s="235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4"/>
      <c r="Q18" s="235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339">
        <v>0.95833333333333337</v>
      </c>
      <c r="E19" s="340">
        <v>0.29166666666666669</v>
      </c>
      <c r="F19" s="109"/>
      <c r="G19" s="110"/>
      <c r="H19" s="111"/>
      <c r="I19" s="112"/>
      <c r="J19" s="112"/>
      <c r="K19" s="112"/>
      <c r="L19" s="112">
        <v>1</v>
      </c>
      <c r="M19" s="112">
        <v>1</v>
      </c>
      <c r="N19" s="112">
        <v>6</v>
      </c>
      <c r="O19" s="113"/>
      <c r="P19" s="234"/>
      <c r="Q19" s="235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4"/>
      <c r="Q20" s="235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4"/>
      <c r="Q21" s="235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4"/>
      <c r="Q22" s="235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4"/>
      <c r="Q23" s="235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4"/>
      <c r="Q24" s="235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4"/>
      <c r="Q25" s="235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4"/>
      <c r="Q26" s="235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4"/>
      <c r="Q27" s="235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4"/>
      <c r="Q28" s="235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4"/>
      <c r="Q29" s="235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4"/>
      <c r="Q30" s="235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4"/>
      <c r="Q31" s="235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4"/>
      <c r="Q32" s="235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4"/>
      <c r="Q33" s="235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4"/>
      <c r="Q34" s="235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4"/>
      <c r="Q35" s="235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4"/>
      <c r="Q36" s="235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4"/>
      <c r="Q37" s="235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4"/>
      <c r="Q38" s="235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4"/>
      <c r="Q39" s="235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4"/>
      <c r="Q40" s="235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4"/>
      <c r="Q41" s="235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4"/>
      <c r="Q42" s="235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4"/>
      <c r="Q43" s="235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8"/>
      <c r="Q44" s="239"/>
      <c r="R44" s="1"/>
      <c r="S44" s="1"/>
      <c r="T44" s="1"/>
      <c r="U44" s="1"/>
      <c r="V44" s="1"/>
    </row>
    <row r="45" spans="1:22" s="12" customFormat="1" ht="27.75" customHeight="1" thickBot="1" x14ac:dyDescent="0.3">
      <c r="B45" s="240" t="s">
        <v>44</v>
      </c>
      <c r="C45" s="241"/>
      <c r="D45" s="241"/>
      <c r="E45" s="241"/>
      <c r="F45" s="241"/>
      <c r="G45" s="242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1</v>
      </c>
      <c r="M45" s="123">
        <f t="shared" si="2"/>
        <v>1</v>
      </c>
      <c r="N45" s="123">
        <f t="shared" si="2"/>
        <v>6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3" t="s">
        <v>45</v>
      </c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4"/>
      <c r="P47" s="244"/>
      <c r="Q47" s="245"/>
    </row>
    <row r="48" spans="1:22" ht="25.5" customHeight="1" x14ac:dyDescent="0.25">
      <c r="A48" s="1"/>
      <c r="B48" s="218" t="s">
        <v>32</v>
      </c>
      <c r="C48" s="219"/>
      <c r="D48" s="219" t="s">
        <v>33</v>
      </c>
      <c r="E48" s="219"/>
      <c r="F48" s="220" t="s">
        <v>2</v>
      </c>
      <c r="G48" s="220" t="s">
        <v>176</v>
      </c>
      <c r="H48" s="220" t="s">
        <v>3</v>
      </c>
      <c r="I48" s="220" t="s">
        <v>4</v>
      </c>
      <c r="J48" s="220" t="s">
        <v>34</v>
      </c>
      <c r="K48" s="220" t="s">
        <v>35</v>
      </c>
      <c r="L48" s="220" t="s">
        <v>36</v>
      </c>
      <c r="M48" s="220" t="s">
        <v>37</v>
      </c>
      <c r="N48" s="220" t="s">
        <v>38</v>
      </c>
      <c r="O48" s="236" t="s">
        <v>5</v>
      </c>
      <c r="P48" s="228" t="s">
        <v>39</v>
      </c>
      <c r="Q48" s="229"/>
      <c r="R48" s="1"/>
      <c r="S48" s="1"/>
      <c r="T48" s="1"/>
      <c r="U48" s="1"/>
      <c r="V48" s="1"/>
    </row>
    <row r="49" spans="1:22" ht="25.5" customHeight="1" thickBot="1" x14ac:dyDescent="0.3">
      <c r="A49" s="1"/>
      <c r="B49" s="185" t="s">
        <v>40</v>
      </c>
      <c r="C49" s="186" t="s">
        <v>41</v>
      </c>
      <c r="D49" s="11" t="s">
        <v>42</v>
      </c>
      <c r="E49" s="11" t="s">
        <v>43</v>
      </c>
      <c r="F49" s="221"/>
      <c r="G49" s="221"/>
      <c r="H49" s="221"/>
      <c r="I49" s="221"/>
      <c r="J49" s="221"/>
      <c r="K49" s="221"/>
      <c r="L49" s="221"/>
      <c r="M49" s="221"/>
      <c r="N49" s="221"/>
      <c r="O49" s="237"/>
      <c r="P49" s="230"/>
      <c r="Q49" s="231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6"/>
      <c r="Q50" s="247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8"/>
      <c r="Q51" s="249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8"/>
      <c r="Q52" s="249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8"/>
      <c r="Q53" s="249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50"/>
      <c r="Q54" s="251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9" t="s">
        <v>12</v>
      </c>
      <c r="C56" s="260"/>
      <c r="D56" s="260"/>
      <c r="E56" s="260"/>
      <c r="F56" s="260"/>
      <c r="G56" s="261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1</v>
      </c>
      <c r="M56" s="80">
        <f t="shared" si="3"/>
        <v>1</v>
      </c>
      <c r="N56" s="80">
        <f t="shared" si="3"/>
        <v>6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62" t="s">
        <v>46</v>
      </c>
      <c r="C58" s="263"/>
      <c r="D58" s="263"/>
      <c r="E58" s="263"/>
      <c r="F58" s="264"/>
      <c r="H58" s="265" t="s">
        <v>47</v>
      </c>
      <c r="I58" s="266"/>
      <c r="J58" s="266"/>
      <c r="K58" s="266"/>
      <c r="L58" s="266"/>
      <c r="M58" s="266"/>
      <c r="N58" s="266"/>
      <c r="O58" s="266"/>
      <c r="P58" s="266"/>
      <c r="Q58" s="267"/>
      <c r="R58" s="5"/>
      <c r="S58" s="5"/>
      <c r="U58" s="1"/>
      <c r="V58" s="1"/>
    </row>
    <row r="59" spans="1:22" s="13" customFormat="1" ht="22.5" customHeight="1" thickBot="1" x14ac:dyDescent="0.3">
      <c r="B59" s="271" t="s">
        <v>48</v>
      </c>
      <c r="C59" s="272"/>
      <c r="D59" s="186" t="s">
        <v>49</v>
      </c>
      <c r="E59" s="186" t="s">
        <v>50</v>
      </c>
      <c r="F59" s="14" t="s">
        <v>51</v>
      </c>
      <c r="H59" s="268"/>
      <c r="I59" s="269"/>
      <c r="J59" s="269"/>
      <c r="K59" s="269"/>
      <c r="L59" s="269"/>
      <c r="M59" s="269"/>
      <c r="N59" s="269"/>
      <c r="O59" s="269"/>
      <c r="P59" s="269"/>
      <c r="Q59" s="270"/>
    </row>
    <row r="60" spans="1:22" ht="17.25" customHeight="1" x14ac:dyDescent="0.25">
      <c r="A60" s="1"/>
      <c r="B60" s="273" t="str">
        <f>+H12</f>
        <v xml:space="preserve"> EXT. DIURNA 1.25</v>
      </c>
      <c r="C60" s="274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5"/>
      <c r="I60" s="276"/>
      <c r="J60" s="276"/>
      <c r="K60" s="276"/>
      <c r="L60" s="276"/>
      <c r="M60" s="276"/>
      <c r="N60" s="276"/>
      <c r="O60" s="276"/>
      <c r="P60" s="276"/>
      <c r="Q60" s="277"/>
      <c r="R60" s="1"/>
      <c r="S60" s="1"/>
      <c r="T60" s="1"/>
      <c r="U60" s="1"/>
      <c r="V60" s="1"/>
    </row>
    <row r="61" spans="1:22" ht="17.25" customHeight="1" x14ac:dyDescent="0.25">
      <c r="A61" s="1"/>
      <c r="B61" s="253" t="str">
        <f>+I12</f>
        <v>EXT. NOC. ORD. 1.75</v>
      </c>
      <c r="C61" s="254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8"/>
      <c r="I61" s="279"/>
      <c r="J61" s="279"/>
      <c r="K61" s="279"/>
      <c r="L61" s="279"/>
      <c r="M61" s="279"/>
      <c r="N61" s="279"/>
      <c r="O61" s="279"/>
      <c r="P61" s="279"/>
      <c r="Q61" s="280"/>
      <c r="R61" s="1"/>
      <c r="S61" s="1"/>
      <c r="T61" s="1"/>
      <c r="U61" s="1"/>
      <c r="V61" s="1"/>
    </row>
    <row r="62" spans="1:22" ht="17.25" customHeight="1" x14ac:dyDescent="0.25">
      <c r="A62" s="1"/>
      <c r="B62" s="253" t="str">
        <f>+J12</f>
        <v>EXTRA DOM./FES. DIU.2.00</v>
      </c>
      <c r="C62" s="254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8"/>
      <c r="I62" s="279"/>
      <c r="J62" s="279"/>
      <c r="K62" s="279"/>
      <c r="L62" s="279"/>
      <c r="M62" s="279"/>
      <c r="N62" s="279"/>
      <c r="O62" s="279"/>
      <c r="P62" s="279"/>
      <c r="Q62" s="280"/>
      <c r="R62" s="1"/>
      <c r="S62" s="1"/>
      <c r="T62" s="1"/>
      <c r="U62" s="1"/>
      <c r="V62" s="1"/>
    </row>
    <row r="63" spans="1:22" ht="17.25" customHeight="1" x14ac:dyDescent="0.25">
      <c r="A63" s="1"/>
      <c r="B63" s="253" t="str">
        <f>+K12</f>
        <v>EXTRA DOM./FES.  NOC. 2.50</v>
      </c>
      <c r="C63" s="254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8"/>
      <c r="I63" s="279"/>
      <c r="J63" s="279"/>
      <c r="K63" s="279"/>
      <c r="L63" s="279"/>
      <c r="M63" s="279"/>
      <c r="N63" s="279"/>
      <c r="O63" s="279"/>
      <c r="P63" s="279"/>
      <c r="Q63" s="280"/>
      <c r="R63" s="1"/>
      <c r="S63" s="1"/>
      <c r="T63" s="1"/>
      <c r="U63" s="1"/>
      <c r="V63" s="1"/>
    </row>
    <row r="64" spans="1:22" ht="17.25" customHeight="1" x14ac:dyDescent="0.25">
      <c r="A64" s="1"/>
      <c r="B64" s="253" t="str">
        <f>+L12</f>
        <v>REC. NOCT ORD.              0.35</v>
      </c>
      <c r="C64" s="254"/>
      <c r="D64" s="88">
        <v>0.35</v>
      </c>
      <c r="E64" s="89">
        <f>+$L$56</f>
        <v>1</v>
      </c>
      <c r="F64" s="87">
        <f>IF(E64=0,"",D64*E64*(VLOOKUP($E$8,'BD Personal'!$A$6:$R$64,12,FALSE)/240))</f>
        <v>5076.1374999999998</v>
      </c>
      <c r="G64" s="1"/>
      <c r="H64" s="278"/>
      <c r="I64" s="279"/>
      <c r="J64" s="279"/>
      <c r="K64" s="279"/>
      <c r="L64" s="279"/>
      <c r="M64" s="279"/>
      <c r="N64" s="279"/>
      <c r="O64" s="279"/>
      <c r="P64" s="279"/>
      <c r="Q64" s="280"/>
      <c r="R64" s="1"/>
      <c r="S64" s="1"/>
      <c r="T64" s="1"/>
      <c r="U64" s="1"/>
      <c r="V64" s="1"/>
    </row>
    <row r="65" spans="1:22" ht="17.25" customHeight="1" x14ac:dyDescent="0.25">
      <c r="A65" s="1"/>
      <c r="B65" s="253" t="str">
        <f>+M12</f>
        <v xml:space="preserve">REC, DOM / FESTIVA DIU 1.75 </v>
      </c>
      <c r="C65" s="254"/>
      <c r="D65" s="88">
        <v>1.75</v>
      </c>
      <c r="E65" s="89">
        <f>+$M$56</f>
        <v>1</v>
      </c>
      <c r="F65" s="87">
        <f>IF(E65=0,"",D65*E65*(VLOOKUP($E$8,'BD Personal'!$A$6:$R$64,12,FALSE)/240))</f>
        <v>25380.6875</v>
      </c>
      <c r="G65" s="1"/>
      <c r="H65" s="278"/>
      <c r="I65" s="279"/>
      <c r="J65" s="279"/>
      <c r="K65" s="279"/>
      <c r="L65" s="279"/>
      <c r="M65" s="279"/>
      <c r="N65" s="279"/>
      <c r="O65" s="279"/>
      <c r="P65" s="279"/>
      <c r="Q65" s="280"/>
      <c r="R65" s="1"/>
      <c r="S65" s="1"/>
      <c r="T65" s="1"/>
      <c r="U65" s="1"/>
      <c r="V65" s="1"/>
    </row>
    <row r="66" spans="1:22" ht="17.25" customHeight="1" x14ac:dyDescent="0.25">
      <c r="A66" s="1"/>
      <c r="B66" s="253" t="str">
        <f>+N12</f>
        <v>REC. DOM. / FES. NOC.  2.10</v>
      </c>
      <c r="C66" s="254"/>
      <c r="D66" s="88">
        <v>2.1</v>
      </c>
      <c r="E66" s="89">
        <f>+$N$56</f>
        <v>6</v>
      </c>
      <c r="F66" s="87">
        <f>IF(E66=0,"",D66*E66*(VLOOKUP($E$8,'BD Personal'!$A$6:$R$64,12,FALSE)/240))</f>
        <v>182740.95</v>
      </c>
      <c r="G66" s="1"/>
      <c r="H66" s="278"/>
      <c r="I66" s="279"/>
      <c r="J66" s="279"/>
      <c r="K66" s="279"/>
      <c r="L66" s="279"/>
      <c r="M66" s="279"/>
      <c r="N66" s="279"/>
      <c r="O66" s="279"/>
      <c r="P66" s="279"/>
      <c r="Q66" s="280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5" t="str">
        <f>+O12</f>
        <v>COMPENSATORIOS</v>
      </c>
      <c r="C67" s="256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8"/>
      <c r="I67" s="279"/>
      <c r="J67" s="279"/>
      <c r="K67" s="279"/>
      <c r="L67" s="279"/>
      <c r="M67" s="279"/>
      <c r="N67" s="279"/>
      <c r="O67" s="279"/>
      <c r="P67" s="279"/>
      <c r="Q67" s="280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8"/>
      <c r="I68" s="279"/>
      <c r="J68" s="279"/>
      <c r="K68" s="279"/>
      <c r="L68" s="279"/>
      <c r="M68" s="279"/>
      <c r="N68" s="279"/>
      <c r="O68" s="279"/>
      <c r="P68" s="279"/>
      <c r="Q68" s="280"/>
      <c r="R68" s="1"/>
      <c r="S68" s="1"/>
      <c r="T68" s="1"/>
      <c r="U68" s="1"/>
      <c r="V68" s="1"/>
    </row>
    <row r="69" spans="1:22" ht="18" customHeight="1" thickBot="1" x14ac:dyDescent="0.3">
      <c r="A69" s="1"/>
      <c r="B69" s="257" t="s">
        <v>53</v>
      </c>
      <c r="C69" s="257"/>
      <c r="D69" s="257"/>
      <c r="E69" s="257"/>
      <c r="F69" s="95">
        <f>SUM(F60:F67)</f>
        <v>213197.77500000002</v>
      </c>
      <c r="G69" s="1"/>
      <c r="H69" s="281"/>
      <c r="I69" s="282"/>
      <c r="J69" s="282"/>
      <c r="K69" s="282"/>
      <c r="L69" s="282"/>
      <c r="M69" s="282"/>
      <c r="N69" s="282"/>
      <c r="O69" s="282"/>
      <c r="P69" s="282"/>
      <c r="Q69" s="28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8"/>
      <c r="D76" s="258"/>
      <c r="E76" s="258"/>
      <c r="F76" s="258"/>
      <c r="G76" s="258"/>
      <c r="H76" s="258"/>
      <c r="I76" s="258"/>
      <c r="L76" s="258"/>
      <c r="M76" s="258"/>
      <c r="N76" s="258"/>
      <c r="O76" s="258"/>
      <c r="P76" s="258"/>
    </row>
    <row r="77" spans="1:22" ht="30.75" customHeight="1" thickTop="1" x14ac:dyDescent="0.25">
      <c r="C77" s="252" t="s">
        <v>54</v>
      </c>
      <c r="D77" s="252"/>
      <c r="E77" s="252"/>
      <c r="F77" s="252"/>
      <c r="G77" s="252"/>
      <c r="H77" s="252"/>
      <c r="I77" s="252"/>
      <c r="J77" s="16"/>
      <c r="K77" s="16"/>
      <c r="L77" s="252" t="s">
        <v>55</v>
      </c>
      <c r="M77" s="252"/>
      <c r="N77" s="252"/>
      <c r="O77" s="252"/>
      <c r="P77" s="252"/>
    </row>
    <row r="78" spans="1:22" x14ac:dyDescent="0.25"/>
    <row r="79" spans="1:22" x14ac:dyDescent="0.25"/>
  </sheetData>
  <sheetProtection algorithmName="SHA-512" hashValue="UXLfUDzfBEuDs1smGuhOLXm5vj06uS+hD/kvf3jLspgvvlyLpBg1TSxqJXW4TaxylBAJ2MNDVPhpPRU7Khl3Ww==" saltValue="ym+fXRICYiCQ+CANMUcpAw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D8B9B9D-CE80-423F-BAF3-85F0180C45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1291EE61-74B3-4AF9-AE66-C7221904E0DB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Piña Valdez</vt:lpstr>
      <vt:lpstr>'Piña Valdez'!Área_de_impresión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2020-09-08T14:03:55Z</dcterms:modified>
</cp:coreProperties>
</file>