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8735" windowHeight="7875"/>
  </bookViews>
  <sheets>
    <sheet name="asignaciones" sheetId="1" r:id="rId1"/>
  </sheets>
  <externalReferences>
    <externalReference r:id="rId2"/>
    <externalReference r:id="rId3"/>
  </externalReferences>
  <definedNames>
    <definedName name="_xlnm.Print_Area" localSheetId="0">asignaciones!$A$5:$AE$53</definedName>
  </definedNames>
  <calcPr calcId="125725"/>
</workbook>
</file>

<file path=xl/calcChain.xml><?xml version="1.0" encoding="utf-8"?>
<calcChain xmlns="http://schemas.openxmlformats.org/spreadsheetml/2006/main">
  <c r="D57" i="1"/>
  <c r="D56"/>
  <c r="D51"/>
  <c r="D42"/>
  <c r="D43"/>
  <c r="D40"/>
  <c r="D35"/>
  <c r="D36"/>
  <c r="D33"/>
  <c r="D25"/>
  <c r="D24"/>
  <c r="D23"/>
  <c r="D17"/>
  <c r="D16"/>
  <c r="D14"/>
  <c r="D13"/>
  <c r="D11"/>
  <c r="D9"/>
  <c r="AA55"/>
  <c r="Z55"/>
  <c r="Y55"/>
  <c r="X55"/>
  <c r="W55"/>
  <c r="V55"/>
  <c r="U55"/>
  <c r="T55"/>
  <c r="S55"/>
  <c r="R55"/>
  <c r="Q55"/>
  <c r="P55"/>
  <c r="O55"/>
  <c r="N55"/>
  <c r="M55"/>
  <c r="L55"/>
  <c r="K55"/>
  <c r="J55"/>
  <c r="I55"/>
  <c r="H55"/>
  <c r="G55"/>
  <c r="F55"/>
  <c r="E55"/>
  <c r="D55"/>
  <c r="AA50"/>
  <c r="Z50"/>
  <c r="Y50"/>
  <c r="X50"/>
  <c r="W50"/>
  <c r="V50"/>
  <c r="U50"/>
  <c r="T50"/>
  <c r="Q50"/>
  <c r="P50"/>
  <c r="O50"/>
  <c r="N50"/>
  <c r="M50"/>
  <c r="L50"/>
  <c r="K50"/>
  <c r="J50"/>
  <c r="I50"/>
  <c r="H50"/>
  <c r="G50"/>
  <c r="F50"/>
  <c r="E50"/>
  <c r="D50"/>
  <c r="AA44"/>
  <c r="AI44" s="1"/>
  <c r="Z44"/>
  <c r="AH44" s="1"/>
  <c r="Y44"/>
  <c r="X44"/>
  <c r="W44"/>
  <c r="V44"/>
  <c r="U44"/>
  <c r="T44"/>
  <c r="S44"/>
  <c r="R44"/>
  <c r="Q44"/>
  <c r="P44"/>
  <c r="O44"/>
  <c r="N44"/>
  <c r="M44"/>
  <c r="L44"/>
  <c r="K44"/>
  <c r="J44"/>
  <c r="I44"/>
  <c r="H44"/>
  <c r="G44"/>
  <c r="F44"/>
  <c r="E44"/>
  <c r="D44"/>
  <c r="AH37"/>
  <c r="AA37"/>
  <c r="AI37" s="1"/>
  <c r="Z37"/>
  <c r="Y37"/>
  <c r="X37"/>
  <c r="W37"/>
  <c r="V37"/>
  <c r="U37"/>
  <c r="T37"/>
  <c r="S37"/>
  <c r="R37"/>
  <c r="Q37"/>
  <c r="P37"/>
  <c r="O37"/>
  <c r="N37"/>
  <c r="M37"/>
  <c r="L37"/>
  <c r="K37"/>
  <c r="J37"/>
  <c r="I37"/>
  <c r="H37"/>
  <c r="G37"/>
  <c r="F37"/>
  <c r="E37"/>
  <c r="D37"/>
  <c r="V27"/>
  <c r="E27"/>
  <c r="D27"/>
  <c r="AA26"/>
  <c r="Z26"/>
  <c r="Y26"/>
  <c r="Y27" s="1"/>
  <c r="X26"/>
  <c r="X27" s="1"/>
  <c r="W26"/>
  <c r="V26"/>
  <c r="U26"/>
  <c r="T26"/>
  <c r="S26"/>
  <c r="R26"/>
  <c r="Q26"/>
  <c r="P26"/>
  <c r="O26"/>
  <c r="N26"/>
  <c r="M26"/>
  <c r="L26"/>
  <c r="K26"/>
  <c r="J26"/>
  <c r="I26"/>
  <c r="H26"/>
  <c r="G26"/>
  <c r="F26"/>
  <c r="E26"/>
  <c r="D26"/>
  <c r="AA19"/>
  <c r="AA28" s="1"/>
  <c r="Z19"/>
  <c r="Z28" s="1"/>
  <c r="Y19"/>
  <c r="Y28" s="1"/>
  <c r="X19"/>
  <c r="X28" s="1"/>
  <c r="W19"/>
  <c r="W28" s="1"/>
  <c r="V19"/>
  <c r="V28" s="1"/>
  <c r="U19"/>
  <c r="U28" s="1"/>
  <c r="T19"/>
  <c r="T28" s="1"/>
  <c r="S19"/>
  <c r="S28" s="1"/>
  <c r="R19"/>
  <c r="R28" s="1"/>
  <c r="Q19"/>
  <c r="Q28" s="1"/>
  <c r="P19"/>
  <c r="P28" s="1"/>
  <c r="O19"/>
  <c r="O28" s="1"/>
  <c r="N19"/>
  <c r="N28" s="1"/>
  <c r="M19"/>
  <c r="M28" s="1"/>
  <c r="L19"/>
  <c r="L28" s="1"/>
  <c r="K19"/>
  <c r="K28" s="1"/>
  <c r="J19"/>
  <c r="J28" s="1"/>
  <c r="I19"/>
  <c r="I28" s="1"/>
  <c r="H19"/>
  <c r="H28" s="1"/>
  <c r="G19"/>
  <c r="G28" s="1"/>
  <c r="F19"/>
  <c r="F28" s="1"/>
  <c r="E19"/>
  <c r="E28" s="1"/>
  <c r="D19"/>
  <c r="D28" s="1"/>
  <c r="AI8"/>
  <c r="AJ7"/>
  <c r="AI7"/>
  <c r="AJ6"/>
  <c r="AI6"/>
  <c r="AL3"/>
  <c r="Y3"/>
  <c r="Q3"/>
  <c r="I3"/>
  <c r="AK2"/>
  <c r="AH2"/>
  <c r="AI3" s="1"/>
  <c r="AE2"/>
  <c r="AF3" s="1"/>
  <c r="Z2"/>
  <c r="AA3" s="1"/>
  <c r="X2"/>
  <c r="V2"/>
  <c r="W3" s="1"/>
  <c r="T2"/>
  <c r="U3" s="1"/>
  <c r="R2"/>
  <c r="S3" s="1"/>
  <c r="P2"/>
  <c r="N2"/>
  <c r="O3" s="1"/>
  <c r="L2"/>
  <c r="M3" s="1"/>
  <c r="J2"/>
  <c r="K3" s="1"/>
  <c r="H2"/>
  <c r="F2"/>
  <c r="G3" s="1"/>
  <c r="D2"/>
  <c r="AC53" s="1"/>
  <c r="E3" l="1"/>
  <c r="AC9"/>
  <c r="AC13"/>
  <c r="AC17"/>
  <c r="AC23"/>
  <c r="AC36"/>
  <c r="AC40"/>
  <c r="AC44"/>
  <c r="AC47"/>
  <c r="AC50"/>
  <c r="AC55"/>
  <c r="AC8"/>
  <c r="AC10"/>
  <c r="AC14"/>
  <c r="AC18"/>
  <c r="AC24"/>
  <c r="W27"/>
  <c r="AC33"/>
  <c r="AC37"/>
  <c r="AC41"/>
  <c r="AC48"/>
  <c r="AC51"/>
  <c r="AC56"/>
  <c r="AC11"/>
  <c r="AC15"/>
  <c r="AC19"/>
  <c r="AC25"/>
  <c r="AC28"/>
  <c r="AC34"/>
  <c r="AC42"/>
  <c r="AC52"/>
  <c r="AC57"/>
  <c r="AC12"/>
  <c r="AC16"/>
  <c r="AC22"/>
  <c r="AC26"/>
  <c r="AC35"/>
  <c r="AC43"/>
  <c r="AC46"/>
  <c r="AK7" l="1"/>
  <c r="AK6"/>
  <c r="AK8" s="1"/>
  <c r="AD55"/>
  <c r="AE55" s="1"/>
  <c r="AD50"/>
  <c r="AE50" s="1"/>
  <c r="AD47"/>
  <c r="AE47" s="1"/>
  <c r="AD44"/>
  <c r="AE44" s="1"/>
  <c r="AD40"/>
  <c r="AE40" s="1"/>
  <c r="AD36"/>
  <c r="AE36" s="1"/>
  <c r="AD23"/>
  <c r="AD17"/>
  <c r="AE17" s="1"/>
  <c r="AD13"/>
  <c r="AE13" s="1"/>
  <c r="AD9"/>
  <c r="AE9" s="1"/>
  <c r="AD53"/>
  <c r="AE53" s="1"/>
  <c r="AD46"/>
  <c r="AE46" s="1"/>
  <c r="AD43"/>
  <c r="AE43" s="1"/>
  <c r="AD35"/>
  <c r="AE35" s="1"/>
  <c r="AD26"/>
  <c r="AE26" s="1"/>
  <c r="AD22"/>
  <c r="AE22" s="1"/>
  <c r="AD16"/>
  <c r="AE16" s="1"/>
  <c r="AD12"/>
  <c r="AD57"/>
  <c r="AE57" s="1"/>
  <c r="AD52"/>
  <c r="AD42"/>
  <c r="AE42" s="1"/>
  <c r="AD34"/>
  <c r="AD28"/>
  <c r="AE28" s="1"/>
  <c r="AD25"/>
  <c r="AE25" s="1"/>
  <c r="AD19"/>
  <c r="AE19" s="1"/>
  <c r="AD15"/>
  <c r="AD11"/>
  <c r="AE11" s="1"/>
  <c r="AD56"/>
  <c r="AE56" s="1"/>
  <c r="AD51"/>
  <c r="AE51" s="1"/>
  <c r="AD48"/>
  <c r="AE48" s="1"/>
  <c r="AD41"/>
  <c r="AE41" s="1"/>
  <c r="AD37"/>
  <c r="AE37" s="1"/>
  <c r="AD33"/>
  <c r="AE33" s="1"/>
  <c r="AD24"/>
  <c r="AE24" s="1"/>
  <c r="AD18"/>
  <c r="AD14"/>
  <c r="AE14" s="1"/>
  <c r="AD10"/>
  <c r="AD8"/>
  <c r="AE12"/>
  <c r="AE34"/>
  <c r="AE15"/>
  <c r="AE10"/>
  <c r="AE23"/>
  <c r="AC29"/>
  <c r="AE52"/>
  <c r="AE18"/>
  <c r="AL6" l="1"/>
  <c r="AD29"/>
  <c r="AL7"/>
  <c r="AE8"/>
</calcChain>
</file>

<file path=xl/comments1.xml><?xml version="1.0" encoding="utf-8"?>
<comments xmlns="http://schemas.openxmlformats.org/spreadsheetml/2006/main">
  <authors>
    <author>kbaraon</author>
  </authors>
  <commentList>
    <comment ref="R46" authorId="0">
      <text>
        <r>
          <rPr>
            <b/>
            <sz val="8"/>
            <color indexed="81"/>
            <rFont val="Tahoma"/>
            <family val="2"/>
          </rPr>
          <t>kbaraon:</t>
        </r>
        <r>
          <rPr>
            <sz val="8"/>
            <color indexed="81"/>
            <rFont val="Tahoma"/>
            <family val="2"/>
          </rPr>
          <t xml:space="preserve">
peso declarado en julio</t>
        </r>
      </text>
    </comment>
  </commentList>
</comments>
</file>

<file path=xl/sharedStrings.xml><?xml version="1.0" encoding="utf-8"?>
<sst xmlns="http://schemas.openxmlformats.org/spreadsheetml/2006/main" count="179" uniqueCount="60">
  <si>
    <t>ASIGNACIONES DIVISIÓN VENTANAS</t>
  </si>
  <si>
    <t>Mes</t>
  </si>
  <si>
    <t>ENERO</t>
  </si>
  <si>
    <t>Real</t>
  </si>
  <si>
    <t>Pto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</si>
  <si>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</si>
  <si>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</si>
  <si>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</si>
  <si>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</si>
  <si>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</si>
  <si>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</si>
  <si>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</si>
  <si>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</si>
  <si>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</si>
  <si>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</si>
  <si>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</si>
  <si>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Diciembre</t>
  </si>
  <si>
    <t>Anual</t>
  </si>
  <si>
    <t>Ppto</t>
  </si>
  <si>
    <t>Diferencia</t>
  </si>
  <si>
    <t xml:space="preserve"> - Cobre otras divisiones</t>
  </si>
  <si>
    <t>Cátodos A</t>
  </si>
  <si>
    <t xml:space="preserve"> - Cobre de terceros</t>
  </si>
  <si>
    <t>Ex cucons El Teniente</t>
  </si>
  <si>
    <t>[t]</t>
  </si>
  <si>
    <t>Ex cucons Andina</t>
  </si>
  <si>
    <t>Ex cucons Salvador</t>
  </si>
  <si>
    <t>Ex cucons Enami, cenizas, permuta</t>
  </si>
  <si>
    <t>Ex precipitados Enami</t>
  </si>
  <si>
    <t>Ex cucons AA</t>
  </si>
  <si>
    <t>Ex ánodos El Teniente</t>
  </si>
  <si>
    <t>Ex ánodos El Teniente ex MBCH, gaby</t>
  </si>
  <si>
    <t>Ex ánodos Enami</t>
  </si>
  <si>
    <t>Ex ánodos AA</t>
  </si>
  <si>
    <t>Ex Blíster Interdivisional</t>
  </si>
  <si>
    <t>TOTAL CÁTODOS A</t>
  </si>
  <si>
    <t>Otros Cobres Electrolíticos</t>
  </si>
  <si>
    <t>Cátodos "ENM RCH" ex Sur Andes (RCH)</t>
  </si>
  <si>
    <t>Cátodos "ENM RCH" ex Teniente, Andina (RCH)</t>
  </si>
  <si>
    <t>Láminas y Despuntes Sur Andes (RCH)</t>
  </si>
  <si>
    <t>Cátodos "SX EW" ex Sur Andes (STD)</t>
  </si>
  <si>
    <t>TOTAL OTROS Cu ELECTROLÍTICO</t>
  </si>
  <si>
    <t>TOTAL COBRE ELECTROLÍTICO</t>
  </si>
  <si>
    <t>Plata</t>
  </si>
  <si>
    <t>Ex Barro Codelco Norte</t>
  </si>
  <si>
    <t>[kg]</t>
  </si>
  <si>
    <t>Ex Barro Salvador</t>
  </si>
  <si>
    <t>Ex Barro Cucons y ánodos procesados</t>
  </si>
  <si>
    <t>De Metal Doré y Bullion de oro</t>
  </si>
  <si>
    <t>TOTAL PLATA</t>
  </si>
  <si>
    <t>Oro</t>
  </si>
  <si>
    <t>TOTAL ORO</t>
  </si>
  <si>
    <t>Escoria de fusión</t>
  </si>
  <si>
    <t>Subproductos</t>
  </si>
  <si>
    <t>Scrap de Ánodos</t>
  </si>
  <si>
    <t>Matrices de Ánodos</t>
  </si>
  <si>
    <t>CATODOS SX - TTE</t>
  </si>
  <si>
    <t>Selenio</t>
  </si>
  <si>
    <t>Ex Barro Codelco Norte, Salvador</t>
  </si>
  <si>
    <t>Ventanas</t>
  </si>
</sst>
</file>

<file path=xl/styles.xml><?xml version="1.0" encoding="utf-8"?>
<styleSheet xmlns="http://schemas.openxmlformats.org/spreadsheetml/2006/main">
  <numFmts count="2">
    <numFmt numFmtId="164" formatCode="&quot;ENERO A &quot;@"/>
    <numFmt numFmtId="165" formatCode="#,##0.0"/>
  </numFmts>
  <fonts count="16"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sz val="10"/>
      <color indexed="9"/>
      <name val="Arial"/>
      <family val="2"/>
    </font>
    <font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Border="1"/>
    <xf numFmtId="0" fontId="4" fillId="0" borderId="0" xfId="0" applyFont="1"/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/>
    <xf numFmtId="0" fontId="6" fillId="2" borderId="0" xfId="0" applyFont="1" applyFill="1" applyAlignment="1">
      <alignment vertical="center"/>
    </xf>
    <xf numFmtId="0" fontId="0" fillId="0" borderId="0" xfId="0" applyFill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3" fillId="0" borderId="0" xfId="0" applyFont="1"/>
    <xf numFmtId="0" fontId="1" fillId="0" borderId="0" xfId="0" applyFont="1"/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 vertical="center"/>
    </xf>
    <xf numFmtId="164" fontId="8" fillId="3" borderId="3" xfId="0" applyNumberFormat="1" applyFont="1" applyFill="1" applyBorder="1" applyAlignment="1">
      <alignment horizontal="center" vertical="center"/>
    </xf>
    <xf numFmtId="164" fontId="8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3" fontId="0" fillId="0" borderId="0" xfId="0" applyNumberFormat="1"/>
    <xf numFmtId="0" fontId="3" fillId="0" borderId="5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3" fontId="0" fillId="0" borderId="5" xfId="0" applyNumberFormat="1" applyBorder="1"/>
    <xf numFmtId="3" fontId="0" fillId="0" borderId="8" xfId="0" applyNumberFormat="1" applyBorder="1"/>
    <xf numFmtId="3" fontId="0" fillId="0" borderId="6" xfId="0" applyNumberFormat="1" applyBorder="1"/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3" fontId="9" fillId="0" borderId="9" xfId="0" applyNumberFormat="1" applyFont="1" applyFill="1" applyBorder="1" applyAlignment="1">
      <alignment horizontal="right" vertical="center" wrapText="1"/>
    </xf>
    <xf numFmtId="3" fontId="9" fillId="0" borderId="10" xfId="0" applyNumberFormat="1" applyFont="1" applyBorder="1" applyAlignment="1">
      <alignment horizontal="right" vertical="center" wrapText="1"/>
    </xf>
    <xf numFmtId="3" fontId="9" fillId="0" borderId="9" xfId="0" applyNumberFormat="1" applyFont="1" applyBorder="1" applyAlignment="1">
      <alignment horizontal="right" vertical="center" wrapText="1"/>
    </xf>
    <xf numFmtId="3" fontId="7" fillId="0" borderId="9" xfId="0" applyNumberFormat="1" applyFont="1" applyFill="1" applyBorder="1"/>
    <xf numFmtId="3" fontId="7" fillId="0" borderId="0" xfId="0" applyNumberFormat="1" applyFont="1" applyFill="1" applyBorder="1"/>
    <xf numFmtId="3" fontId="0" fillId="0" borderId="10" xfId="0" applyNumberFormat="1" applyFill="1" applyBorder="1"/>
    <xf numFmtId="3" fontId="0" fillId="4" borderId="0" xfId="0" applyNumberFormat="1" applyFill="1"/>
    <xf numFmtId="0" fontId="0" fillId="0" borderId="0" xfId="0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0" fillId="4" borderId="0" xfId="0" applyFill="1"/>
    <xf numFmtId="3" fontId="0" fillId="0" borderId="0" xfId="0" applyNumberFormat="1" applyFill="1"/>
    <xf numFmtId="0" fontId="3" fillId="5" borderId="12" xfId="0" applyFont="1" applyFill="1" applyBorder="1" applyAlignment="1">
      <alignment vertical="center" wrapText="1"/>
    </xf>
    <xf numFmtId="0" fontId="0" fillId="5" borderId="13" xfId="0" applyFill="1" applyBorder="1" applyAlignment="1">
      <alignment vertical="center" wrapText="1"/>
    </xf>
    <xf numFmtId="0" fontId="0" fillId="5" borderId="14" xfId="0" applyFill="1" applyBorder="1" applyAlignment="1">
      <alignment horizontal="center" vertical="center" wrapText="1"/>
    </xf>
    <xf numFmtId="3" fontId="9" fillId="5" borderId="12" xfId="0" applyNumberFormat="1" applyFont="1" applyFill="1" applyBorder="1" applyAlignment="1">
      <alignment horizontal="right" vertical="center" wrapText="1"/>
    </xf>
    <xf numFmtId="3" fontId="9" fillId="5" borderId="13" xfId="0" applyNumberFormat="1" applyFont="1" applyFill="1" applyBorder="1" applyAlignment="1">
      <alignment horizontal="right" vertical="center" wrapText="1"/>
    </xf>
    <xf numFmtId="3" fontId="0" fillId="5" borderId="12" xfId="0" applyNumberFormat="1" applyFill="1" applyBorder="1"/>
    <xf numFmtId="3" fontId="0" fillId="5" borderId="15" xfId="0" applyNumberFormat="1" applyFill="1" applyBorder="1"/>
    <xf numFmtId="3" fontId="0" fillId="5" borderId="13" xfId="0" applyNumberFormat="1" applyFill="1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3" fontId="9" fillId="0" borderId="0" xfId="0" applyNumberFormat="1" applyFont="1" applyBorder="1" applyAlignment="1">
      <alignment horizontal="right" vertical="center" wrapText="1"/>
    </xf>
    <xf numFmtId="165" fontId="9" fillId="0" borderId="0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3" fontId="9" fillId="0" borderId="5" xfId="0" applyNumberFormat="1" applyFont="1" applyBorder="1" applyAlignment="1">
      <alignment horizontal="right" vertical="center" wrapText="1"/>
    </xf>
    <xf numFmtId="3" fontId="9" fillId="0" borderId="6" xfId="0" applyNumberFormat="1" applyFont="1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3" fontId="9" fillId="0" borderId="10" xfId="0" applyNumberFormat="1" applyFont="1" applyFill="1" applyBorder="1" applyAlignment="1">
      <alignment horizontal="right" vertical="center" wrapText="1"/>
    </xf>
    <xf numFmtId="0" fontId="0" fillId="5" borderId="13" xfId="0" applyFill="1" applyBorder="1" applyAlignment="1">
      <alignment horizontal="center" vertical="center" wrapText="1"/>
    </xf>
    <xf numFmtId="165" fontId="9" fillId="5" borderId="12" xfId="0" applyNumberFormat="1" applyFont="1" applyFill="1" applyBorder="1" applyAlignment="1">
      <alignment horizontal="right" vertical="center" wrapText="1"/>
    </xf>
    <xf numFmtId="3" fontId="0" fillId="0" borderId="0" xfId="0" applyNumberFormat="1" applyBorder="1" applyAlignment="1">
      <alignment horizontal="center" vertical="center" wrapText="1"/>
    </xf>
    <xf numFmtId="3" fontId="9" fillId="0" borderId="0" xfId="0" applyNumberFormat="1" applyFont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6" borderId="4" xfId="0" applyFill="1" applyBorder="1" applyAlignment="1">
      <alignment horizontal="center" vertical="center" wrapText="1"/>
    </xf>
    <xf numFmtId="3" fontId="9" fillId="6" borderId="1" xfId="0" applyNumberFormat="1" applyFont="1" applyFill="1" applyBorder="1" applyAlignment="1">
      <alignment horizontal="right" vertical="center" wrapText="1"/>
    </xf>
    <xf numFmtId="3" fontId="9" fillId="6" borderId="2" xfId="0" applyNumberFormat="1" applyFont="1" applyFill="1" applyBorder="1"/>
    <xf numFmtId="3" fontId="9" fillId="6" borderId="1" xfId="0" applyNumberFormat="1" applyFont="1" applyFill="1" applyBorder="1"/>
    <xf numFmtId="3" fontId="9" fillId="6" borderId="3" xfId="0" applyNumberFormat="1" applyFont="1" applyFill="1" applyBorder="1"/>
    <xf numFmtId="3" fontId="0" fillId="6" borderId="1" xfId="0" applyNumberFormat="1" applyFill="1" applyBorder="1"/>
    <xf numFmtId="3" fontId="0" fillId="6" borderId="3" xfId="0" applyNumberFormat="1" applyFill="1" applyBorder="1"/>
    <xf numFmtId="3" fontId="0" fillId="6" borderId="2" xfId="0" applyNumberFormat="1" applyFill="1" applyBorder="1"/>
    <xf numFmtId="0" fontId="0" fillId="0" borderId="0" xfId="0" applyBorder="1" applyAlignment="1">
      <alignment horizontal="center"/>
    </xf>
    <xf numFmtId="10" fontId="0" fillId="0" borderId="0" xfId="1" applyNumberFormat="1" applyFont="1"/>
    <xf numFmtId="3" fontId="7" fillId="3" borderId="1" xfId="0" applyNumberFormat="1" applyFont="1" applyFill="1" applyBorder="1" applyAlignment="1">
      <alignment horizontal="center"/>
    </xf>
    <xf numFmtId="3" fontId="7" fillId="3" borderId="2" xfId="0" applyNumberFormat="1" applyFont="1" applyFill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3" fillId="0" borderId="5" xfId="0" applyFont="1" applyBorder="1"/>
    <xf numFmtId="0" fontId="0" fillId="0" borderId="8" xfId="0" applyBorder="1"/>
    <xf numFmtId="0" fontId="0" fillId="0" borderId="7" xfId="0" applyBorder="1"/>
    <xf numFmtId="3" fontId="0" fillId="0" borderId="6" xfId="0" applyNumberFormat="1" applyFill="1" applyBorder="1" applyAlignment="1">
      <alignment horizontal="center"/>
    </xf>
    <xf numFmtId="3" fontId="0" fillId="0" borderId="5" xfId="0" applyNumberFormat="1" applyFill="1" applyBorder="1" applyAlignment="1">
      <alignment horizontal="center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3" fontId="9" fillId="0" borderId="9" xfId="0" applyNumberFormat="1" applyFont="1" applyFill="1" applyBorder="1" applyAlignment="1">
      <alignment horizontal="right"/>
    </xf>
    <xf numFmtId="3" fontId="9" fillId="0" borderId="10" xfId="0" applyNumberFormat="1" applyFont="1" applyFill="1" applyBorder="1" applyAlignment="1">
      <alignment horizontal="right"/>
    </xf>
    <xf numFmtId="3" fontId="9" fillId="0" borderId="9" xfId="0" applyNumberFormat="1" applyFont="1" applyBorder="1" applyAlignment="1">
      <alignment horizontal="right"/>
    </xf>
    <xf numFmtId="3" fontId="9" fillId="0" borderId="10" xfId="0" applyNumberFormat="1" applyFont="1" applyBorder="1" applyAlignment="1">
      <alignment horizontal="right"/>
    </xf>
    <xf numFmtId="0" fontId="0" fillId="5" borderId="12" xfId="0" applyFill="1" applyBorder="1" applyAlignment="1">
      <alignment horizontal="left" vertical="center" wrapText="1"/>
    </xf>
    <xf numFmtId="0" fontId="0" fillId="5" borderId="15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3" fontId="9" fillId="5" borderId="12" xfId="0" applyNumberFormat="1" applyFont="1" applyFill="1" applyBorder="1" applyAlignment="1">
      <alignment horizontal="right"/>
    </xf>
    <xf numFmtId="3" fontId="9" fillId="5" borderId="13" xfId="0" applyNumberFormat="1" applyFont="1" applyFill="1" applyBorder="1" applyAlignment="1">
      <alignment horizontal="right"/>
    </xf>
    <xf numFmtId="3" fontId="9" fillId="0" borderId="0" xfId="0" applyNumberFormat="1" applyFont="1" applyBorder="1" applyAlignment="1">
      <alignment horizontal="right"/>
    </xf>
    <xf numFmtId="3" fontId="9" fillId="0" borderId="0" xfId="0" applyNumberFormat="1" applyFont="1" applyAlignment="1">
      <alignment horizontal="right"/>
    </xf>
    <xf numFmtId="0" fontId="3" fillId="0" borderId="5" xfId="0" applyFont="1" applyFill="1" applyBorder="1" applyAlignment="1">
      <alignment horizontal="left" vertical="center" wrapText="1"/>
    </xf>
    <xf numFmtId="3" fontId="9" fillId="0" borderId="5" xfId="0" applyNumberFormat="1" applyFont="1" applyBorder="1" applyAlignment="1">
      <alignment horizontal="right"/>
    </xf>
    <xf numFmtId="3" fontId="9" fillId="0" borderId="6" xfId="0" applyNumberFormat="1" applyFont="1" applyBorder="1" applyAlignment="1">
      <alignment horizontal="right"/>
    </xf>
    <xf numFmtId="0" fontId="0" fillId="0" borderId="10" xfId="0" applyBorder="1"/>
    <xf numFmtId="0" fontId="0" fillId="5" borderId="12" xfId="0" applyFill="1" applyBorder="1"/>
    <xf numFmtId="0" fontId="0" fillId="5" borderId="13" xfId="0" applyFill="1" applyBorder="1" applyAlignment="1">
      <alignment horizontal="left"/>
    </xf>
    <xf numFmtId="0" fontId="3" fillId="0" borderId="5" xfId="0" applyFont="1" applyBorder="1" applyAlignment="1">
      <alignment horizontal="left" vertical="center" wrapText="1"/>
    </xf>
    <xf numFmtId="0" fontId="0" fillId="0" borderId="6" xfId="0" applyBorder="1"/>
    <xf numFmtId="3" fontId="9" fillId="7" borderId="5" xfId="0" applyNumberFormat="1" applyFont="1" applyFill="1" applyBorder="1" applyAlignment="1">
      <alignment horizontal="right"/>
    </xf>
    <xf numFmtId="3" fontId="9" fillId="7" borderId="9" xfId="0" applyNumberFormat="1" applyFont="1" applyFill="1" applyBorder="1" applyAlignment="1">
      <alignment horizontal="right"/>
    </xf>
    <xf numFmtId="0" fontId="0" fillId="0" borderId="12" xfId="0" applyBorder="1" applyAlignment="1">
      <alignment horizontal="left" vertical="center" wrapText="1"/>
    </xf>
    <xf numFmtId="0" fontId="0" fillId="0" borderId="13" xfId="0" applyBorder="1"/>
    <xf numFmtId="0" fontId="0" fillId="0" borderId="14" xfId="0" applyBorder="1" applyAlignment="1">
      <alignment horizontal="center"/>
    </xf>
    <xf numFmtId="3" fontId="9" fillId="0" borderId="12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3" fontId="9" fillId="7" borderId="12" xfId="0" applyNumberFormat="1" applyFont="1" applyFill="1" applyBorder="1" applyAlignment="1">
      <alignment horizontal="right"/>
    </xf>
    <xf numFmtId="3" fontId="0" fillId="0" borderId="12" xfId="0" applyNumberFormat="1" applyFill="1" applyBorder="1"/>
    <xf numFmtId="3" fontId="0" fillId="0" borderId="15" xfId="0" applyNumberFormat="1" applyFill="1" applyBorder="1"/>
    <xf numFmtId="3" fontId="0" fillId="0" borderId="13" xfId="0" applyNumberFormat="1" applyFill="1" applyBorder="1"/>
    <xf numFmtId="4" fontId="0" fillId="0" borderId="9" xfId="0" applyNumberFormat="1" applyBorder="1"/>
    <xf numFmtId="3" fontId="9" fillId="0" borderId="9" xfId="0" quotePrefix="1" applyNumberFormat="1" applyFont="1" applyBorder="1" applyAlignment="1">
      <alignment horizontal="right"/>
    </xf>
    <xf numFmtId="0" fontId="10" fillId="0" borderId="12" xfId="0" applyFont="1" applyBorder="1" applyAlignment="1">
      <alignment horizontal="left" vertical="center" wrapText="1"/>
    </xf>
    <xf numFmtId="3" fontId="11" fillId="0" borderId="12" xfId="0" applyNumberFormat="1" applyFont="1" applyBorder="1" applyAlignment="1">
      <alignment horizontal="right"/>
    </xf>
    <xf numFmtId="3" fontId="9" fillId="0" borderId="8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 vertical="center" wrapText="1"/>
    </xf>
    <xf numFmtId="3" fontId="0" fillId="0" borderId="15" xfId="0" applyNumberFormat="1" applyBorder="1"/>
    <xf numFmtId="3" fontId="0" fillId="0" borderId="13" xfId="0" applyNumberFormat="1" applyBorder="1"/>
    <xf numFmtId="0" fontId="1" fillId="2" borderId="0" xfId="0" applyFont="1" applyFill="1"/>
    <xf numFmtId="0" fontId="12" fillId="2" borderId="0" xfId="0" applyFont="1" applyFill="1"/>
    <xf numFmtId="3" fontId="1" fillId="2" borderId="0" xfId="0" applyNumberFormat="1" applyFont="1" applyFill="1"/>
    <xf numFmtId="3" fontId="12" fillId="2" borderId="0" xfId="0" applyNumberFormat="1" applyFont="1" applyFill="1"/>
    <xf numFmtId="3" fontId="13" fillId="2" borderId="0" xfId="0" applyNumberFormat="1" applyFont="1" applyFill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stion%20Comercial%20y%20Servicios/1_CSALAZAR/ASIGNACIONES/ASIGNACIONES_REALES-MGarcia/2011/Asignaciones_Reales%20_Cu_Acido_Se_2011_DECG%20x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estion%20Comercial%20y%20Servicios/1_CSALAZAR/ASIGNACIONES/ASIGNACIONES_REALES-MGarcia/2011/ASIGNACIONES%20PLATA_ORO%20Reales_2011_DECG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signaciones_2011"/>
      <sheetName val="Acido_2011"/>
      <sheetName val="Selenio_2011 "/>
    </sheetNames>
    <sheetDataSet>
      <sheetData sheetId="0">
        <row r="10">
          <cell r="F10">
            <v>3185.1289999999999</v>
          </cell>
          <cell r="G10">
            <v>8200</v>
          </cell>
          <cell r="H10">
            <v>3138.8429999999998</v>
          </cell>
          <cell r="R10">
            <v>8383.6039999999994</v>
          </cell>
          <cell r="W10">
            <v>3241.6179999999999</v>
          </cell>
          <cell r="X10">
            <v>3299.5450000000001</v>
          </cell>
        </row>
        <row r="12">
          <cell r="Y12">
            <v>63.515000000000001</v>
          </cell>
        </row>
        <row r="13">
          <cell r="Y13">
            <v>57.267000000000003</v>
          </cell>
        </row>
        <row r="14">
          <cell r="R14">
            <v>3079.835</v>
          </cell>
        </row>
        <row r="15">
          <cell r="Y15">
            <v>419.03300000000002</v>
          </cell>
        </row>
        <row r="16">
          <cell r="Y16">
            <v>92.366</v>
          </cell>
        </row>
        <row r="21">
          <cell r="R21">
            <v>1785.0139999999999</v>
          </cell>
        </row>
      </sheetData>
      <sheetData sheetId="1"/>
      <sheetData sheetId="2">
        <row r="6">
          <cell r="J6">
            <v>2400</v>
          </cell>
        </row>
        <row r="18">
          <cell r="I18">
            <v>1200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signaciones_Ag-Au"/>
    </sheetNames>
    <sheetDataSet>
      <sheetData sheetId="0">
        <row r="11">
          <cell r="H11">
            <v>12000</v>
          </cell>
          <cell r="P11">
            <v>5.9980000000000002</v>
          </cell>
          <cell r="Q11">
            <v>16000</v>
          </cell>
        </row>
        <row r="13">
          <cell r="H13">
            <v>49.994</v>
          </cell>
          <cell r="P13">
            <v>18.936</v>
          </cell>
          <cell r="Q13">
            <v>350.01399999999995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0"/>
    <pageSetUpPr fitToPage="1"/>
  </sheetPr>
  <dimension ref="A1:AL66"/>
  <sheetViews>
    <sheetView showGridLines="0" tabSelected="1" workbookViewId="0">
      <selection activeCell="D58" sqref="D58"/>
    </sheetView>
  </sheetViews>
  <sheetFormatPr baseColWidth="10" defaultRowHeight="12.75" outlineLevelCol="1"/>
  <cols>
    <col min="1" max="1" width="41.140625" customWidth="1"/>
    <col min="2" max="2" width="6.5703125" style="2" customWidth="1"/>
    <col min="3" max="3" width="9.7109375" customWidth="1"/>
    <col min="4" max="25" width="9.7109375" customWidth="1" outlineLevel="1"/>
    <col min="26" max="27" width="8.42578125" bestFit="1" customWidth="1" outlineLevel="1"/>
    <col min="28" max="28" width="2.28515625" customWidth="1"/>
    <col min="33" max="33" width="11.42578125" hidden="1" customWidth="1"/>
    <col min="34" max="34" width="21" bestFit="1" customWidth="1"/>
  </cols>
  <sheetData>
    <row r="1" spans="1:38" ht="21" customHeight="1">
      <c r="A1" s="1" t="s">
        <v>0</v>
      </c>
      <c r="AH1" s="3" t="s">
        <v>1</v>
      </c>
    </row>
    <row r="2" spans="1:38" ht="15.75" hidden="1">
      <c r="A2" s="4"/>
      <c r="B2"/>
      <c r="D2" s="5" t="str">
        <f>+IF(OR($AC$5="ENERO",$AC$5="FEBRERO",$AC$5="MARZO",$AC$5="ABRIL",$AC$5="MAYO",$AC$5="JUNIO",$AC$5="JULIO",$AC$5="AGOSTO",$AC$5="SEPTIEMBRE",$AC$5="OCTUBRE",$AC$5="NOVIEMBRE",$AC$5="DICIEMBRE"),$AC$5," ")</f>
        <v>ENERO</v>
      </c>
      <c r="E2" s="6"/>
      <c r="F2" s="5" t="str">
        <f>+IF(OR($AC$5="FEBRERO",$AC$5="MARZO",$AC$5="ABRIL",$AC$5="MAYO",$AC$5="JUNIO",$AC$5="JULIO",$AC$5="AGOSTO",$AC$5="SEPTIEMBRE",$AC$5="OCTUBRE",$AC$5="NOVIEMBRE",$AC$5="DICIEMBRE"),$AC$5," ")</f>
        <v xml:space="preserve"> </v>
      </c>
      <c r="G2" s="6"/>
      <c r="H2" s="5" t="str">
        <f>+IF(OR($AC$5="MARZO",$AC$5="ABRIL",$AC$5="MAYO",$AC$5="JUNIO",$AC$5="JULIO",$AC$5="AGOSTO",$AC$5="SEPTIEMBRE",$AC$5="OCTUBRE",$AC$5="NOVIEMBRE",$AC$5="DICIEMBRE"),$AC$5," ")</f>
        <v xml:space="preserve"> </v>
      </c>
      <c r="I2" s="6"/>
      <c r="J2" s="5" t="str">
        <f>+IF(OR($AC$5="ABRIL",$AC$5="MAYO",$AC$5="JUNIO",$AC$5="JULIO",$AC$5="AGOSTO",$AC$5="SEPTIEMBRE",$AC$5="OCTUBRE",$AC$5="NOVIEMBRE",$AC$5="DICIEMBRE"),$AC$5," ")</f>
        <v xml:space="preserve"> </v>
      </c>
      <c r="K2" s="6"/>
      <c r="L2" s="5" t="str">
        <f>+IF(OR($AC$5="MAYO",$AC$5="JUNIO",$AC$5="JULIO",$AC$5="AGOSTO",$AC$5="SEPTIEMBRE",$AC$5="OCTUBRE",$AC$5="NOVIEMBRE",$AC$5="DICIEMBRE"),$AC$5," ")</f>
        <v xml:space="preserve"> </v>
      </c>
      <c r="M2" s="6"/>
      <c r="N2" s="5" t="str">
        <f>+IF(OR($AC$5="JUNIO",$AC$5="JULIO",$AC$5="AGOSTO",$AC$5="SEPTIEMBRE",$AC$5="OCTUBRE",$AC$5="NOVIEMBRE",$AC$5="DICIEMBRE"),$AC$5," ")</f>
        <v xml:space="preserve"> </v>
      </c>
      <c r="O2" s="6"/>
      <c r="P2" s="5" t="str">
        <f>+IF(OR($AC$5="JULIO",$AC$5="AGOSTO",$AC$5="SEPTIEMBRE",$AC$5="OCTUBRE",$AC$5="NOVIEMBRE",$AC$5="DICIEMBRE"),$AC$5," ")</f>
        <v xml:space="preserve"> </v>
      </c>
      <c r="Q2" s="6"/>
      <c r="R2" s="5" t="str">
        <f>+IF(OR($AC$5="AGOSTO",$AC$5="SEPTIEMBRE",$AC$5="OCTUBRE",$AC$5="NOVIEMBRE",$AC$5="DICIEMBRE"),$AC$5," ")</f>
        <v xml:space="preserve"> </v>
      </c>
      <c r="S2" s="6"/>
      <c r="T2" s="5" t="str">
        <f>+IF(OR($AC$5="SEPTIEMBRE",$AC$5="OCTUBRE",$AC$5="NOVIEMBRE",$AC$5="DICIEMBRE"),$AC$5," ")</f>
        <v xml:space="preserve"> </v>
      </c>
      <c r="U2" s="6"/>
      <c r="V2" s="6" t="str">
        <f>+IF(OR($AC$5="OCTUBRE",$AC$5="NOVIEMBRE",$AC$5="DICIEMBRE"),$AC$5," ")</f>
        <v xml:space="preserve"> </v>
      </c>
      <c r="W2" s="6"/>
      <c r="X2" s="7" t="str">
        <f>+IF(OR($AC$5="NOVIEMBRE",$AC$5="DICIEMBRE"),$AC$5," ")</f>
        <v xml:space="preserve"> </v>
      </c>
      <c r="Y2" s="6"/>
      <c r="Z2" s="6" t="str">
        <f>+IF(OR($AC$5="DICIEMBRE"),$AC$5," ")</f>
        <v xml:space="preserve"> </v>
      </c>
      <c r="AA2" s="7"/>
      <c r="AB2" s="8"/>
      <c r="AD2" s="7"/>
      <c r="AE2" s="5" t="str">
        <f>+IF(OR($AO$5="OCTUBRE",$AO$5="NOVIEMBRE",$AO$5="DICIEMBRE"),$AO$5," ")</f>
        <v xml:space="preserve"> </v>
      </c>
      <c r="AF2" s="6"/>
      <c r="AG2" s="6"/>
      <c r="AH2" s="5" t="str">
        <f>+IF(OR($AO$5="NOVIEMBRE",$AO$5="DICIEMBRE"),$AO$5," ")</f>
        <v xml:space="preserve"> </v>
      </c>
      <c r="AI2" s="6"/>
      <c r="AJ2" s="7"/>
      <c r="AK2" s="5" t="str">
        <f>+IF(OR($AO$5="DICIEMBRE"),$AO$5," ")</f>
        <v xml:space="preserve"> </v>
      </c>
      <c r="AL2" s="6"/>
    </row>
    <row r="3" spans="1:38" ht="15.75" hidden="1">
      <c r="A3" s="4"/>
      <c r="B3"/>
      <c r="D3" s="5"/>
      <c r="E3" s="6" t="str">
        <f>+D2</f>
        <v>ENERO</v>
      </c>
      <c r="F3" s="5"/>
      <c r="G3" s="6" t="str">
        <f>+F2</f>
        <v xml:space="preserve"> </v>
      </c>
      <c r="H3" s="5"/>
      <c r="I3" s="6" t="str">
        <f>+H2</f>
        <v xml:space="preserve"> </v>
      </c>
      <c r="J3" s="5"/>
      <c r="K3" s="6" t="str">
        <f>+J2</f>
        <v xml:space="preserve"> </v>
      </c>
      <c r="L3" s="5"/>
      <c r="M3" s="6" t="str">
        <f>+L2</f>
        <v xml:space="preserve"> </v>
      </c>
      <c r="N3" s="5"/>
      <c r="O3" s="6" t="str">
        <f>+N2</f>
        <v xml:space="preserve"> </v>
      </c>
      <c r="P3" s="5"/>
      <c r="Q3" s="6" t="str">
        <f>+P2</f>
        <v xml:space="preserve"> </v>
      </c>
      <c r="R3" s="5"/>
      <c r="S3" s="6" t="str">
        <f>+R2</f>
        <v xml:space="preserve"> </v>
      </c>
      <c r="T3" s="5"/>
      <c r="U3" s="6" t="str">
        <f>+T2</f>
        <v xml:space="preserve"> </v>
      </c>
      <c r="W3" s="6" t="str">
        <f>+V2</f>
        <v xml:space="preserve"> </v>
      </c>
      <c r="X3" s="9"/>
      <c r="Y3" s="6" t="str">
        <f>+X2</f>
        <v xml:space="preserve"> </v>
      </c>
      <c r="AA3" s="9" t="str">
        <f>+Z2</f>
        <v xml:space="preserve"> </v>
      </c>
      <c r="AB3" s="8"/>
      <c r="AD3" s="9"/>
      <c r="AE3" s="5"/>
      <c r="AF3" s="6" t="str">
        <f>+AE2</f>
        <v xml:space="preserve"> </v>
      </c>
      <c r="AG3" s="6"/>
      <c r="AH3" s="5"/>
      <c r="AI3" s="6" t="str">
        <f>+AH2</f>
        <v xml:space="preserve"> </v>
      </c>
      <c r="AJ3" s="9"/>
      <c r="AK3" s="5"/>
      <c r="AL3" s="6" t="str">
        <f>+AK2</f>
        <v xml:space="preserve"> </v>
      </c>
    </row>
    <row r="4" spans="1:38" ht="18">
      <c r="A4" s="1"/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8"/>
      <c r="AG4" t="s">
        <v>2</v>
      </c>
      <c r="AH4" s="12" t="s">
        <v>3</v>
      </c>
      <c r="AI4" s="12" t="s">
        <v>4</v>
      </c>
    </row>
    <row r="5" spans="1:38" ht="15">
      <c r="A5" s="13"/>
      <c r="B5" s="10"/>
      <c r="C5" s="10"/>
      <c r="D5" s="14" t="s">
        <v>2</v>
      </c>
      <c r="E5" s="15"/>
      <c r="F5" s="14" t="s">
        <v>5</v>
      </c>
      <c r="G5" s="15"/>
      <c r="H5" s="14" t="s">
        <v>6</v>
      </c>
      <c r="I5" s="15"/>
      <c r="J5" s="14" t="s">
        <v>7</v>
      </c>
      <c r="K5" s="15"/>
      <c r="L5" s="14" t="s">
        <v>8</v>
      </c>
      <c r="M5" s="15"/>
      <c r="N5" s="14" t="s">
        <v>9</v>
      </c>
      <c r="O5" s="15"/>
      <c r="P5" s="14" t="s">
        <v>10</v>
      </c>
      <c r="Q5" s="15"/>
      <c r="R5" s="14" t="s">
        <v>11</v>
      </c>
      <c r="S5" s="15"/>
      <c r="T5" s="14" t="s">
        <v>12</v>
      </c>
      <c r="U5" s="15"/>
      <c r="V5" s="14" t="s">
        <v>13</v>
      </c>
      <c r="W5" s="15"/>
      <c r="X5" s="14" t="s">
        <v>14</v>
      </c>
      <c r="Y5" s="15"/>
      <c r="Z5" s="14" t="s">
        <v>15</v>
      </c>
      <c r="AA5" s="15"/>
      <c r="AB5" s="16"/>
      <c r="AC5" s="17" t="s">
        <v>2</v>
      </c>
      <c r="AD5" s="18"/>
      <c r="AE5" s="19"/>
      <c r="AG5" t="s">
        <v>5</v>
      </c>
      <c r="AI5" t="s">
        <v>16</v>
      </c>
      <c r="AK5" t="s">
        <v>17</v>
      </c>
    </row>
    <row r="6" spans="1:38">
      <c r="A6" s="13"/>
      <c r="B6" s="10"/>
      <c r="C6" s="10"/>
      <c r="D6" s="20" t="s">
        <v>3</v>
      </c>
      <c r="E6" s="21" t="s">
        <v>18</v>
      </c>
      <c r="F6" s="22" t="s">
        <v>3</v>
      </c>
      <c r="G6" s="22" t="s">
        <v>18</v>
      </c>
      <c r="H6" s="21" t="s">
        <v>3</v>
      </c>
      <c r="I6" s="22" t="s">
        <v>18</v>
      </c>
      <c r="J6" s="22" t="s">
        <v>3</v>
      </c>
      <c r="K6" s="22" t="s">
        <v>18</v>
      </c>
      <c r="L6" s="22" t="s">
        <v>3</v>
      </c>
      <c r="M6" s="22" t="s">
        <v>18</v>
      </c>
      <c r="N6" s="22" t="s">
        <v>3</v>
      </c>
      <c r="O6" s="22" t="s">
        <v>18</v>
      </c>
      <c r="P6" s="22" t="s">
        <v>3</v>
      </c>
      <c r="Q6" s="22" t="s">
        <v>18</v>
      </c>
      <c r="R6" s="22" t="s">
        <v>3</v>
      </c>
      <c r="S6" s="22" t="s">
        <v>18</v>
      </c>
      <c r="T6" s="22" t="s">
        <v>3</v>
      </c>
      <c r="U6" s="22" t="s">
        <v>18</v>
      </c>
      <c r="V6" s="22" t="s">
        <v>3</v>
      </c>
      <c r="W6" s="22" t="s">
        <v>18</v>
      </c>
      <c r="X6" s="22" t="s">
        <v>3</v>
      </c>
      <c r="Y6" s="22" t="s">
        <v>18</v>
      </c>
      <c r="Z6" s="22" t="s">
        <v>3</v>
      </c>
      <c r="AA6" s="22" t="s">
        <v>18</v>
      </c>
      <c r="AB6" s="23"/>
      <c r="AC6" s="22" t="s">
        <v>3</v>
      </c>
      <c r="AD6" s="22" t="s">
        <v>18</v>
      </c>
      <c r="AE6" s="22" t="s">
        <v>19</v>
      </c>
      <c r="AG6" t="s">
        <v>6</v>
      </c>
      <c r="AH6" s="24" t="s">
        <v>20</v>
      </c>
      <c r="AI6" s="25">
        <f>SUM(Z8:Z10,Z14:Z15,Z23,Z18)</f>
        <v>0</v>
      </c>
      <c r="AJ6" s="25">
        <f>SUM(AA8:AA10,AA14:AA15,AA23,AA18)</f>
        <v>0</v>
      </c>
      <c r="AK6" s="25">
        <f>SUM(AC8:AC10,AC14:AC15,AC23,)</f>
        <v>14602.281999999999</v>
      </c>
      <c r="AL6" s="25">
        <f>SUM(AD8:AD10,AD14:AD15,AD23,)</f>
        <v>0</v>
      </c>
    </row>
    <row r="7" spans="1:38" ht="12.95" customHeight="1">
      <c r="A7" s="26" t="s">
        <v>21</v>
      </c>
      <c r="B7" s="27"/>
      <c r="C7" s="28"/>
      <c r="D7" s="29"/>
      <c r="E7" s="30"/>
      <c r="F7" s="31"/>
      <c r="G7" s="30"/>
      <c r="H7" s="31"/>
      <c r="I7" s="30"/>
      <c r="J7" s="31"/>
      <c r="K7" s="30"/>
      <c r="L7" s="31"/>
      <c r="M7" s="30"/>
      <c r="N7" s="31"/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  <c r="AA7" s="30"/>
      <c r="AC7" s="32"/>
      <c r="AD7" s="33"/>
      <c r="AE7" s="34"/>
      <c r="AG7" t="s">
        <v>7</v>
      </c>
      <c r="AH7" s="24" t="s">
        <v>22</v>
      </c>
      <c r="AI7" s="25">
        <f>SUM(Z11:Z13,Z16:Z17,Z22,Z24:Z25)</f>
        <v>0</v>
      </c>
      <c r="AJ7" s="25">
        <f>SUM(AA11:AA13,AA16:AA17,AA22,AA24:AA25)</f>
        <v>0</v>
      </c>
      <c r="AK7" s="25">
        <f>SUM(AC11:AC13,AC16:AC17,AC22,AC24:AC25)</f>
        <v>18558.473000000002</v>
      </c>
      <c r="AL7" s="25">
        <f>SUM(AD11:AD13,AD16:AD17,AD22,AD24:AD25)</f>
        <v>0</v>
      </c>
    </row>
    <row r="8" spans="1:38" ht="12.95" customHeight="1">
      <c r="A8" s="35" t="s">
        <v>23</v>
      </c>
      <c r="B8" s="36"/>
      <c r="C8" s="37" t="s">
        <v>24</v>
      </c>
      <c r="D8" s="38"/>
      <c r="E8" s="39"/>
      <c r="F8" s="40"/>
      <c r="G8" s="39"/>
      <c r="H8" s="40"/>
      <c r="I8" s="39"/>
      <c r="J8" s="40"/>
      <c r="K8" s="39"/>
      <c r="L8" s="40"/>
      <c r="M8" s="39"/>
      <c r="N8" s="40"/>
      <c r="O8" s="39"/>
      <c r="P8" s="40"/>
      <c r="Q8" s="39"/>
      <c r="R8" s="40"/>
      <c r="S8" s="39"/>
      <c r="T8" s="40"/>
      <c r="U8" s="39"/>
      <c r="V8" s="40"/>
      <c r="W8" s="39"/>
      <c r="X8" s="40"/>
      <c r="Y8" s="39"/>
      <c r="Z8" s="40"/>
      <c r="AA8" s="39"/>
      <c r="AB8" s="25"/>
      <c r="AC8" s="41">
        <f>SUMIF($D$2:$AA$2,$AC$5,D8:AA8)</f>
        <v>0</v>
      </c>
      <c r="AD8" s="42">
        <f>SUMIF($D$3:$AA$3,$AC$5,D8:AA8)</f>
        <v>0</v>
      </c>
      <c r="AE8" s="43">
        <f>+AC8-AD8</f>
        <v>0</v>
      </c>
      <c r="AF8" s="44"/>
      <c r="AG8" t="s">
        <v>8</v>
      </c>
      <c r="AH8" s="45"/>
      <c r="AI8" s="25">
        <f>SUM(AI6:AI7)</f>
        <v>0</v>
      </c>
      <c r="AK8" s="25">
        <f>SUM(AK6:AK7)</f>
        <v>33160.755000000005</v>
      </c>
    </row>
    <row r="9" spans="1:38" ht="12.95" customHeight="1">
      <c r="A9" s="35" t="s">
        <v>25</v>
      </c>
      <c r="B9" s="36"/>
      <c r="C9" s="37" t="s">
        <v>24</v>
      </c>
      <c r="D9" s="38">
        <f>+[1]Asignaciones_2011!$H$10</f>
        <v>3138.8429999999998</v>
      </c>
      <c r="E9" s="39"/>
      <c r="F9" s="40"/>
      <c r="G9" s="39"/>
      <c r="H9" s="40"/>
      <c r="I9" s="39"/>
      <c r="J9" s="40"/>
      <c r="K9" s="39"/>
      <c r="L9" s="40"/>
      <c r="M9" s="39"/>
      <c r="N9" s="40"/>
      <c r="O9" s="39"/>
      <c r="P9" s="40"/>
      <c r="Q9" s="39"/>
      <c r="R9" s="40"/>
      <c r="S9" s="39"/>
      <c r="T9" s="40"/>
      <c r="U9" s="39"/>
      <c r="V9" s="40"/>
      <c r="W9" s="39"/>
      <c r="X9" s="40"/>
      <c r="Y9" s="39"/>
      <c r="Z9" s="40"/>
      <c r="AA9" s="39"/>
      <c r="AB9" s="25"/>
      <c r="AC9" s="46">
        <f t="shared" ref="AC9:AC19" si="0">SUMIF($D$2:$AA$2,$AC$5,D9:AA9)</f>
        <v>3138.8429999999998</v>
      </c>
      <c r="AD9" s="47">
        <f t="shared" ref="AD9:AD19" si="1">SUMIF($D$3:$AA$3,$AC$5,D9:AA9)</f>
        <v>0</v>
      </c>
      <c r="AE9" s="48">
        <f t="shared" ref="AE9:AE19" si="2">+AC9-AD9</f>
        <v>3138.8429999999998</v>
      </c>
      <c r="AF9" s="49"/>
      <c r="AG9" t="s">
        <v>9</v>
      </c>
      <c r="AH9" s="45"/>
    </row>
    <row r="10" spans="1:38" ht="12.95" customHeight="1">
      <c r="A10" s="35" t="s">
        <v>26</v>
      </c>
      <c r="B10" s="36"/>
      <c r="C10" s="37" t="s">
        <v>24</v>
      </c>
      <c r="D10" s="38"/>
      <c r="E10" s="39"/>
      <c r="F10" s="40"/>
      <c r="G10" s="39"/>
      <c r="H10" s="40"/>
      <c r="I10" s="39"/>
      <c r="J10" s="40"/>
      <c r="K10" s="39"/>
      <c r="L10" s="40"/>
      <c r="M10" s="39"/>
      <c r="N10" s="40"/>
      <c r="O10" s="39"/>
      <c r="P10" s="40"/>
      <c r="Q10" s="39"/>
      <c r="R10" s="40"/>
      <c r="S10" s="39"/>
      <c r="T10" s="40"/>
      <c r="U10" s="39"/>
      <c r="V10" s="40"/>
      <c r="W10" s="39"/>
      <c r="X10" s="40"/>
      <c r="Y10" s="39"/>
      <c r="Z10" s="40"/>
      <c r="AA10" s="39"/>
      <c r="AB10" s="25"/>
      <c r="AC10" s="46">
        <f>SUMIF($D$2:$AA$2,$AC$5,D10:AA10)</f>
        <v>0</v>
      </c>
      <c r="AD10" s="47">
        <f>SUMIF($D$3:$AA$3,$AC$5,D10:AA10)</f>
        <v>0</v>
      </c>
      <c r="AE10" s="48">
        <f>+AC10-AD10</f>
        <v>0</v>
      </c>
      <c r="AF10" s="8"/>
      <c r="AG10" t="s">
        <v>10</v>
      </c>
    </row>
    <row r="11" spans="1:38" ht="12.95" customHeight="1">
      <c r="A11" s="35" t="s">
        <v>27</v>
      </c>
      <c r="B11" s="36"/>
      <c r="C11" s="37" t="s">
        <v>24</v>
      </c>
      <c r="D11" s="38">
        <f>+[1]Asignaciones_2011!$F$10</f>
        <v>3185.1289999999999</v>
      </c>
      <c r="E11" s="39"/>
      <c r="F11" s="40"/>
      <c r="G11" s="39"/>
      <c r="H11" s="40"/>
      <c r="I11" s="39"/>
      <c r="J11" s="40"/>
      <c r="K11" s="39"/>
      <c r="L11" s="40"/>
      <c r="M11" s="39"/>
      <c r="N11" s="40"/>
      <c r="O11" s="39"/>
      <c r="P11" s="40"/>
      <c r="Q11" s="39"/>
      <c r="R11" s="40"/>
      <c r="S11" s="39"/>
      <c r="T11" s="40"/>
      <c r="U11" s="39"/>
      <c r="V11" s="40"/>
      <c r="W11" s="39"/>
      <c r="X11" s="40"/>
      <c r="Y11" s="39"/>
      <c r="Z11" s="40"/>
      <c r="AA11" s="39"/>
      <c r="AB11" s="25"/>
      <c r="AC11" s="46">
        <f t="shared" si="0"/>
        <v>3185.1289999999999</v>
      </c>
      <c r="AD11" s="47">
        <f t="shared" si="1"/>
        <v>0</v>
      </c>
      <c r="AE11" s="48">
        <f t="shared" si="2"/>
        <v>3185.1289999999999</v>
      </c>
      <c r="AF11" s="50"/>
      <c r="AG11" t="s">
        <v>11</v>
      </c>
    </row>
    <row r="12" spans="1:38" ht="12.95" customHeight="1">
      <c r="A12" s="35" t="s">
        <v>28</v>
      </c>
      <c r="B12" s="36"/>
      <c r="C12" s="37" t="s">
        <v>24</v>
      </c>
      <c r="D12" s="38"/>
      <c r="E12" s="39"/>
      <c r="F12" s="40"/>
      <c r="G12" s="39"/>
      <c r="H12" s="40"/>
      <c r="I12" s="39"/>
      <c r="J12" s="40"/>
      <c r="K12" s="39"/>
      <c r="L12" s="40"/>
      <c r="M12" s="39"/>
      <c r="N12" s="40"/>
      <c r="O12" s="39"/>
      <c r="P12" s="40"/>
      <c r="Q12" s="39"/>
      <c r="R12" s="40"/>
      <c r="S12" s="39"/>
      <c r="T12" s="40"/>
      <c r="U12" s="39"/>
      <c r="V12" s="40"/>
      <c r="W12" s="39"/>
      <c r="X12" s="40"/>
      <c r="Y12" s="39"/>
      <c r="Z12" s="40"/>
      <c r="AA12" s="39"/>
      <c r="AB12" s="25"/>
      <c r="AC12" s="46">
        <f t="shared" si="0"/>
        <v>0</v>
      </c>
      <c r="AD12" s="47">
        <f t="shared" si="1"/>
        <v>0</v>
      </c>
      <c r="AE12" s="48">
        <f t="shared" si="2"/>
        <v>0</v>
      </c>
      <c r="AF12" s="8"/>
      <c r="AG12" t="s">
        <v>12</v>
      </c>
    </row>
    <row r="13" spans="1:38" ht="12.95" customHeight="1">
      <c r="A13" s="35" t="s">
        <v>29</v>
      </c>
      <c r="B13" s="36"/>
      <c r="C13" s="37" t="s">
        <v>24</v>
      </c>
      <c r="D13" s="38">
        <f>+[1]Asignaciones_2011!$W$10</f>
        <v>3241.6179999999999</v>
      </c>
      <c r="E13" s="39"/>
      <c r="F13" s="40"/>
      <c r="G13" s="39"/>
      <c r="H13" s="40"/>
      <c r="I13" s="39"/>
      <c r="J13" s="40"/>
      <c r="K13" s="39"/>
      <c r="L13" s="40"/>
      <c r="M13" s="39"/>
      <c r="N13" s="40"/>
      <c r="O13" s="39"/>
      <c r="P13" s="40"/>
      <c r="Q13" s="39"/>
      <c r="R13" s="40"/>
      <c r="S13" s="39"/>
      <c r="T13" s="40"/>
      <c r="U13" s="39"/>
      <c r="V13" s="40"/>
      <c r="W13" s="39"/>
      <c r="X13" s="40"/>
      <c r="Y13" s="39"/>
      <c r="Z13" s="40"/>
      <c r="AA13" s="39"/>
      <c r="AB13" s="25"/>
      <c r="AC13" s="46">
        <f t="shared" si="0"/>
        <v>3241.6179999999999</v>
      </c>
      <c r="AD13" s="47">
        <f t="shared" si="1"/>
        <v>0</v>
      </c>
      <c r="AE13" s="48">
        <f t="shared" si="2"/>
        <v>3241.6179999999999</v>
      </c>
      <c r="AF13" s="8"/>
      <c r="AG13" t="s">
        <v>13</v>
      </c>
    </row>
    <row r="14" spans="1:38" ht="12.95" customHeight="1">
      <c r="A14" s="35" t="s">
        <v>30</v>
      </c>
      <c r="B14" s="36"/>
      <c r="C14" s="37" t="s">
        <v>24</v>
      </c>
      <c r="D14" s="38">
        <f>+[1]Asignaciones_2011!$R$10</f>
        <v>8383.6039999999994</v>
      </c>
      <c r="E14" s="39"/>
      <c r="F14" s="40"/>
      <c r="G14" s="39"/>
      <c r="H14" s="40"/>
      <c r="I14" s="39"/>
      <c r="J14" s="40"/>
      <c r="K14" s="39"/>
      <c r="L14" s="40"/>
      <c r="M14" s="39"/>
      <c r="N14" s="40"/>
      <c r="O14" s="39"/>
      <c r="P14" s="40"/>
      <c r="Q14" s="39"/>
      <c r="R14" s="40"/>
      <c r="S14" s="39"/>
      <c r="T14" s="40"/>
      <c r="U14" s="39"/>
      <c r="V14" s="40"/>
      <c r="W14" s="39"/>
      <c r="X14" s="40"/>
      <c r="Y14" s="39"/>
      <c r="Z14" s="40"/>
      <c r="AA14" s="39"/>
      <c r="AB14" s="25"/>
      <c r="AC14" s="46">
        <f t="shared" si="0"/>
        <v>8383.6039999999994</v>
      </c>
      <c r="AD14" s="47">
        <f t="shared" si="1"/>
        <v>0</v>
      </c>
      <c r="AE14" s="48">
        <f t="shared" si="2"/>
        <v>8383.6039999999994</v>
      </c>
      <c r="AF14" s="49"/>
      <c r="AG14" t="s">
        <v>14</v>
      </c>
    </row>
    <row r="15" spans="1:38" ht="12.95" customHeight="1">
      <c r="A15" s="35" t="s">
        <v>31</v>
      </c>
      <c r="B15" s="36"/>
      <c r="C15" s="37" t="s">
        <v>24</v>
      </c>
      <c r="D15" s="38"/>
      <c r="E15" s="39"/>
      <c r="F15" s="40"/>
      <c r="G15" s="39"/>
      <c r="H15" s="40"/>
      <c r="I15" s="39"/>
      <c r="J15" s="40"/>
      <c r="K15" s="39"/>
      <c r="L15" s="40"/>
      <c r="M15" s="39"/>
      <c r="N15" s="40"/>
      <c r="O15" s="39"/>
      <c r="P15" s="40"/>
      <c r="Q15" s="39"/>
      <c r="R15" s="40"/>
      <c r="S15" s="39"/>
      <c r="T15" s="40"/>
      <c r="U15" s="39"/>
      <c r="V15" s="40"/>
      <c r="W15" s="39"/>
      <c r="X15" s="40"/>
      <c r="Y15" s="39"/>
      <c r="Z15" s="40"/>
      <c r="AA15" s="39"/>
      <c r="AB15" s="25"/>
      <c r="AC15" s="46">
        <f t="shared" si="0"/>
        <v>0</v>
      </c>
      <c r="AD15" s="47">
        <f t="shared" si="1"/>
        <v>0</v>
      </c>
      <c r="AE15" s="48">
        <f t="shared" si="2"/>
        <v>0</v>
      </c>
      <c r="AF15" s="8"/>
      <c r="AG15" t="s">
        <v>15</v>
      </c>
    </row>
    <row r="16" spans="1:38" ht="12.95" customHeight="1">
      <c r="A16" s="35" t="s">
        <v>32</v>
      </c>
      <c r="B16" s="36"/>
      <c r="C16" s="37" t="s">
        <v>24</v>
      </c>
      <c r="D16" s="38">
        <f>+[1]Asignaciones_2011!$G$10</f>
        <v>8200</v>
      </c>
      <c r="E16" s="39"/>
      <c r="F16" s="40"/>
      <c r="G16" s="39"/>
      <c r="H16" s="40"/>
      <c r="I16" s="39"/>
      <c r="J16" s="40"/>
      <c r="K16" s="39"/>
      <c r="L16" s="40"/>
      <c r="M16" s="39"/>
      <c r="N16" s="40"/>
      <c r="O16" s="39"/>
      <c r="P16" s="40"/>
      <c r="Q16" s="39"/>
      <c r="R16" s="40"/>
      <c r="S16" s="39"/>
      <c r="T16" s="40"/>
      <c r="U16" s="39"/>
      <c r="V16" s="40"/>
      <c r="W16" s="39"/>
      <c r="X16" s="40"/>
      <c r="Y16" s="39"/>
      <c r="Z16" s="40"/>
      <c r="AA16" s="39"/>
      <c r="AB16" s="25"/>
      <c r="AC16" s="46">
        <f t="shared" si="0"/>
        <v>8200</v>
      </c>
      <c r="AD16" s="47">
        <f t="shared" si="1"/>
        <v>0</v>
      </c>
      <c r="AE16" s="48">
        <f t="shared" si="2"/>
        <v>8200</v>
      </c>
      <c r="AF16" s="8"/>
    </row>
    <row r="17" spans="1:32" ht="12.95" customHeight="1">
      <c r="A17" s="35" t="s">
        <v>33</v>
      </c>
      <c r="B17" s="36"/>
      <c r="C17" s="37" t="s">
        <v>24</v>
      </c>
      <c r="D17" s="38">
        <f>+[1]Asignaciones_2011!$X$10</f>
        <v>3299.5450000000001</v>
      </c>
      <c r="E17" s="39"/>
      <c r="F17" s="40"/>
      <c r="G17" s="39"/>
      <c r="H17" s="40"/>
      <c r="I17" s="39"/>
      <c r="J17" s="40"/>
      <c r="K17" s="39"/>
      <c r="L17" s="40"/>
      <c r="M17" s="39"/>
      <c r="N17" s="40"/>
      <c r="O17" s="39"/>
      <c r="P17" s="40"/>
      <c r="Q17" s="39"/>
      <c r="R17" s="40"/>
      <c r="S17" s="39"/>
      <c r="T17" s="40"/>
      <c r="U17" s="39"/>
      <c r="V17" s="40"/>
      <c r="W17" s="39"/>
      <c r="X17" s="40"/>
      <c r="Y17" s="39"/>
      <c r="Z17" s="40"/>
      <c r="AA17" s="39"/>
      <c r="AB17" s="25"/>
      <c r="AC17" s="46">
        <f t="shared" si="0"/>
        <v>3299.5450000000001</v>
      </c>
      <c r="AD17" s="47">
        <f t="shared" si="1"/>
        <v>0</v>
      </c>
      <c r="AE17" s="48">
        <f t="shared" si="2"/>
        <v>3299.5450000000001</v>
      </c>
      <c r="AF17" s="8"/>
    </row>
    <row r="18" spans="1:32" ht="12.95" customHeight="1">
      <c r="A18" s="35" t="s">
        <v>34</v>
      </c>
      <c r="B18" s="36"/>
      <c r="C18" s="37" t="s">
        <v>24</v>
      </c>
      <c r="D18" s="38"/>
      <c r="E18" s="39"/>
      <c r="F18" s="40"/>
      <c r="G18" s="39"/>
      <c r="H18" s="40"/>
      <c r="I18" s="39"/>
      <c r="J18" s="40"/>
      <c r="K18" s="39"/>
      <c r="L18" s="40"/>
      <c r="M18" s="39"/>
      <c r="N18" s="40"/>
      <c r="O18" s="39"/>
      <c r="P18" s="40"/>
      <c r="Q18" s="39"/>
      <c r="R18" s="40"/>
      <c r="S18" s="39"/>
      <c r="T18" s="40"/>
      <c r="U18" s="39"/>
      <c r="V18" s="40"/>
      <c r="W18" s="39"/>
      <c r="X18" s="40"/>
      <c r="Y18" s="39"/>
      <c r="Z18" s="40"/>
      <c r="AA18" s="39"/>
      <c r="AB18" s="25"/>
      <c r="AC18" s="46">
        <f>SUMIF($D$2:$AA$2,$AC$5,D18:AA18)</f>
        <v>0</v>
      </c>
      <c r="AD18" s="47">
        <f>SUMIF($D$3:$AA$3,$AC$5,D18:AA18)</f>
        <v>0</v>
      </c>
      <c r="AE18" s="48">
        <f>+AC18-AD18</f>
        <v>0</v>
      </c>
      <c r="AF18" s="8"/>
    </row>
    <row r="19" spans="1:32" ht="12.95" customHeight="1">
      <c r="A19" s="51" t="s">
        <v>35</v>
      </c>
      <c r="B19" s="52"/>
      <c r="C19" s="53" t="s">
        <v>24</v>
      </c>
      <c r="D19" s="54">
        <f>SUM(D8:D18)</f>
        <v>29448.739000000001</v>
      </c>
      <c r="E19" s="55">
        <f>SUM(E8:E18)</f>
        <v>0</v>
      </c>
      <c r="F19" s="54">
        <f t="shared" ref="F19:Z19" si="3">SUM(F8:F18)</f>
        <v>0</v>
      </c>
      <c r="G19" s="55">
        <f>SUM(G8:G18)</f>
        <v>0</v>
      </c>
      <c r="H19" s="54">
        <f t="shared" si="3"/>
        <v>0</v>
      </c>
      <c r="I19" s="55">
        <f>SUM(I8:I18)</f>
        <v>0</v>
      </c>
      <c r="J19" s="54">
        <f t="shared" si="3"/>
        <v>0</v>
      </c>
      <c r="K19" s="55">
        <f>SUM(K8:K18)</f>
        <v>0</v>
      </c>
      <c r="L19" s="54">
        <f t="shared" si="3"/>
        <v>0</v>
      </c>
      <c r="M19" s="55">
        <f>SUM(M8:M18)</f>
        <v>0</v>
      </c>
      <c r="N19" s="54">
        <f t="shared" si="3"/>
        <v>0</v>
      </c>
      <c r="O19" s="55">
        <f>SUM(O8:O18)</f>
        <v>0</v>
      </c>
      <c r="P19" s="54">
        <f t="shared" si="3"/>
        <v>0</v>
      </c>
      <c r="Q19" s="55">
        <f>SUM(Q8:Q18)</f>
        <v>0</v>
      </c>
      <c r="R19" s="54">
        <f t="shared" si="3"/>
        <v>0</v>
      </c>
      <c r="S19" s="55">
        <f>SUM(S8:S18)</f>
        <v>0</v>
      </c>
      <c r="T19" s="54">
        <f t="shared" si="3"/>
        <v>0</v>
      </c>
      <c r="U19" s="55">
        <f>SUM(U8:U18)</f>
        <v>0</v>
      </c>
      <c r="V19" s="54">
        <f t="shared" si="3"/>
        <v>0</v>
      </c>
      <c r="W19" s="55">
        <f>SUM(W8:W18)</f>
        <v>0</v>
      </c>
      <c r="X19" s="54">
        <f t="shared" si="3"/>
        <v>0</v>
      </c>
      <c r="Y19" s="55">
        <f>SUM(Y8:Y18)</f>
        <v>0</v>
      </c>
      <c r="Z19" s="54">
        <f t="shared" si="3"/>
        <v>0</v>
      </c>
      <c r="AA19" s="55">
        <f>SUM(AA8:AA18)</f>
        <v>0</v>
      </c>
      <c r="AB19" s="25"/>
      <c r="AC19" s="56">
        <f t="shared" si="0"/>
        <v>29448.739000000001</v>
      </c>
      <c r="AD19" s="57">
        <f t="shared" si="1"/>
        <v>0</v>
      </c>
      <c r="AE19" s="58">
        <f t="shared" si="2"/>
        <v>29448.739000000001</v>
      </c>
      <c r="AF19" s="8"/>
    </row>
    <row r="20" spans="1:32" ht="12.95" customHeight="1">
      <c r="A20" s="59"/>
      <c r="B20" s="59"/>
      <c r="C20" s="60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2"/>
      <c r="R20" s="61"/>
      <c r="S20" s="62"/>
      <c r="T20" s="61"/>
      <c r="U20" s="62"/>
      <c r="V20" s="61"/>
      <c r="W20" s="62"/>
      <c r="X20" s="61"/>
      <c r="Y20" s="62"/>
      <c r="Z20" s="61"/>
      <c r="AA20" s="62"/>
      <c r="AB20" s="25"/>
      <c r="AC20" s="25"/>
      <c r="AD20" s="25"/>
      <c r="AE20" s="25"/>
      <c r="AF20" s="8"/>
    </row>
    <row r="21" spans="1:32" ht="12.95" customHeight="1">
      <c r="A21" s="63" t="s">
        <v>36</v>
      </c>
      <c r="B21" s="64"/>
      <c r="C21" s="65"/>
      <c r="D21" s="66"/>
      <c r="E21" s="67"/>
      <c r="F21" s="66"/>
      <c r="G21" s="67"/>
      <c r="H21" s="66"/>
      <c r="I21" s="67"/>
      <c r="J21" s="66"/>
      <c r="K21" s="67"/>
      <c r="L21" s="66"/>
      <c r="M21" s="67"/>
      <c r="N21" s="66"/>
      <c r="O21" s="67"/>
      <c r="P21" s="66"/>
      <c r="Q21" s="67"/>
      <c r="R21" s="66"/>
      <c r="S21" s="67"/>
      <c r="T21" s="66"/>
      <c r="U21" s="67"/>
      <c r="V21" s="66"/>
      <c r="W21" s="67"/>
      <c r="X21" s="66"/>
      <c r="Y21" s="67"/>
      <c r="Z21" s="66"/>
      <c r="AA21" s="67"/>
      <c r="AB21" s="25"/>
      <c r="AC21" s="32"/>
      <c r="AD21" s="33"/>
      <c r="AE21" s="34"/>
      <c r="AF21" s="8"/>
    </row>
    <row r="22" spans="1:32" ht="12.95" customHeight="1">
      <c r="A22" s="35" t="s">
        <v>37</v>
      </c>
      <c r="B22" s="36"/>
      <c r="C22" s="68" t="s">
        <v>24</v>
      </c>
      <c r="D22" s="38"/>
      <c r="E22" s="39"/>
      <c r="F22" s="40"/>
      <c r="G22" s="39"/>
      <c r="H22" s="40"/>
      <c r="I22" s="39"/>
      <c r="J22" s="40"/>
      <c r="K22" s="39"/>
      <c r="L22" s="40"/>
      <c r="M22" s="39"/>
      <c r="N22" s="40"/>
      <c r="O22" s="39"/>
      <c r="P22" s="40"/>
      <c r="Q22" s="39"/>
      <c r="R22" s="40"/>
      <c r="S22" s="39"/>
      <c r="T22" s="40"/>
      <c r="U22" s="39"/>
      <c r="V22" s="40"/>
      <c r="W22" s="39"/>
      <c r="X22" s="40"/>
      <c r="Y22" s="39"/>
      <c r="Z22" s="40"/>
      <c r="AA22" s="39"/>
      <c r="AB22" s="25"/>
      <c r="AC22" s="46">
        <f>SUMIF($D$2:$AA$2,$AC$5,D22:AA22)</f>
        <v>0</v>
      </c>
      <c r="AD22" s="47">
        <f>SUMIF($D$3:$AA$3,$AC$5,D22:AA22)</f>
        <v>0</v>
      </c>
      <c r="AE22" s="48">
        <f>+AC22-AD22</f>
        <v>0</v>
      </c>
      <c r="AF22" s="8"/>
    </row>
    <row r="23" spans="1:32" s="8" customFormat="1" ht="12.95" customHeight="1">
      <c r="A23" s="69" t="s">
        <v>38</v>
      </c>
      <c r="B23" s="70"/>
      <c r="C23" s="71"/>
      <c r="D23" s="38">
        <f>+[1]Asignaciones_2011!$R$14</f>
        <v>3079.835</v>
      </c>
      <c r="E23" s="72"/>
      <c r="F23" s="38"/>
      <c r="G23" s="72"/>
      <c r="H23" s="38"/>
      <c r="I23" s="72"/>
      <c r="J23" s="38"/>
      <c r="K23" s="72"/>
      <c r="L23" s="38"/>
      <c r="M23" s="72"/>
      <c r="N23" s="38"/>
      <c r="O23" s="72"/>
      <c r="P23" s="38"/>
      <c r="Q23" s="72"/>
      <c r="R23" s="38"/>
      <c r="S23" s="72"/>
      <c r="T23" s="38"/>
      <c r="U23" s="72"/>
      <c r="V23" s="38"/>
      <c r="W23" s="72"/>
      <c r="X23" s="38"/>
      <c r="Y23" s="72"/>
      <c r="Z23" s="38"/>
      <c r="AA23" s="72"/>
      <c r="AB23" s="50"/>
      <c r="AC23" s="46">
        <f>SUMIF($D$2:$AA$2,$AC$5,D23:AA23)</f>
        <v>3079.835</v>
      </c>
      <c r="AD23" s="47">
        <f>SUMIF($D$3:$AA$3,$AC$5,D23:AA23)</f>
        <v>0</v>
      </c>
      <c r="AE23" s="48">
        <f>+AC23-AD23</f>
        <v>3079.835</v>
      </c>
      <c r="AF23" s="49"/>
    </row>
    <row r="24" spans="1:32" ht="12.95" customHeight="1">
      <c r="A24" s="35" t="s">
        <v>39</v>
      </c>
      <c r="B24" s="36"/>
      <c r="C24" s="68" t="s">
        <v>24</v>
      </c>
      <c r="D24" s="38">
        <f>+[1]Asignaciones_2011!$Y$15</f>
        <v>419.03300000000002</v>
      </c>
      <c r="E24" s="39"/>
      <c r="F24" s="40"/>
      <c r="G24" s="39"/>
      <c r="H24" s="40"/>
      <c r="I24" s="39"/>
      <c r="J24" s="40"/>
      <c r="K24" s="39"/>
      <c r="L24" s="40"/>
      <c r="M24" s="39"/>
      <c r="N24" s="40"/>
      <c r="O24" s="39"/>
      <c r="P24" s="40"/>
      <c r="Q24" s="39"/>
      <c r="R24" s="40"/>
      <c r="S24" s="39"/>
      <c r="T24" s="40"/>
      <c r="U24" s="39"/>
      <c r="V24" s="40"/>
      <c r="W24" s="39"/>
      <c r="X24" s="40"/>
      <c r="Y24" s="39"/>
      <c r="Z24" s="40"/>
      <c r="AA24" s="39"/>
      <c r="AB24" s="25"/>
      <c r="AC24" s="46">
        <f>SUMIF($D$2:$AA$2,$AC$5,D24:AA24)</f>
        <v>419.03300000000002</v>
      </c>
      <c r="AD24" s="47">
        <f>SUMIF($D$3:$AA$3,$AC$5,D24:AA24)</f>
        <v>0</v>
      </c>
      <c r="AE24" s="48">
        <f>+AC24-AD24</f>
        <v>419.03300000000002</v>
      </c>
      <c r="AF24" s="50"/>
    </row>
    <row r="25" spans="1:32" ht="12.95" customHeight="1">
      <c r="A25" s="35" t="s">
        <v>40</v>
      </c>
      <c r="B25" s="36"/>
      <c r="C25" s="68" t="s">
        <v>24</v>
      </c>
      <c r="D25" s="38">
        <f>+[1]Asignaciones_2011!$Y$12+[1]Asignaciones_2011!$Y$13+[1]Asignaciones_2011!$Y$16</f>
        <v>213.14800000000002</v>
      </c>
      <c r="E25" s="39"/>
      <c r="F25" s="40"/>
      <c r="G25" s="39"/>
      <c r="H25" s="40"/>
      <c r="I25" s="39"/>
      <c r="J25" s="40"/>
      <c r="K25" s="39"/>
      <c r="L25" s="40"/>
      <c r="M25" s="39"/>
      <c r="N25" s="40"/>
      <c r="O25" s="39"/>
      <c r="P25" s="40"/>
      <c r="Q25" s="39"/>
      <c r="R25" s="40"/>
      <c r="S25" s="39"/>
      <c r="T25" s="40"/>
      <c r="U25" s="39"/>
      <c r="V25" s="40"/>
      <c r="W25" s="39"/>
      <c r="X25" s="40"/>
      <c r="Y25" s="39"/>
      <c r="Z25" s="40"/>
      <c r="AA25" s="39"/>
      <c r="AB25" s="25"/>
      <c r="AC25" s="46">
        <f>SUMIF($D$2:$AA$2,$AC$5,D25:AA25)</f>
        <v>213.14800000000002</v>
      </c>
      <c r="AD25" s="47">
        <f>SUMIF($D$3:$AA$3,$AC$5,D25:AA25)</f>
        <v>0</v>
      </c>
      <c r="AE25" s="48">
        <f>+AC25-AD25</f>
        <v>213.14800000000002</v>
      </c>
      <c r="AF25" s="8"/>
    </row>
    <row r="26" spans="1:32" ht="12.95" customHeight="1">
      <c r="A26" s="51" t="s">
        <v>41</v>
      </c>
      <c r="B26" s="52"/>
      <c r="C26" s="73" t="s">
        <v>24</v>
      </c>
      <c r="D26" s="54">
        <f>+SUM(D22:D25)</f>
        <v>3712.0160000000001</v>
      </c>
      <c r="E26" s="55">
        <f>+SUM(E22:E25)</f>
        <v>0</v>
      </c>
      <c r="F26" s="54">
        <f t="shared" ref="F26:Z26" si="4">+SUM(F22:F25)</f>
        <v>0</v>
      </c>
      <c r="G26" s="55">
        <f>+SUM(G22:G25)</f>
        <v>0</v>
      </c>
      <c r="H26" s="54">
        <f t="shared" si="4"/>
        <v>0</v>
      </c>
      <c r="I26" s="55">
        <f>+SUM(I22:I25)</f>
        <v>0</v>
      </c>
      <c r="J26" s="54">
        <f t="shared" si="4"/>
        <v>0</v>
      </c>
      <c r="K26" s="55">
        <f>+SUM(K22:K25)</f>
        <v>0</v>
      </c>
      <c r="L26" s="54">
        <f t="shared" si="4"/>
        <v>0</v>
      </c>
      <c r="M26" s="55">
        <f>+SUM(M22:M25)</f>
        <v>0</v>
      </c>
      <c r="N26" s="54">
        <f t="shared" si="4"/>
        <v>0</v>
      </c>
      <c r="O26" s="55">
        <f>+SUM(O22:O25)</f>
        <v>0</v>
      </c>
      <c r="P26" s="54">
        <f t="shared" si="4"/>
        <v>0</v>
      </c>
      <c r="Q26" s="55">
        <f>+SUM(Q22:Q25)</f>
        <v>0</v>
      </c>
      <c r="R26" s="54">
        <f t="shared" si="4"/>
        <v>0</v>
      </c>
      <c r="S26" s="55">
        <f>+SUM(S22:S25)</f>
        <v>0</v>
      </c>
      <c r="T26" s="54">
        <f t="shared" si="4"/>
        <v>0</v>
      </c>
      <c r="U26" s="55">
        <f>+SUM(U22:U25)</f>
        <v>0</v>
      </c>
      <c r="V26" s="74">
        <f t="shared" si="4"/>
        <v>0</v>
      </c>
      <c r="W26" s="55">
        <f>+SUM(W22:W25)</f>
        <v>0</v>
      </c>
      <c r="X26" s="54">
        <f t="shared" si="4"/>
        <v>0</v>
      </c>
      <c r="Y26" s="55">
        <f>+SUM(Y22:Y25)</f>
        <v>0</v>
      </c>
      <c r="Z26" s="54">
        <f t="shared" si="4"/>
        <v>0</v>
      </c>
      <c r="AA26" s="55">
        <f>+SUM(AA22:AA25)</f>
        <v>0</v>
      </c>
      <c r="AB26" s="25"/>
      <c r="AC26" s="56">
        <f>SUMIF($D$2:$AA$2,$AC$5,D26:AA26)</f>
        <v>3712.0160000000001</v>
      </c>
      <c r="AD26" s="57">
        <f>SUMIF($D$3:$AA$3,$AC$5,D26:AA26)</f>
        <v>0</v>
      </c>
      <c r="AE26" s="58">
        <f>+AC26-AD26</f>
        <v>3712.0160000000001</v>
      </c>
      <c r="AF26" s="8"/>
    </row>
    <row r="27" spans="1:32" ht="12.95" customHeight="1">
      <c r="A27" s="59"/>
      <c r="B27" s="59"/>
      <c r="C27" s="60"/>
      <c r="D27" s="75">
        <f>+D14+D23</f>
        <v>11463.438999999998</v>
      </c>
      <c r="E27" s="75">
        <f>+E14+E23</f>
        <v>0</v>
      </c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>
        <f>+V26+V19</f>
        <v>0</v>
      </c>
      <c r="W27" s="76">
        <f>+W26+W19</f>
        <v>0</v>
      </c>
      <c r="X27" s="76">
        <f>+X26+X19</f>
        <v>0</v>
      </c>
      <c r="Y27" s="76">
        <f>+Y26+Y19</f>
        <v>0</v>
      </c>
      <c r="Z27" s="76"/>
      <c r="AA27" s="76"/>
      <c r="AB27" s="25"/>
      <c r="AC27" s="25"/>
      <c r="AD27" s="25"/>
      <c r="AE27" s="25"/>
      <c r="AF27" s="8"/>
    </row>
    <row r="28" spans="1:32" ht="12.95" customHeight="1">
      <c r="A28" s="77" t="s">
        <v>42</v>
      </c>
      <c r="B28" s="78"/>
      <c r="C28" s="79" t="s">
        <v>24</v>
      </c>
      <c r="D28" s="80">
        <f t="shared" ref="D28:AA28" si="5">+D19+D26</f>
        <v>33160.755000000005</v>
      </c>
      <c r="E28" s="81">
        <f>+E19+E26</f>
        <v>0</v>
      </c>
      <c r="F28" s="82">
        <f t="shared" si="5"/>
        <v>0</v>
      </c>
      <c r="G28" s="81">
        <f t="shared" si="5"/>
        <v>0</v>
      </c>
      <c r="H28" s="82">
        <f t="shared" si="5"/>
        <v>0</v>
      </c>
      <c r="I28" s="81">
        <f t="shared" si="5"/>
        <v>0</v>
      </c>
      <c r="J28" s="82">
        <f t="shared" si="5"/>
        <v>0</v>
      </c>
      <c r="K28" s="81">
        <f t="shared" si="5"/>
        <v>0</v>
      </c>
      <c r="L28" s="82">
        <f t="shared" si="5"/>
        <v>0</v>
      </c>
      <c r="M28" s="81">
        <f t="shared" si="5"/>
        <v>0</v>
      </c>
      <c r="N28" s="82">
        <f t="shared" si="5"/>
        <v>0</v>
      </c>
      <c r="O28" s="81">
        <f t="shared" si="5"/>
        <v>0</v>
      </c>
      <c r="P28" s="82">
        <f t="shared" si="5"/>
        <v>0</v>
      </c>
      <c r="Q28" s="81">
        <f t="shared" si="5"/>
        <v>0</v>
      </c>
      <c r="R28" s="82">
        <f t="shared" si="5"/>
        <v>0</v>
      </c>
      <c r="S28" s="81">
        <f t="shared" si="5"/>
        <v>0</v>
      </c>
      <c r="T28" s="82">
        <f t="shared" si="5"/>
        <v>0</v>
      </c>
      <c r="U28" s="81">
        <f t="shared" si="5"/>
        <v>0</v>
      </c>
      <c r="V28" s="82">
        <f t="shared" si="5"/>
        <v>0</v>
      </c>
      <c r="W28" s="81">
        <f t="shared" si="5"/>
        <v>0</v>
      </c>
      <c r="X28" s="82">
        <f t="shared" si="5"/>
        <v>0</v>
      </c>
      <c r="Y28" s="81">
        <f t="shared" si="5"/>
        <v>0</v>
      </c>
      <c r="Z28" s="83">
        <f>+Z19+Z26</f>
        <v>0</v>
      </c>
      <c r="AA28" s="81">
        <f t="shared" si="5"/>
        <v>0</v>
      </c>
      <c r="AB28" s="25"/>
      <c r="AC28" s="84">
        <f>SUMIF($D$2:$AA$2,$AC$5,D28:AA28)</f>
        <v>33160.755000000005</v>
      </c>
      <c r="AD28" s="85">
        <f>SUMIF($D$3:$AA$3,$AC$5,D28:AA28)</f>
        <v>0</v>
      </c>
      <c r="AE28" s="86">
        <f>+AC28-AD28</f>
        <v>33160.755000000005</v>
      </c>
      <c r="AF28" s="8"/>
    </row>
    <row r="29" spans="1:32" ht="12.95" customHeight="1">
      <c r="A29" s="45"/>
      <c r="B29" s="87"/>
      <c r="C29" s="45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25"/>
      <c r="AC29" s="88">
        <f>AC19/(AC28-AC24-AC25)</f>
        <v>0.90531908961026075</v>
      </c>
      <c r="AD29" s="88" t="e">
        <f>AD19/(AD28-AD24-AD25)</f>
        <v>#DIV/0!</v>
      </c>
      <c r="AE29" s="25"/>
      <c r="AF29" s="8"/>
    </row>
    <row r="30" spans="1:32" ht="12.95" customHeight="1">
      <c r="A30" s="45"/>
      <c r="B30" s="87"/>
      <c r="C30" s="47"/>
      <c r="D30" s="89" t="s">
        <v>2</v>
      </c>
      <c r="E30" s="90"/>
      <c r="F30" s="89" t="s">
        <v>5</v>
      </c>
      <c r="G30" s="90"/>
      <c r="H30" s="89" t="s">
        <v>6</v>
      </c>
      <c r="I30" s="90"/>
      <c r="J30" s="89" t="s">
        <v>7</v>
      </c>
      <c r="K30" s="90"/>
      <c r="L30" s="89" t="s">
        <v>8</v>
      </c>
      <c r="M30" s="90"/>
      <c r="N30" s="89" t="s">
        <v>9</v>
      </c>
      <c r="O30" s="90"/>
      <c r="P30" s="89" t="s">
        <v>10</v>
      </c>
      <c r="Q30" s="90"/>
      <c r="R30" s="89" t="s">
        <v>11</v>
      </c>
      <c r="S30" s="90"/>
      <c r="T30" s="89" t="s">
        <v>12</v>
      </c>
      <c r="U30" s="90"/>
      <c r="V30" s="89" t="s">
        <v>13</v>
      </c>
      <c r="W30" s="90"/>
      <c r="X30" s="89" t="s">
        <v>14</v>
      </c>
      <c r="Y30" s="90"/>
      <c r="Z30" s="89" t="s">
        <v>15</v>
      </c>
      <c r="AA30" s="90"/>
      <c r="AB30" s="25"/>
      <c r="AC30" s="25"/>
      <c r="AD30" s="25"/>
      <c r="AE30" s="25"/>
      <c r="AF30" s="8"/>
    </row>
    <row r="31" spans="1:32" ht="12.95" customHeight="1">
      <c r="A31" s="45"/>
      <c r="B31" s="45"/>
      <c r="C31" s="45"/>
      <c r="D31" s="91" t="s">
        <v>3</v>
      </c>
      <c r="E31" s="91" t="s">
        <v>18</v>
      </c>
      <c r="F31" s="91" t="s">
        <v>3</v>
      </c>
      <c r="G31" s="91" t="s">
        <v>18</v>
      </c>
      <c r="H31" s="91" t="s">
        <v>3</v>
      </c>
      <c r="I31" s="91" t="s">
        <v>18</v>
      </c>
      <c r="J31" s="91" t="s">
        <v>3</v>
      </c>
      <c r="K31" s="91" t="s">
        <v>18</v>
      </c>
      <c r="L31" s="91" t="s">
        <v>3</v>
      </c>
      <c r="M31" s="91" t="s">
        <v>18</v>
      </c>
      <c r="N31" s="91" t="s">
        <v>3</v>
      </c>
      <c r="O31" s="91" t="s">
        <v>18</v>
      </c>
      <c r="P31" s="91" t="s">
        <v>3</v>
      </c>
      <c r="Q31" s="91" t="s">
        <v>18</v>
      </c>
      <c r="R31" s="91" t="s">
        <v>3</v>
      </c>
      <c r="S31" s="91" t="s">
        <v>18</v>
      </c>
      <c r="T31" s="91" t="s">
        <v>3</v>
      </c>
      <c r="U31" s="91" t="s">
        <v>18</v>
      </c>
      <c r="V31" s="91" t="s">
        <v>3</v>
      </c>
      <c r="W31" s="91" t="s">
        <v>18</v>
      </c>
      <c r="X31" s="91" t="s">
        <v>3</v>
      </c>
      <c r="Y31" s="91" t="s">
        <v>18</v>
      </c>
      <c r="Z31" s="91" t="s">
        <v>3</v>
      </c>
      <c r="AA31" s="91" t="s">
        <v>18</v>
      </c>
      <c r="AB31" s="25"/>
      <c r="AC31" s="25"/>
      <c r="AD31" s="25"/>
      <c r="AE31" s="25"/>
    </row>
    <row r="32" spans="1:32" ht="12.95" customHeight="1">
      <c r="A32" s="92" t="s">
        <v>43</v>
      </c>
      <c r="B32" s="93"/>
      <c r="C32" s="94"/>
      <c r="D32" s="32"/>
      <c r="E32" s="95"/>
      <c r="F32" s="96"/>
      <c r="G32" s="95"/>
      <c r="H32" s="96"/>
      <c r="I32" s="95"/>
      <c r="J32" s="96"/>
      <c r="K32" s="95"/>
      <c r="L32" s="96"/>
      <c r="M32" s="95"/>
      <c r="N32" s="96"/>
      <c r="O32" s="95"/>
      <c r="P32" s="96"/>
      <c r="Q32" s="95"/>
      <c r="R32" s="96"/>
      <c r="S32" s="95"/>
      <c r="T32" s="96"/>
      <c r="U32" s="95"/>
      <c r="V32" s="96"/>
      <c r="W32" s="95"/>
      <c r="X32" s="96"/>
      <c r="Y32" s="95"/>
      <c r="Z32" s="96"/>
      <c r="AA32" s="95"/>
      <c r="AB32" s="25"/>
      <c r="AC32" s="32"/>
      <c r="AD32" s="33"/>
      <c r="AE32" s="34"/>
    </row>
    <row r="33" spans="1:35" ht="12.95" customHeight="1">
      <c r="A33" s="97" t="s">
        <v>44</v>
      </c>
      <c r="B33" s="45"/>
      <c r="C33" s="98" t="s">
        <v>45</v>
      </c>
      <c r="D33" s="99">
        <f>+'[2]Asignaciones_Ag-Au'!$H$11</f>
        <v>12000</v>
      </c>
      <c r="E33" s="100"/>
      <c r="F33" s="101"/>
      <c r="G33" s="102"/>
      <c r="H33" s="101"/>
      <c r="I33" s="102"/>
      <c r="J33" s="101"/>
      <c r="K33" s="102"/>
      <c r="L33" s="101"/>
      <c r="M33" s="102"/>
      <c r="N33" s="101"/>
      <c r="O33" s="102"/>
      <c r="P33" s="101"/>
      <c r="Q33" s="102"/>
      <c r="R33" s="101"/>
      <c r="S33" s="102"/>
      <c r="T33" s="101"/>
      <c r="U33" s="102"/>
      <c r="V33" s="101"/>
      <c r="W33" s="102"/>
      <c r="X33" s="101"/>
      <c r="Y33" s="102"/>
      <c r="Z33" s="101"/>
      <c r="AA33" s="102"/>
      <c r="AB33" s="25"/>
      <c r="AC33" s="46">
        <f>SUMIF($D$2:$AA$2,$AC$5,D33:AA33)</f>
        <v>12000</v>
      </c>
      <c r="AD33" s="47">
        <f>SUMIF($D$3:$AA$3,$AC$5,D33:AA33)</f>
        <v>0</v>
      </c>
      <c r="AE33" s="48">
        <f>+AC33-AD33</f>
        <v>12000</v>
      </c>
    </row>
    <row r="34" spans="1:35" ht="12.95" customHeight="1">
      <c r="A34" s="97" t="s">
        <v>46</v>
      </c>
      <c r="B34" s="45"/>
      <c r="C34" s="98" t="s">
        <v>45</v>
      </c>
      <c r="D34" s="99"/>
      <c r="E34" s="100"/>
      <c r="F34" s="101"/>
      <c r="G34" s="102"/>
      <c r="H34" s="101"/>
      <c r="I34" s="102"/>
      <c r="J34" s="101"/>
      <c r="K34" s="102"/>
      <c r="L34" s="101"/>
      <c r="M34" s="102"/>
      <c r="N34" s="101"/>
      <c r="O34" s="102"/>
      <c r="P34" s="101"/>
      <c r="Q34" s="102"/>
      <c r="R34" s="101"/>
      <c r="S34" s="102"/>
      <c r="T34" s="101"/>
      <c r="U34" s="102"/>
      <c r="V34" s="101"/>
      <c r="W34" s="102"/>
      <c r="X34" s="101"/>
      <c r="Y34" s="102"/>
      <c r="Z34" s="101"/>
      <c r="AA34" s="102"/>
      <c r="AB34" s="25"/>
      <c r="AC34" s="46">
        <f>SUMIF($D$2:$AA$2,$AC$5,D34:AA34)</f>
        <v>0</v>
      </c>
      <c r="AD34" s="47">
        <f>SUMIF($D$3:$AA$3,$AC$5,D34:AA34)</f>
        <v>0</v>
      </c>
      <c r="AE34" s="48">
        <f>+AC34-AD34</f>
        <v>0</v>
      </c>
    </row>
    <row r="35" spans="1:35" ht="12.95" customHeight="1">
      <c r="A35" s="97" t="s">
        <v>47</v>
      </c>
      <c r="B35" s="45"/>
      <c r="C35" s="98" t="s">
        <v>45</v>
      </c>
      <c r="D35" s="99">
        <f>+'[2]Asignaciones_Ag-Au'!$Q$11-'[2]Asignaciones_Ag-Au'!$P$11-'[2]Asignaciones_Ag-Au'!$H$11</f>
        <v>3994.0020000000004</v>
      </c>
      <c r="E35" s="100"/>
      <c r="F35" s="101"/>
      <c r="G35" s="102"/>
      <c r="H35" s="101"/>
      <c r="I35" s="102"/>
      <c r="J35" s="101"/>
      <c r="K35" s="102"/>
      <c r="L35" s="101"/>
      <c r="M35" s="102"/>
      <c r="N35" s="101"/>
      <c r="O35" s="102"/>
      <c r="P35" s="101"/>
      <c r="Q35" s="102"/>
      <c r="R35" s="101"/>
      <c r="S35" s="102"/>
      <c r="T35" s="101"/>
      <c r="U35" s="102"/>
      <c r="V35" s="101"/>
      <c r="W35" s="102"/>
      <c r="X35" s="101"/>
      <c r="Y35" s="102"/>
      <c r="Z35" s="101"/>
      <c r="AA35" s="102"/>
      <c r="AB35" s="25"/>
      <c r="AC35" s="46">
        <f>SUMIF($D$2:$AA$2,$AC$5,D35:AA35)</f>
        <v>3994.0020000000004</v>
      </c>
      <c r="AD35" s="47">
        <f>SUMIF($D$3:$AA$3,$AC$5,D35:AA35)</f>
        <v>0</v>
      </c>
      <c r="AE35" s="48">
        <f>+AC35-AD35</f>
        <v>3994.0020000000004</v>
      </c>
    </row>
    <row r="36" spans="1:35" ht="12.95" customHeight="1">
      <c r="A36" s="97" t="s">
        <v>48</v>
      </c>
      <c r="B36" s="45"/>
      <c r="C36" s="98" t="s">
        <v>45</v>
      </c>
      <c r="D36" s="99">
        <f>+'[2]Asignaciones_Ag-Au'!$P$11</f>
        <v>5.9980000000000002</v>
      </c>
      <c r="E36" s="100"/>
      <c r="F36" s="101"/>
      <c r="G36" s="102"/>
      <c r="H36" s="101"/>
      <c r="I36" s="102"/>
      <c r="J36" s="101"/>
      <c r="K36" s="102"/>
      <c r="L36" s="101"/>
      <c r="M36" s="102"/>
      <c r="N36" s="101"/>
      <c r="O36" s="102"/>
      <c r="P36" s="101"/>
      <c r="Q36" s="102"/>
      <c r="R36" s="101"/>
      <c r="S36" s="102"/>
      <c r="T36" s="101"/>
      <c r="U36" s="102"/>
      <c r="V36" s="101"/>
      <c r="W36" s="102"/>
      <c r="X36" s="101"/>
      <c r="Y36" s="102"/>
      <c r="Z36" s="101"/>
      <c r="AA36" s="102"/>
      <c r="AB36" s="25"/>
      <c r="AC36" s="46">
        <f>SUMIF($D$2:$AA$2,$AC$5,D36:AA36)</f>
        <v>5.9980000000000002</v>
      </c>
      <c r="AD36" s="47">
        <f>SUMIF($D$3:$AA$3,$AC$5,D36:AA36)</f>
        <v>0</v>
      </c>
      <c r="AE36" s="48">
        <f>+AC36-AD36</f>
        <v>5.9980000000000002</v>
      </c>
    </row>
    <row r="37" spans="1:35" ht="12.95" customHeight="1">
      <c r="A37" s="103" t="s">
        <v>49</v>
      </c>
      <c r="B37" s="104"/>
      <c r="C37" s="105" t="s">
        <v>45</v>
      </c>
      <c r="D37" s="106">
        <f>+SUM(D33:D36)</f>
        <v>16000</v>
      </c>
      <c r="E37" s="107">
        <f>+SUM(E33:E36)</f>
        <v>0</v>
      </c>
      <c r="F37" s="106">
        <f t="shared" ref="F37:AA37" si="6">+SUM(F33:F36)</f>
        <v>0</v>
      </c>
      <c r="G37" s="107">
        <f t="shared" si="6"/>
        <v>0</v>
      </c>
      <c r="H37" s="106">
        <f>+SUM(H33:H36)</f>
        <v>0</v>
      </c>
      <c r="I37" s="107">
        <f t="shared" si="6"/>
        <v>0</v>
      </c>
      <c r="J37" s="106">
        <f t="shared" si="6"/>
        <v>0</v>
      </c>
      <c r="K37" s="107">
        <f t="shared" si="6"/>
        <v>0</v>
      </c>
      <c r="L37" s="106">
        <f>+SUM(L33:L36)</f>
        <v>0</v>
      </c>
      <c r="M37" s="107">
        <f t="shared" si="6"/>
        <v>0</v>
      </c>
      <c r="N37" s="106">
        <f t="shared" si="6"/>
        <v>0</v>
      </c>
      <c r="O37" s="107">
        <f t="shared" si="6"/>
        <v>0</v>
      </c>
      <c r="P37" s="106">
        <f t="shared" si="6"/>
        <v>0</v>
      </c>
      <c r="Q37" s="107">
        <f t="shared" si="6"/>
        <v>0</v>
      </c>
      <c r="R37" s="106">
        <f t="shared" si="6"/>
        <v>0</v>
      </c>
      <c r="S37" s="107">
        <f t="shared" si="6"/>
        <v>0</v>
      </c>
      <c r="T37" s="106">
        <f t="shared" si="6"/>
        <v>0</v>
      </c>
      <c r="U37" s="107">
        <f t="shared" si="6"/>
        <v>0</v>
      </c>
      <c r="V37" s="106">
        <f t="shared" si="6"/>
        <v>0</v>
      </c>
      <c r="W37" s="107">
        <f t="shared" si="6"/>
        <v>0</v>
      </c>
      <c r="X37" s="106">
        <f t="shared" si="6"/>
        <v>0</v>
      </c>
      <c r="Y37" s="107">
        <f t="shared" si="6"/>
        <v>0</v>
      </c>
      <c r="Z37" s="106">
        <f t="shared" si="6"/>
        <v>0</v>
      </c>
      <c r="AA37" s="107">
        <f t="shared" si="6"/>
        <v>0</v>
      </c>
      <c r="AB37" s="25"/>
      <c r="AC37" s="56">
        <f>SUMIF($D$2:$AA$2,$AC$5,D37:AA37)</f>
        <v>16000</v>
      </c>
      <c r="AD37" s="57">
        <f>SUMIF($D$3:$AA$3,$AC$5,D37:AA37)</f>
        <v>0</v>
      </c>
      <c r="AE37" s="58">
        <f>+AC37-AD37</f>
        <v>16000</v>
      </c>
      <c r="AF37" t="s">
        <v>43</v>
      </c>
      <c r="AH37" s="25">
        <f>Z37</f>
        <v>0</v>
      </c>
      <c r="AI37" s="25">
        <f>AA37</f>
        <v>0</v>
      </c>
    </row>
    <row r="38" spans="1:35" ht="12.95" customHeight="1">
      <c r="D38" s="108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25"/>
      <c r="AC38" s="25"/>
      <c r="AD38" s="25"/>
      <c r="AE38" s="25"/>
    </row>
    <row r="39" spans="1:35" ht="12.95" customHeight="1">
      <c r="A39" s="110" t="s">
        <v>50</v>
      </c>
      <c r="B39" s="27"/>
      <c r="C39" s="94"/>
      <c r="D39" s="111"/>
      <c r="E39" s="112"/>
      <c r="F39" s="111"/>
      <c r="G39" s="112"/>
      <c r="H39" s="111"/>
      <c r="I39" s="112"/>
      <c r="J39" s="111"/>
      <c r="K39" s="112"/>
      <c r="L39" s="111"/>
      <c r="M39" s="112"/>
      <c r="N39" s="111"/>
      <c r="O39" s="112"/>
      <c r="P39" s="111"/>
      <c r="Q39" s="112"/>
      <c r="R39" s="111"/>
      <c r="S39" s="112"/>
      <c r="T39" s="111"/>
      <c r="U39" s="112"/>
      <c r="V39" s="111"/>
      <c r="W39" s="112"/>
      <c r="X39" s="111"/>
      <c r="Y39" s="112"/>
      <c r="Z39" s="111"/>
      <c r="AA39" s="112"/>
      <c r="AB39" s="25"/>
      <c r="AC39" s="32"/>
      <c r="AD39" s="33"/>
      <c r="AE39" s="34"/>
    </row>
    <row r="40" spans="1:35" ht="12.95" customHeight="1">
      <c r="A40" s="97" t="s">
        <v>44</v>
      </c>
      <c r="B40" s="113"/>
      <c r="C40" s="98" t="s">
        <v>45</v>
      </c>
      <c r="D40" s="99">
        <f>+'[2]Asignaciones_Ag-Au'!$H$13</f>
        <v>49.994</v>
      </c>
      <c r="E40" s="100"/>
      <c r="F40" s="101"/>
      <c r="G40" s="102"/>
      <c r="H40" s="101"/>
      <c r="I40" s="102"/>
      <c r="J40" s="101"/>
      <c r="K40" s="102"/>
      <c r="L40" s="101"/>
      <c r="M40" s="102"/>
      <c r="N40" s="101"/>
      <c r="O40" s="102"/>
      <c r="P40" s="101"/>
      <c r="Q40" s="102"/>
      <c r="R40" s="101"/>
      <c r="S40" s="102"/>
      <c r="T40" s="101"/>
      <c r="U40" s="102"/>
      <c r="V40" s="101"/>
      <c r="W40" s="102"/>
      <c r="X40" s="101"/>
      <c r="Y40" s="102"/>
      <c r="Z40" s="101"/>
      <c r="AA40" s="102"/>
      <c r="AB40" s="25"/>
      <c r="AC40" s="46">
        <f>SUMIF($D$2:$AA$2,$AC$5,D40:AA40)</f>
        <v>49.994</v>
      </c>
      <c r="AD40" s="47">
        <f>SUMIF($D$3:$AA$3,$AC$5,D40:AA40)</f>
        <v>0</v>
      </c>
      <c r="AE40" s="48">
        <f>+AC40-AD40</f>
        <v>49.994</v>
      </c>
    </row>
    <row r="41" spans="1:35" ht="12.95" customHeight="1">
      <c r="A41" s="97" t="s">
        <v>46</v>
      </c>
      <c r="B41" s="113"/>
      <c r="C41" s="98" t="s">
        <v>45</v>
      </c>
      <c r="D41" s="99"/>
      <c r="E41" s="100"/>
      <c r="F41" s="101"/>
      <c r="G41" s="102"/>
      <c r="H41" s="101"/>
      <c r="I41" s="102"/>
      <c r="J41" s="101"/>
      <c r="K41" s="102"/>
      <c r="L41" s="101"/>
      <c r="M41" s="102"/>
      <c r="N41" s="101"/>
      <c r="O41" s="102"/>
      <c r="P41" s="101"/>
      <c r="Q41" s="102"/>
      <c r="R41" s="101"/>
      <c r="S41" s="102"/>
      <c r="T41" s="101"/>
      <c r="U41" s="102"/>
      <c r="V41" s="101"/>
      <c r="W41" s="102"/>
      <c r="X41" s="101"/>
      <c r="Y41" s="102"/>
      <c r="Z41" s="101"/>
      <c r="AA41" s="102"/>
      <c r="AB41" s="25"/>
      <c r="AC41" s="46">
        <f>SUMIF($D$2:$AA$2,$AC$5,D41:AA41)</f>
        <v>0</v>
      </c>
      <c r="AD41" s="47">
        <f>SUMIF($D$3:$AA$3,$AC$5,D41:AA41)</f>
        <v>0</v>
      </c>
      <c r="AE41" s="48">
        <f>+AC41-AD41</f>
        <v>0</v>
      </c>
    </row>
    <row r="42" spans="1:35" ht="12.95" customHeight="1">
      <c r="A42" s="97" t="s">
        <v>47</v>
      </c>
      <c r="B42" s="113"/>
      <c r="C42" s="98" t="s">
        <v>45</v>
      </c>
      <c r="D42" s="99">
        <f>+'[2]Asignaciones_Ag-Au'!$Q$13-'[2]Asignaciones_Ag-Au'!$P$13-'[2]Asignaciones_Ag-Au'!$H$13</f>
        <v>281.08399999999995</v>
      </c>
      <c r="E42" s="100"/>
      <c r="F42" s="101"/>
      <c r="G42" s="102"/>
      <c r="H42" s="101"/>
      <c r="I42" s="102"/>
      <c r="J42" s="101"/>
      <c r="K42" s="102"/>
      <c r="L42" s="101"/>
      <c r="M42" s="102"/>
      <c r="N42" s="101"/>
      <c r="O42" s="102"/>
      <c r="P42" s="101"/>
      <c r="Q42" s="102"/>
      <c r="R42" s="101"/>
      <c r="S42" s="102"/>
      <c r="T42" s="101"/>
      <c r="U42" s="102"/>
      <c r="V42" s="101"/>
      <c r="W42" s="102"/>
      <c r="X42" s="101"/>
      <c r="Y42" s="102"/>
      <c r="Z42" s="101"/>
      <c r="AA42" s="102"/>
      <c r="AB42" s="25"/>
      <c r="AC42" s="46">
        <f>SUMIF($D$2:$AA$2,$AC$5,D42:AA42)</f>
        <v>281.08399999999995</v>
      </c>
      <c r="AD42" s="47">
        <f>SUMIF($D$3:$AA$3,$AC$5,D42:AA42)</f>
        <v>0</v>
      </c>
      <c r="AE42" s="48">
        <f>+AC42-AD42</f>
        <v>281.08399999999995</v>
      </c>
    </row>
    <row r="43" spans="1:35" ht="12.95" customHeight="1">
      <c r="A43" s="97" t="s">
        <v>48</v>
      </c>
      <c r="B43" s="113"/>
      <c r="C43" s="98" t="s">
        <v>45</v>
      </c>
      <c r="D43" s="99">
        <f>+'[2]Asignaciones_Ag-Au'!$P$13</f>
        <v>18.936</v>
      </c>
      <c r="E43" s="100"/>
      <c r="F43" s="101"/>
      <c r="G43" s="102"/>
      <c r="H43" s="101"/>
      <c r="I43" s="102"/>
      <c r="J43" s="101"/>
      <c r="K43" s="102"/>
      <c r="L43" s="101"/>
      <c r="M43" s="102"/>
      <c r="N43" s="101"/>
      <c r="O43" s="102"/>
      <c r="P43" s="101"/>
      <c r="Q43" s="102"/>
      <c r="R43" s="101"/>
      <c r="S43" s="102"/>
      <c r="T43" s="101"/>
      <c r="U43" s="102"/>
      <c r="V43" s="101"/>
      <c r="W43" s="102"/>
      <c r="X43" s="101"/>
      <c r="Y43" s="102"/>
      <c r="Z43" s="101"/>
      <c r="AA43" s="102"/>
      <c r="AB43" s="25"/>
      <c r="AC43" s="46">
        <f>SUMIF($D$2:$AA$2,$AC$5,D43:AA43)</f>
        <v>18.936</v>
      </c>
      <c r="AD43" s="47">
        <f>SUMIF($D$3:$AA$3,$AC$5,D43:AA43)</f>
        <v>0</v>
      </c>
      <c r="AE43" s="48">
        <f>+AC43-AD43</f>
        <v>18.936</v>
      </c>
    </row>
    <row r="44" spans="1:35" ht="12.95" customHeight="1">
      <c r="A44" s="114" t="s">
        <v>51</v>
      </c>
      <c r="B44" s="115"/>
      <c r="C44" s="105" t="s">
        <v>45</v>
      </c>
      <c r="D44" s="106">
        <f>SUM(D40:D43)</f>
        <v>350.01399999999995</v>
      </c>
      <c r="E44" s="107">
        <f>SUM(E40:E43)</f>
        <v>0</v>
      </c>
      <c r="F44" s="106">
        <f t="shared" ref="F44:AA44" si="7">SUM(F40:F43)</f>
        <v>0</v>
      </c>
      <c r="G44" s="107">
        <f t="shared" si="7"/>
        <v>0</v>
      </c>
      <c r="H44" s="106">
        <f t="shared" si="7"/>
        <v>0</v>
      </c>
      <c r="I44" s="107">
        <f t="shared" si="7"/>
        <v>0</v>
      </c>
      <c r="J44" s="106">
        <f t="shared" si="7"/>
        <v>0</v>
      </c>
      <c r="K44" s="107">
        <f t="shared" si="7"/>
        <v>0</v>
      </c>
      <c r="L44" s="106">
        <f t="shared" si="7"/>
        <v>0</v>
      </c>
      <c r="M44" s="107">
        <f t="shared" si="7"/>
        <v>0</v>
      </c>
      <c r="N44" s="106">
        <f t="shared" si="7"/>
        <v>0</v>
      </c>
      <c r="O44" s="107">
        <f t="shared" si="7"/>
        <v>0</v>
      </c>
      <c r="P44" s="106">
        <f>SUM(P40:P43)</f>
        <v>0</v>
      </c>
      <c r="Q44" s="107">
        <f t="shared" si="7"/>
        <v>0</v>
      </c>
      <c r="R44" s="106">
        <f t="shared" si="7"/>
        <v>0</v>
      </c>
      <c r="S44" s="107">
        <f t="shared" si="7"/>
        <v>0</v>
      </c>
      <c r="T44" s="106">
        <f t="shared" si="7"/>
        <v>0</v>
      </c>
      <c r="U44" s="107">
        <f t="shared" si="7"/>
        <v>0</v>
      </c>
      <c r="V44" s="106">
        <f t="shared" si="7"/>
        <v>0</v>
      </c>
      <c r="W44" s="107">
        <f t="shared" si="7"/>
        <v>0</v>
      </c>
      <c r="X44" s="106">
        <f t="shared" si="7"/>
        <v>0</v>
      </c>
      <c r="Y44" s="107">
        <f t="shared" si="7"/>
        <v>0</v>
      </c>
      <c r="Z44" s="106">
        <f t="shared" si="7"/>
        <v>0</v>
      </c>
      <c r="AA44" s="107">
        <f t="shared" si="7"/>
        <v>0</v>
      </c>
      <c r="AB44" s="25"/>
      <c r="AC44" s="56">
        <f>SUMIF($D$2:$AA$2,$AC$5,D44:AA44)</f>
        <v>350.01399999999995</v>
      </c>
      <c r="AD44" s="57">
        <f>SUMIF($D$3:$AA$3,$AC$5,D44:AA44)</f>
        <v>0</v>
      </c>
      <c r="AE44" s="58">
        <f>+AC44-AD44</f>
        <v>350.01399999999995</v>
      </c>
      <c r="AF44" t="s">
        <v>50</v>
      </c>
      <c r="AH44" s="25">
        <f>Z44</f>
        <v>0</v>
      </c>
      <c r="AI44" s="25">
        <f>AA44</f>
        <v>0</v>
      </c>
    </row>
    <row r="45" spans="1:35" ht="12.95" customHeight="1">
      <c r="A45" s="45"/>
      <c r="B45" s="87"/>
      <c r="C45" s="87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25"/>
      <c r="AC45" s="25"/>
      <c r="AD45" s="25"/>
      <c r="AE45" s="25"/>
    </row>
    <row r="46" spans="1:35" ht="12.95" customHeight="1">
      <c r="A46" s="116" t="s">
        <v>52</v>
      </c>
      <c r="B46" s="117"/>
      <c r="C46" s="28" t="s">
        <v>45</v>
      </c>
      <c r="D46" s="111">
        <v>0</v>
      </c>
      <c r="E46" s="112"/>
      <c r="F46" s="111"/>
      <c r="G46" s="112"/>
      <c r="H46" s="111"/>
      <c r="I46" s="112"/>
      <c r="J46" s="111"/>
      <c r="K46" s="112"/>
      <c r="L46" s="111"/>
      <c r="M46" s="112"/>
      <c r="N46" s="111"/>
      <c r="O46" s="112"/>
      <c r="P46" s="111"/>
      <c r="Q46" s="112"/>
      <c r="R46" s="111"/>
      <c r="S46" s="112"/>
      <c r="T46" s="118"/>
      <c r="U46" s="112"/>
      <c r="V46" s="111"/>
      <c r="W46" s="112"/>
      <c r="X46" s="111"/>
      <c r="Y46" s="112"/>
      <c r="Z46" s="111"/>
      <c r="AA46" s="112"/>
      <c r="AB46" s="25"/>
      <c r="AC46" s="32">
        <f>SUMIF($D$2:$AA$2,$AC$5,D46:AA46)</f>
        <v>0</v>
      </c>
      <c r="AD46" s="33">
        <f>SUMIF($D$3:$AA$3,$AC$5,D46:AA46)</f>
        <v>0</v>
      </c>
      <c r="AE46" s="34">
        <f>+AC46-AD46</f>
        <v>0</v>
      </c>
    </row>
    <row r="47" spans="1:35" ht="12.95" customHeight="1">
      <c r="A47" s="97" t="s">
        <v>52</v>
      </c>
      <c r="B47" s="113" t="s">
        <v>43</v>
      </c>
      <c r="C47" s="98" t="s">
        <v>45</v>
      </c>
      <c r="D47" s="101">
        <v>0</v>
      </c>
      <c r="E47" s="102"/>
      <c r="F47" s="101"/>
      <c r="G47" s="102"/>
      <c r="H47" s="101"/>
      <c r="I47" s="102"/>
      <c r="J47" s="101"/>
      <c r="K47" s="102"/>
      <c r="L47" s="101"/>
      <c r="M47" s="102"/>
      <c r="N47" s="101"/>
      <c r="O47" s="102"/>
      <c r="P47" s="101"/>
      <c r="Q47" s="102"/>
      <c r="R47" s="101"/>
      <c r="S47" s="102"/>
      <c r="T47" s="119"/>
      <c r="U47" s="102"/>
      <c r="V47" s="101"/>
      <c r="W47" s="102"/>
      <c r="X47" s="101"/>
      <c r="Y47" s="102"/>
      <c r="Z47" s="101"/>
      <c r="AA47" s="102"/>
      <c r="AB47" s="25"/>
      <c r="AC47" s="46">
        <f>SUMIF($D$2:$AA$2,$AC$5,D47:AA47)</f>
        <v>0</v>
      </c>
      <c r="AD47" s="47">
        <f>SUMIF($D$3:$AA$3,$AC$5,D47:AA47)</f>
        <v>0</v>
      </c>
      <c r="AE47" s="48">
        <f>+AC47-AD47</f>
        <v>0</v>
      </c>
    </row>
    <row r="48" spans="1:35" ht="12.95" customHeight="1">
      <c r="A48" s="120" t="s">
        <v>52</v>
      </c>
      <c r="B48" s="121" t="s">
        <v>50</v>
      </c>
      <c r="C48" s="122" t="s">
        <v>45</v>
      </c>
      <c r="D48" s="123">
        <v>0</v>
      </c>
      <c r="E48" s="124"/>
      <c r="F48" s="123"/>
      <c r="G48" s="124"/>
      <c r="H48" s="123"/>
      <c r="I48" s="124"/>
      <c r="J48" s="123"/>
      <c r="K48" s="124"/>
      <c r="L48" s="123"/>
      <c r="M48" s="124"/>
      <c r="N48" s="123"/>
      <c r="O48" s="124"/>
      <c r="P48" s="123"/>
      <c r="Q48" s="124"/>
      <c r="R48" s="123"/>
      <c r="S48" s="124"/>
      <c r="T48" s="125"/>
      <c r="U48" s="124"/>
      <c r="V48" s="123"/>
      <c r="W48" s="124"/>
      <c r="X48" s="123"/>
      <c r="Y48" s="124"/>
      <c r="Z48" s="123"/>
      <c r="AA48" s="124"/>
      <c r="AB48" s="25"/>
      <c r="AC48" s="126">
        <f>SUMIF($D$2:$AA$2,$AC$5,D48:AA48)</f>
        <v>0</v>
      </c>
      <c r="AD48" s="127">
        <f>SUMIF($D$3:$AA$3,$AC$5,D48:AA48)</f>
        <v>0</v>
      </c>
      <c r="AE48" s="128">
        <f>+AC48-AD48</f>
        <v>0</v>
      </c>
    </row>
    <row r="50" spans="1:31">
      <c r="A50" s="116" t="s">
        <v>53</v>
      </c>
      <c r="B50" s="117"/>
      <c r="C50" s="28" t="s">
        <v>24</v>
      </c>
      <c r="D50" s="111">
        <f>+SUM(D51:D53)</f>
        <v>1785.0139999999999</v>
      </c>
      <c r="E50" s="112">
        <f t="shared" ref="E50:AA50" si="8">+SUM(E51:E53)</f>
        <v>0</v>
      </c>
      <c r="F50" s="111">
        <f t="shared" si="8"/>
        <v>0</v>
      </c>
      <c r="G50" s="112">
        <f t="shared" si="8"/>
        <v>0</v>
      </c>
      <c r="H50" s="111">
        <f t="shared" si="8"/>
        <v>0</v>
      </c>
      <c r="I50" s="112">
        <f t="shared" si="8"/>
        <v>0</v>
      </c>
      <c r="J50" s="111">
        <f t="shared" si="8"/>
        <v>0</v>
      </c>
      <c r="K50" s="112">
        <f t="shared" si="8"/>
        <v>0</v>
      </c>
      <c r="L50" s="111">
        <f t="shared" si="8"/>
        <v>0</v>
      </c>
      <c r="M50" s="112">
        <f t="shared" si="8"/>
        <v>0</v>
      </c>
      <c r="N50" s="111">
        <f t="shared" si="8"/>
        <v>0</v>
      </c>
      <c r="O50" s="112">
        <f t="shared" si="8"/>
        <v>0</v>
      </c>
      <c r="P50" s="111">
        <f t="shared" si="8"/>
        <v>0</v>
      </c>
      <c r="Q50" s="112">
        <f t="shared" si="8"/>
        <v>0</v>
      </c>
      <c r="R50" s="111">
        <v>0</v>
      </c>
      <c r="S50" s="112">
        <v>1994</v>
      </c>
      <c r="T50" s="111">
        <f t="shared" si="8"/>
        <v>0</v>
      </c>
      <c r="U50" s="112">
        <f t="shared" si="8"/>
        <v>0</v>
      </c>
      <c r="V50" s="111">
        <f t="shared" si="8"/>
        <v>0</v>
      </c>
      <c r="W50" s="112">
        <f t="shared" si="8"/>
        <v>0</v>
      </c>
      <c r="X50" s="111">
        <f t="shared" si="8"/>
        <v>0</v>
      </c>
      <c r="Y50" s="112">
        <f t="shared" si="8"/>
        <v>0</v>
      </c>
      <c r="Z50" s="111">
        <f t="shared" si="8"/>
        <v>0</v>
      </c>
      <c r="AA50" s="112">
        <f t="shared" si="8"/>
        <v>0</v>
      </c>
      <c r="AB50" s="25"/>
      <c r="AC50" s="32">
        <f>SUMIF($D$2:$AA$2,$AC$5,D50:AA50)</f>
        <v>1785.0139999999999</v>
      </c>
      <c r="AD50" s="33">
        <f>SUMIF($D$3:$AA$3,$AC$5,D50:AA50)</f>
        <v>0</v>
      </c>
      <c r="AE50" s="34">
        <f>+AC50-AD50</f>
        <v>1785.0139999999999</v>
      </c>
    </row>
    <row r="51" spans="1:31">
      <c r="A51" s="97" t="s">
        <v>54</v>
      </c>
      <c r="B51" s="113"/>
      <c r="C51" s="98" t="s">
        <v>24</v>
      </c>
      <c r="D51" s="101">
        <f>+[1]Asignaciones_2011!$R$21</f>
        <v>1785.0139999999999</v>
      </c>
      <c r="E51" s="102"/>
      <c r="F51" s="101"/>
      <c r="G51" s="102"/>
      <c r="H51" s="101"/>
      <c r="I51" s="102"/>
      <c r="J51" s="101"/>
      <c r="K51" s="102"/>
      <c r="L51" s="101"/>
      <c r="M51" s="102"/>
      <c r="N51" s="101"/>
      <c r="O51" s="102"/>
      <c r="P51" s="101"/>
      <c r="Q51" s="102"/>
      <c r="R51" s="101"/>
      <c r="S51" s="102"/>
      <c r="T51" s="40"/>
      <c r="U51" s="102"/>
      <c r="V51" s="101"/>
      <c r="W51" s="102"/>
      <c r="X51" s="101"/>
      <c r="Y51" s="102"/>
      <c r="Z51" s="101"/>
      <c r="AA51" s="102"/>
      <c r="AB51" s="25"/>
      <c r="AC51" s="129">
        <f>SUMIF($D$2:$AA$2,$AC$5,D51:AA51)</f>
        <v>1785.0139999999999</v>
      </c>
      <c r="AD51" s="47">
        <f>SUMIF($D$3:$AA$3,$AC$5,D51:AA51)</f>
        <v>0</v>
      </c>
      <c r="AE51" s="48">
        <f>+AC51-AD51</f>
        <v>1785.0139999999999</v>
      </c>
    </row>
    <row r="52" spans="1:31">
      <c r="A52" s="97" t="s">
        <v>55</v>
      </c>
      <c r="B52" s="113"/>
      <c r="C52" s="98" t="s">
        <v>24</v>
      </c>
      <c r="D52" s="101"/>
      <c r="E52" s="102"/>
      <c r="F52" s="101"/>
      <c r="G52" s="102"/>
      <c r="H52" s="130"/>
      <c r="I52" s="102"/>
      <c r="J52" s="101"/>
      <c r="K52" s="102"/>
      <c r="L52" s="101"/>
      <c r="M52" s="102"/>
      <c r="N52" s="101"/>
      <c r="O52" s="102"/>
      <c r="P52" s="101"/>
      <c r="Q52" s="102"/>
      <c r="R52" s="101"/>
      <c r="S52" s="102"/>
      <c r="T52" s="119"/>
      <c r="U52" s="102"/>
      <c r="V52" s="101"/>
      <c r="W52" s="102"/>
      <c r="X52" s="101"/>
      <c r="Y52" s="102"/>
      <c r="Z52" s="101"/>
      <c r="AA52" s="102"/>
      <c r="AB52" s="25"/>
      <c r="AC52" s="46">
        <f>SUMIF($D$2:$AA$2,$AC$5,D52:AA52)</f>
        <v>0</v>
      </c>
      <c r="AD52" s="47">
        <f>SUMIF($D$3:$AA$3,$AC$5,D52:AA52)</f>
        <v>0</v>
      </c>
      <c r="AE52" s="48">
        <f>+AC52-AD52</f>
        <v>0</v>
      </c>
    </row>
    <row r="53" spans="1:31">
      <c r="A53" s="131" t="s">
        <v>56</v>
      </c>
      <c r="B53" s="121"/>
      <c r="C53" s="122" t="s">
        <v>24</v>
      </c>
      <c r="D53" s="123"/>
      <c r="E53" s="124"/>
      <c r="F53" s="123"/>
      <c r="G53" s="124"/>
      <c r="H53" s="123"/>
      <c r="I53" s="124"/>
      <c r="J53" s="123"/>
      <c r="K53" s="124"/>
      <c r="L53" s="123"/>
      <c r="M53" s="124"/>
      <c r="N53" s="123"/>
      <c r="O53" s="124"/>
      <c r="P53" s="123"/>
      <c r="Q53" s="124"/>
      <c r="R53" s="132"/>
      <c r="S53" s="124"/>
      <c r="T53" s="125"/>
      <c r="U53" s="124"/>
      <c r="V53" s="123"/>
      <c r="W53" s="124"/>
      <c r="X53" s="123"/>
      <c r="Y53" s="124"/>
      <c r="Z53" s="123"/>
      <c r="AA53" s="124"/>
      <c r="AB53" s="25"/>
      <c r="AC53" s="126">
        <f>SUMIF($D$2:$AA$2,$AC$5,D53:AA53)</f>
        <v>0</v>
      </c>
      <c r="AD53" s="127">
        <f>SUMIF($D$3:$AA$3,$AC$5,D53:AA53)</f>
        <v>0</v>
      </c>
      <c r="AE53" s="128">
        <f>+AC53-AD53</f>
        <v>0</v>
      </c>
    </row>
    <row r="55" spans="1:31">
      <c r="A55" s="116" t="s">
        <v>57</v>
      </c>
      <c r="B55" s="117"/>
      <c r="C55" s="28" t="s">
        <v>45</v>
      </c>
      <c r="D55" s="111">
        <f>SUM(D56:D57)</f>
        <v>3600</v>
      </c>
      <c r="E55" s="133">
        <f t="shared" ref="E55:S55" si="9">SUM(E56:E57)</f>
        <v>0</v>
      </c>
      <c r="F55" s="111">
        <f t="shared" si="9"/>
        <v>0</v>
      </c>
      <c r="G55" s="133">
        <f t="shared" si="9"/>
        <v>0</v>
      </c>
      <c r="H55" s="111">
        <f t="shared" si="9"/>
        <v>0</v>
      </c>
      <c r="I55" s="133">
        <f t="shared" si="9"/>
        <v>0</v>
      </c>
      <c r="J55" s="111">
        <f t="shared" si="9"/>
        <v>0</v>
      </c>
      <c r="K55" s="133">
        <f t="shared" si="9"/>
        <v>0</v>
      </c>
      <c r="L55" s="111">
        <f t="shared" si="9"/>
        <v>0</v>
      </c>
      <c r="M55" s="133">
        <f t="shared" si="9"/>
        <v>0</v>
      </c>
      <c r="N55" s="111">
        <f t="shared" si="9"/>
        <v>0</v>
      </c>
      <c r="O55" s="133">
        <f t="shared" si="9"/>
        <v>0</v>
      </c>
      <c r="P55" s="111">
        <f t="shared" si="9"/>
        <v>0</v>
      </c>
      <c r="Q55" s="133">
        <f t="shared" si="9"/>
        <v>0</v>
      </c>
      <c r="R55" s="111">
        <f t="shared" si="9"/>
        <v>0</v>
      </c>
      <c r="S55" s="133">
        <f t="shared" si="9"/>
        <v>0</v>
      </c>
      <c r="T55" s="111">
        <f>SUM(T56:T57)</f>
        <v>0</v>
      </c>
      <c r="U55" s="133">
        <f t="shared" ref="U55:AA55" si="10">SUM(U56:U57)</f>
        <v>0</v>
      </c>
      <c r="V55" s="111">
        <f t="shared" si="10"/>
        <v>0</v>
      </c>
      <c r="W55" s="133">
        <f t="shared" si="10"/>
        <v>0</v>
      </c>
      <c r="X55" s="111">
        <f t="shared" si="10"/>
        <v>0</v>
      </c>
      <c r="Y55" s="112">
        <f t="shared" si="10"/>
        <v>0</v>
      </c>
      <c r="Z55" s="111">
        <f t="shared" si="10"/>
        <v>0</v>
      </c>
      <c r="AA55" s="112">
        <f t="shared" si="10"/>
        <v>0</v>
      </c>
      <c r="AB55" s="25"/>
      <c r="AC55" s="32">
        <f>SUMIF($D$2:$AA$2,$AC$5,D55:AA55)</f>
        <v>3600</v>
      </c>
      <c r="AD55" s="33">
        <f>SUMIF($D$3:$AA$3,$AC$5,D55:AA55)</f>
        <v>0</v>
      </c>
      <c r="AE55" s="34">
        <f>+AC55-AD55</f>
        <v>3600</v>
      </c>
    </row>
    <row r="56" spans="1:31">
      <c r="A56" s="134" t="s">
        <v>58</v>
      </c>
      <c r="B56" s="113"/>
      <c r="C56" s="98" t="s">
        <v>45</v>
      </c>
      <c r="D56" s="101">
        <f>+'[1]Selenio_2011 '!$J$6</f>
        <v>2400</v>
      </c>
      <c r="E56" s="102"/>
      <c r="F56" s="101"/>
      <c r="G56" s="102"/>
      <c r="H56" s="101"/>
      <c r="I56" s="102"/>
      <c r="J56" s="101"/>
      <c r="K56" s="102"/>
      <c r="L56" s="101"/>
      <c r="M56" s="102"/>
      <c r="N56" s="101"/>
      <c r="O56" s="102"/>
      <c r="P56" s="101"/>
      <c r="Q56" s="102"/>
      <c r="R56" s="101"/>
      <c r="S56" s="102"/>
      <c r="T56" s="101"/>
      <c r="U56" s="102"/>
      <c r="V56" s="101"/>
      <c r="W56" s="102"/>
      <c r="X56" s="101"/>
      <c r="Y56" s="102"/>
      <c r="Z56" s="101"/>
      <c r="AA56" s="102"/>
      <c r="AB56" s="25"/>
      <c r="AC56" s="46">
        <f>SUMIF($D$2:$AA$2,$AC$5,D56:AA56)</f>
        <v>2400</v>
      </c>
      <c r="AD56" s="47">
        <f>SUMIF($D$3:$AA$3,$AC$5,D56:AA56)</f>
        <v>0</v>
      </c>
      <c r="AE56" s="48">
        <f>+AC56-AD56</f>
        <v>2400</v>
      </c>
    </row>
    <row r="57" spans="1:31">
      <c r="A57" s="120" t="s">
        <v>59</v>
      </c>
      <c r="B57" s="121"/>
      <c r="C57" s="122" t="s">
        <v>45</v>
      </c>
      <c r="D57" s="123">
        <f>+'[1]Selenio_2011 '!$I$18</f>
        <v>1200</v>
      </c>
      <c r="E57" s="135"/>
      <c r="F57" s="123"/>
      <c r="G57" s="135"/>
      <c r="H57" s="123"/>
      <c r="I57" s="135"/>
      <c r="J57" s="123"/>
      <c r="K57" s="135"/>
      <c r="L57" s="123"/>
      <c r="M57" s="135"/>
      <c r="N57" s="123"/>
      <c r="O57" s="135"/>
      <c r="P57" s="123"/>
      <c r="Q57" s="135"/>
      <c r="R57" s="123"/>
      <c r="S57" s="135"/>
      <c r="T57" s="123"/>
      <c r="U57" s="135"/>
      <c r="V57" s="123"/>
      <c r="W57" s="135"/>
      <c r="X57" s="123"/>
      <c r="Y57" s="136"/>
      <c r="Z57" s="123"/>
      <c r="AA57" s="136"/>
      <c r="AB57" s="25"/>
      <c r="AC57" s="126">
        <f>SUMIF($D$2:$AA$2,$AC$5,D57:AA57)</f>
        <v>1200</v>
      </c>
      <c r="AD57" s="127">
        <f>SUMIF($D$3:$AA$3,$AC$5,D57:AA57)</f>
        <v>0</v>
      </c>
      <c r="AE57" s="128">
        <f>+AC57-AD57</f>
        <v>1200</v>
      </c>
    </row>
    <row r="58" spans="1:31">
      <c r="M58" s="108"/>
    </row>
    <row r="60" spans="1:31"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8"/>
      <c r="Q60" s="138"/>
      <c r="R60" s="138"/>
      <c r="S60" s="138"/>
      <c r="T60" s="138"/>
      <c r="U60" s="138"/>
      <c r="V60" s="138"/>
      <c r="W60" s="138"/>
      <c r="X60" s="138"/>
      <c r="Y60" s="138"/>
      <c r="Z60" s="138"/>
      <c r="AA60" s="138"/>
    </row>
    <row r="61" spans="1:31"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  <c r="AA61" s="139"/>
      <c r="AB61" s="13"/>
      <c r="AC61" s="13"/>
      <c r="AD61" s="13"/>
    </row>
    <row r="62" spans="1:31"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1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</row>
    <row r="63" spans="1:31"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</row>
    <row r="66" spans="1:27">
      <c r="A66" s="97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</sheetData>
  <mergeCells count="25">
    <mergeCell ref="V30:W30"/>
    <mergeCell ref="X30:Y30"/>
    <mergeCell ref="Z30:AA30"/>
    <mergeCell ref="AC5:AE5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P5:Q5"/>
    <mergeCell ref="R5:S5"/>
    <mergeCell ref="T5:U5"/>
    <mergeCell ref="V5:W5"/>
    <mergeCell ref="X5:Y5"/>
    <mergeCell ref="Z5:AA5"/>
    <mergeCell ref="D5:E5"/>
    <mergeCell ref="F5:G5"/>
    <mergeCell ref="H5:I5"/>
    <mergeCell ref="J5:K5"/>
    <mergeCell ref="L5:M5"/>
    <mergeCell ref="N5:O5"/>
  </mergeCells>
  <dataValidations count="1">
    <dataValidation type="list" allowBlank="1" showInputMessage="1" showErrorMessage="1" sqref="AC5:AE5">
      <formula1>$AG$4:$AG$15</formula1>
    </dataValidation>
  </dataValidations>
  <pageMargins left="0.75" right="0.75" top="1" bottom="1" header="0" footer="0"/>
  <pageSetup scale="78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asignaciones</vt:lpstr>
      <vt:lpstr>asignaciones!Área_de_impresión</vt:lpstr>
    </vt:vector>
  </TitlesOfParts>
  <Company>CODELCO Chile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Baraona Rojas Katiuska (Codelco-Ventanas)</dc:creator>
  <cp:lastModifiedBy>Baraona Rojas Katiuska (Codelco-Ventanas)</cp:lastModifiedBy>
  <dcterms:created xsi:type="dcterms:W3CDTF">2011-02-11T14:20:43Z</dcterms:created>
  <dcterms:modified xsi:type="dcterms:W3CDTF">2011-02-11T14:35:32Z</dcterms:modified>
</cp:coreProperties>
</file>